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85211F3E-D24A-4BE9-A070-1B0A86ACFE69}" xr6:coauthVersionLast="47" xr6:coauthVersionMax="47" xr10:uidLastSave="{00000000-0000-0000-0000-000000000000}"/>
  <bookViews>
    <workbookView xWindow="28680" yWindow="-120" windowWidth="29040" windowHeight="15720" xr2:uid="{CC086BC0-6B43-43A9-B82C-BD8D647BF700}"/>
  </bookViews>
  <sheets>
    <sheet name="SubSector Analysis" sheetId="3" r:id="rId1"/>
    <sheet name="Nifty 750 Analysis" sheetId="2" r:id="rId2"/>
    <sheet name="Price_Filter_22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2" i="3" l="1"/>
  <c r="I24" i="3"/>
  <c r="I17" i="3"/>
  <c r="G110" i="3"/>
  <c r="F37" i="3"/>
  <c r="F45" i="3"/>
  <c r="F12" i="3"/>
  <c r="F110" i="3"/>
  <c r="F65" i="3"/>
  <c r="D7" i="3"/>
  <c r="D19" i="3"/>
  <c r="D79" i="3"/>
  <c r="D63" i="3"/>
  <c r="D59" i="3"/>
  <c r="D92" i="3"/>
  <c r="D48" i="3"/>
  <c r="D15" i="3"/>
  <c r="D107" i="3"/>
  <c r="D68" i="3"/>
  <c r="C86" i="3"/>
  <c r="C14" i="3"/>
  <c r="C57" i="3"/>
  <c r="C56" i="3"/>
  <c r="B29" i="3"/>
  <c r="D29" i="3" s="1"/>
  <c r="B9" i="3"/>
  <c r="H9" i="3" s="1"/>
  <c r="B27" i="3"/>
  <c r="G27" i="3" s="1"/>
  <c r="B7" i="3"/>
  <c r="I7" i="3" s="1"/>
  <c r="B46" i="3"/>
  <c r="B86" i="3"/>
  <c r="I86" i="3" s="1"/>
  <c r="B52" i="3"/>
  <c r="B2" i="3"/>
  <c r="B6" i="3"/>
  <c r="I6" i="3" s="1"/>
  <c r="B19" i="3"/>
  <c r="B38" i="3"/>
  <c r="F38" i="3" s="1"/>
  <c r="B84" i="3"/>
  <c r="F84" i="3" s="1"/>
  <c r="B55" i="3"/>
  <c r="B105" i="3"/>
  <c r="E105" i="3" s="1"/>
  <c r="B10" i="3"/>
  <c r="D10" i="3" s="1"/>
  <c r="B14" i="3"/>
  <c r="D14" i="3" s="1"/>
  <c r="B60" i="3"/>
  <c r="B25" i="3"/>
  <c r="B11" i="3"/>
  <c r="B8" i="3"/>
  <c r="B18" i="3"/>
  <c r="I18" i="3" s="1"/>
  <c r="B5" i="3"/>
  <c r="B61" i="3"/>
  <c r="D61" i="3" s="1"/>
  <c r="B37" i="3"/>
  <c r="H37" i="3" s="1"/>
  <c r="B53" i="3"/>
  <c r="D53" i="3" s="1"/>
  <c r="B16" i="3"/>
  <c r="H16" i="3" s="1"/>
  <c r="B50" i="3"/>
  <c r="D50" i="3" s="1"/>
  <c r="B36" i="3"/>
  <c r="I36" i="3" s="1"/>
  <c r="B66" i="3"/>
  <c r="B39" i="3"/>
  <c r="B45" i="3"/>
  <c r="B33" i="3"/>
  <c r="H33" i="3" s="1"/>
  <c r="B24" i="3"/>
  <c r="F24" i="3" s="1"/>
  <c r="B79" i="3"/>
  <c r="G79" i="3" s="1"/>
  <c r="B87" i="3"/>
  <c r="G87" i="3" s="1"/>
  <c r="B83" i="3"/>
  <c r="G83" i="3" s="1"/>
  <c r="B21" i="3"/>
  <c r="G21" i="3" s="1"/>
  <c r="B3" i="3"/>
  <c r="E3" i="3" s="1"/>
  <c r="B76" i="3"/>
  <c r="G76" i="3" s="1"/>
  <c r="B58" i="3"/>
  <c r="G58" i="3" s="1"/>
  <c r="B91" i="3"/>
  <c r="B71" i="3"/>
  <c r="F71" i="3" s="1"/>
  <c r="B30" i="3"/>
  <c r="F30" i="3" s="1"/>
  <c r="B62" i="3"/>
  <c r="B28" i="3"/>
  <c r="F28" i="3" s="1"/>
  <c r="B63" i="3"/>
  <c r="B75" i="3"/>
  <c r="B26" i="3"/>
  <c r="H26" i="3" s="1"/>
  <c r="B13" i="3"/>
  <c r="B34" i="3"/>
  <c r="B73" i="3"/>
  <c r="D73" i="3" s="1"/>
  <c r="B59" i="3"/>
  <c r="B35" i="3"/>
  <c r="B20" i="3"/>
  <c r="B22" i="3"/>
  <c r="B64" i="3"/>
  <c r="H64" i="3" s="1"/>
  <c r="B92" i="3"/>
  <c r="B47" i="3"/>
  <c r="G47" i="3" s="1"/>
  <c r="B93" i="3"/>
  <c r="G93" i="3" s="1"/>
  <c r="B12" i="3"/>
  <c r="B23" i="3"/>
  <c r="G23" i="3" s="1"/>
  <c r="B88" i="3"/>
  <c r="E88" i="3" s="1"/>
  <c r="B77" i="3"/>
  <c r="G77" i="3" s="1"/>
  <c r="B17" i="3"/>
  <c r="G17" i="3" s="1"/>
  <c r="B82" i="3"/>
  <c r="B31" i="3"/>
  <c r="B85" i="3"/>
  <c r="F85" i="3" s="1"/>
  <c r="B32" i="3"/>
  <c r="B69" i="3"/>
  <c r="I69" i="3" s="1"/>
  <c r="B42" i="3"/>
  <c r="B78" i="3"/>
  <c r="F78" i="3" s="1"/>
  <c r="B57" i="3"/>
  <c r="H57" i="3" s="1"/>
  <c r="B80" i="3"/>
  <c r="F80" i="3" s="1"/>
  <c r="B4" i="3"/>
  <c r="H4" i="3" s="1"/>
  <c r="B72" i="3"/>
  <c r="B54" i="3"/>
  <c r="F54" i="3" s="1"/>
  <c r="B89" i="3"/>
  <c r="B56" i="3"/>
  <c r="F56" i="3" s="1"/>
  <c r="B81" i="3"/>
  <c r="F81" i="3" s="1"/>
  <c r="B94" i="3"/>
  <c r="B40" i="3"/>
  <c r="F40" i="3" s="1"/>
  <c r="B48" i="3"/>
  <c r="B67" i="3"/>
  <c r="B70" i="3"/>
  <c r="B106" i="3"/>
  <c r="B43" i="3"/>
  <c r="E43" i="3" s="1"/>
  <c r="B44" i="3"/>
  <c r="D44" i="3" s="1"/>
  <c r="B101" i="3"/>
  <c r="I101" i="3" s="1"/>
  <c r="B95" i="3"/>
  <c r="B41" i="3"/>
  <c r="I41" i="3" s="1"/>
  <c r="B96" i="3"/>
  <c r="B112" i="3"/>
  <c r="F112" i="3" s="1"/>
  <c r="B113" i="3"/>
  <c r="I113" i="3" s="1"/>
  <c r="B15" i="3"/>
  <c r="G15" i="3" s="1"/>
  <c r="B97" i="3"/>
  <c r="G97" i="3" s="1"/>
  <c r="B108" i="3"/>
  <c r="H108" i="3" s="1"/>
  <c r="B74" i="3"/>
  <c r="G74" i="3" s="1"/>
  <c r="B109" i="3"/>
  <c r="H109" i="3" s="1"/>
  <c r="B98" i="3"/>
  <c r="D98" i="3" s="1"/>
  <c r="B107" i="3"/>
  <c r="F107" i="3" s="1"/>
  <c r="B51" i="3"/>
  <c r="B111" i="3"/>
  <c r="B49" i="3"/>
  <c r="B104" i="3"/>
  <c r="B68" i="3"/>
  <c r="I68" i="3" s="1"/>
  <c r="B103" i="3"/>
  <c r="G103" i="3" s="1"/>
  <c r="B90" i="3"/>
  <c r="D90" i="3" s="1"/>
  <c r="B110" i="3"/>
  <c r="B114" i="3"/>
  <c r="D114" i="3" s="1"/>
  <c r="B115" i="3"/>
  <c r="F115" i="3" s="1"/>
  <c r="B100" i="3"/>
  <c r="B116" i="3"/>
  <c r="I116" i="3" s="1"/>
  <c r="B102" i="3"/>
  <c r="K102" i="3" s="1"/>
  <c r="B117" i="3"/>
  <c r="I117" i="3" s="1"/>
  <c r="B118" i="3"/>
  <c r="B119" i="3"/>
  <c r="B120" i="3"/>
  <c r="I120" i="3" s="1"/>
  <c r="B99" i="3"/>
  <c r="B121" i="3"/>
  <c r="G121" i="3" s="1"/>
  <c r="B122" i="3"/>
  <c r="H122" i="3" s="1"/>
  <c r="B123" i="3"/>
  <c r="G123" i="3" s="1"/>
  <c r="B124" i="3"/>
  <c r="E124" i="3" s="1"/>
  <c r="B125" i="3"/>
  <c r="H125" i="3" s="1"/>
  <c r="B65" i="3"/>
  <c r="H65" i="3" s="1"/>
  <c r="AQ623" i="2"/>
  <c r="AQ576" i="2"/>
  <c r="AQ574" i="2"/>
  <c r="AQ76" i="2"/>
  <c r="AQ325" i="2"/>
  <c r="AQ433" i="2"/>
  <c r="AQ388" i="2"/>
  <c r="AQ534" i="2"/>
  <c r="AQ345" i="2"/>
  <c r="AQ550" i="2"/>
  <c r="AQ272" i="2"/>
  <c r="AQ418" i="2"/>
  <c r="AQ130" i="2"/>
  <c r="AQ709" i="2"/>
  <c r="AQ87" i="2"/>
  <c r="AQ541" i="2"/>
  <c r="AQ425" i="2"/>
  <c r="AQ674" i="2"/>
  <c r="AQ54" i="2"/>
  <c r="AQ394" i="2"/>
  <c r="AQ480" i="2"/>
  <c r="AQ445" i="2"/>
  <c r="AQ416" i="2"/>
  <c r="AQ201" i="2"/>
  <c r="AQ595" i="2"/>
  <c r="AQ290" i="2"/>
  <c r="AQ107" i="2"/>
  <c r="AQ242" i="2"/>
  <c r="AQ627" i="2"/>
  <c r="AQ73" i="2"/>
  <c r="AQ481" i="2"/>
  <c r="AQ605" i="2"/>
  <c r="AQ346" i="2"/>
  <c r="AQ3" i="2"/>
  <c r="AQ693" i="2"/>
  <c r="AQ67" i="2"/>
  <c r="AQ417" i="2"/>
  <c r="AQ202" i="2"/>
  <c r="AQ642" i="2"/>
  <c r="AQ94" i="2"/>
  <c r="AQ353" i="2"/>
  <c r="AQ236" i="2"/>
  <c r="AQ329" i="2"/>
  <c r="AQ532" i="2"/>
  <c r="AQ83" i="2"/>
  <c r="AQ223" i="2"/>
  <c r="AQ586" i="2"/>
  <c r="AQ217" i="2"/>
  <c r="AQ193" i="2"/>
  <c r="AQ326" i="2"/>
  <c r="AQ154" i="2"/>
  <c r="AQ508" i="2"/>
  <c r="AQ70" i="2"/>
  <c r="AQ407" i="2"/>
  <c r="AQ323" i="2"/>
  <c r="AQ458" i="2"/>
  <c r="AQ502" i="2"/>
  <c r="AQ263" i="2"/>
  <c r="AQ289" i="2"/>
  <c r="AQ148" i="2"/>
  <c r="AQ294" i="2"/>
  <c r="AQ240" i="2"/>
  <c r="AQ260" i="2"/>
  <c r="AQ370" i="2"/>
  <c r="AQ509" i="2"/>
  <c r="AQ127" i="2"/>
  <c r="AQ99" i="2"/>
  <c r="AQ449" i="2"/>
  <c r="AQ351" i="2"/>
  <c r="AQ58" i="2"/>
  <c r="AQ118" i="2"/>
  <c r="AQ402" i="2"/>
  <c r="AQ560" i="2"/>
  <c r="AQ442" i="2"/>
  <c r="AQ273" i="2"/>
  <c r="AQ264" i="2"/>
  <c r="AQ43" i="2"/>
  <c r="AQ210" i="2"/>
  <c r="AQ122" i="2"/>
  <c r="AQ397" i="2"/>
  <c r="AQ477" i="2"/>
  <c r="AQ454" i="2"/>
  <c r="AQ409" i="2"/>
  <c r="AQ269" i="2"/>
  <c r="AQ123" i="2"/>
  <c r="AQ376" i="2"/>
  <c r="AQ213" i="2"/>
  <c r="AQ420" i="2"/>
  <c r="AQ218" i="2"/>
  <c r="AQ278" i="2"/>
  <c r="AQ690" i="2"/>
  <c r="AQ374" i="2"/>
  <c r="AQ599" i="2"/>
  <c r="AQ214" i="2"/>
  <c r="AQ628" i="2"/>
  <c r="AQ372" i="2"/>
  <c r="AQ89" i="2"/>
  <c r="AQ69" i="2"/>
  <c r="AQ97" i="2"/>
  <c r="AQ312" i="2"/>
  <c r="AQ229" i="2"/>
  <c r="AQ459" i="2"/>
  <c r="AQ60" i="2"/>
  <c r="AQ45" i="2"/>
  <c r="AQ26" i="2"/>
  <c r="AQ155" i="2"/>
  <c r="AQ8" i="2"/>
  <c r="AQ348" i="2"/>
  <c r="AQ162" i="2"/>
  <c r="AQ167" i="2"/>
  <c r="AQ33" i="2"/>
  <c r="AQ664" i="2"/>
  <c r="AQ436" i="2"/>
  <c r="AQ156" i="2"/>
  <c r="AQ136" i="2"/>
  <c r="AQ450" i="2"/>
  <c r="AQ334" i="2"/>
  <c r="AQ157" i="2"/>
  <c r="AQ64" i="2"/>
  <c r="AQ11" i="2"/>
  <c r="AQ525" i="2"/>
  <c r="AQ524" i="2"/>
  <c r="AQ251" i="2"/>
  <c r="AQ283" i="2"/>
  <c r="AQ341" i="2"/>
  <c r="AQ77" i="2"/>
  <c r="AQ365" i="2"/>
  <c r="AQ645" i="2"/>
  <c r="AQ46" i="2"/>
  <c r="AQ166" i="2"/>
  <c r="AQ197" i="2"/>
  <c r="AQ109" i="2"/>
  <c r="AQ15" i="2"/>
  <c r="AQ385" i="2"/>
  <c r="AQ282" i="2"/>
  <c r="AQ705" i="2"/>
  <c r="AQ634" i="2"/>
  <c r="AQ403" i="2"/>
  <c r="AQ309" i="2"/>
  <c r="AQ687" i="2"/>
  <c r="AQ287" i="2"/>
  <c r="AQ204" i="2"/>
  <c r="AQ399" i="2"/>
  <c r="AQ548" i="2"/>
  <c r="AQ632" i="2"/>
  <c r="AQ367" i="2"/>
  <c r="AQ451" i="2"/>
  <c r="AQ280" i="2"/>
  <c r="AQ256" i="2"/>
  <c r="AQ170" i="2"/>
  <c r="AQ13" i="2"/>
  <c r="AQ720" i="2"/>
  <c r="AQ168" i="2"/>
  <c r="AQ462" i="2"/>
  <c r="AQ444" i="2"/>
  <c r="AQ216" i="2"/>
  <c r="AQ396" i="2"/>
  <c r="AQ29" i="2"/>
  <c r="AQ30" i="2"/>
  <c r="AQ580" i="2"/>
  <c r="AQ274" i="2"/>
  <c r="AQ191" i="2"/>
  <c r="AQ398" i="2"/>
  <c r="AQ313" i="2"/>
  <c r="AQ237" i="2"/>
  <c r="AQ503" i="2"/>
  <c r="AQ160" i="2"/>
  <c r="AQ221" i="2"/>
  <c r="AQ636" i="2"/>
  <c r="AQ460" i="2"/>
  <c r="AQ307" i="2"/>
  <c r="AQ137" i="2"/>
  <c r="AQ585" i="2"/>
  <c r="AQ518" i="2"/>
  <c r="AQ558" i="2"/>
  <c r="AQ563" i="2"/>
  <c r="AQ568" i="2"/>
  <c r="AQ658" i="2"/>
  <c r="AQ479" i="2"/>
  <c r="AQ648" i="2"/>
  <c r="AQ613" i="2"/>
  <c r="AQ40" i="2"/>
  <c r="AQ266" i="2"/>
  <c r="AQ173" i="2"/>
  <c r="AQ470" i="2"/>
  <c r="AQ135" i="2"/>
  <c r="AQ590" i="2"/>
  <c r="AQ298" i="2"/>
  <c r="AQ455" i="2"/>
  <c r="AQ85" i="2"/>
  <c r="AQ5" i="2"/>
  <c r="AQ622" i="2"/>
  <c r="AQ499" i="2"/>
  <c r="AQ180" i="2"/>
  <c r="AQ279" i="2"/>
  <c r="AQ529" i="2"/>
  <c r="AQ621" i="2"/>
  <c r="AQ254" i="2"/>
  <c r="AQ631" i="2"/>
  <c r="AQ649" i="2"/>
  <c r="AQ125" i="2"/>
  <c r="AQ466" i="2"/>
  <c r="AQ484" i="2"/>
  <c r="AQ335" i="2"/>
  <c r="AQ292" i="2"/>
  <c r="AQ147" i="2"/>
  <c r="AQ630" i="2"/>
  <c r="AQ600" i="2"/>
  <c r="AQ49" i="2"/>
  <c r="AQ50" i="2"/>
  <c r="AQ219" i="2"/>
  <c r="AQ419" i="2"/>
  <c r="AQ92" i="2"/>
  <c r="AQ38" i="2"/>
  <c r="AQ482" i="2"/>
  <c r="AQ489" i="2"/>
  <c r="AQ75" i="2"/>
  <c r="AQ121" i="2"/>
  <c r="AQ431" i="2"/>
  <c r="AQ583" i="2"/>
  <c r="AQ62" i="2"/>
  <c r="AQ519" i="2"/>
  <c r="AQ446" i="2"/>
  <c r="AQ199" i="2"/>
  <c r="AQ404" i="2"/>
  <c r="AQ523" i="2"/>
  <c r="AQ142" i="2"/>
  <c r="AQ192" i="2"/>
  <c r="AQ255" i="2"/>
  <c r="AQ692" i="2"/>
  <c r="AQ393" i="2"/>
  <c r="AQ161" i="2"/>
  <c r="AQ318" i="2"/>
  <c r="AQ337" i="2"/>
  <c r="AQ27" i="2"/>
  <c r="AQ17" i="2"/>
  <c r="AQ492" i="2"/>
  <c r="AQ516" i="2"/>
  <c r="AQ700" i="2"/>
  <c r="AQ497" i="2"/>
  <c r="AQ47" i="2"/>
  <c r="AQ432" i="2"/>
  <c r="AQ379" i="2"/>
  <c r="AQ324" i="2"/>
  <c r="AQ48" i="2"/>
  <c r="AQ421" i="2"/>
  <c r="AQ410" i="2"/>
  <c r="AQ74" i="2"/>
  <c r="AQ616" i="2"/>
  <c r="AQ342" i="2"/>
  <c r="AQ95" i="2"/>
  <c r="AQ423" i="2"/>
  <c r="AQ303" i="2"/>
  <c r="AQ169" i="2"/>
  <c r="AQ520" i="2"/>
  <c r="AQ296" i="2"/>
  <c r="AQ368" i="2"/>
  <c r="AQ465" i="2"/>
  <c r="AQ331" i="2"/>
  <c r="AQ145" i="2"/>
  <c r="AQ16" i="2"/>
  <c r="AQ570" i="2"/>
  <c r="AQ719" i="2"/>
  <c r="AQ704" i="2"/>
  <c r="AQ607" i="2"/>
  <c r="AQ369" i="2"/>
  <c r="AQ474" i="2"/>
  <c r="AQ591" i="2"/>
  <c r="AQ677" i="2"/>
  <c r="AQ314" i="2"/>
  <c r="AQ391" i="2"/>
  <c r="AQ28" i="2"/>
  <c r="AQ551" i="2"/>
  <c r="AQ373" i="2"/>
  <c r="AQ115" i="2"/>
  <c r="AQ384" i="2"/>
  <c r="AQ405" i="2"/>
  <c r="AQ53" i="2"/>
  <c r="AQ472" i="2"/>
  <c r="AQ406" i="2"/>
  <c r="AQ389" i="2"/>
  <c r="AQ71" i="2"/>
  <c r="AQ483" i="2"/>
  <c r="AQ387" i="2"/>
  <c r="AQ377" i="2"/>
  <c r="AQ452" i="2"/>
  <c r="AQ224" i="2"/>
  <c r="AQ93" i="2"/>
  <c r="AQ244" i="2"/>
  <c r="AQ569" i="2"/>
  <c r="AQ212" i="2"/>
  <c r="AQ209" i="2"/>
  <c r="AQ2" i="2"/>
  <c r="AQ339" i="2"/>
  <c r="AQ51" i="2"/>
  <c r="AQ171" i="2"/>
  <c r="AQ552" i="2"/>
  <c r="AQ84" i="2"/>
  <c r="AQ354" i="2"/>
  <c r="AQ124" i="2"/>
  <c r="AQ678" i="2"/>
  <c r="AQ507" i="2"/>
  <c r="AQ327" i="2"/>
  <c r="AQ184" i="2"/>
  <c r="AQ129" i="2"/>
  <c r="AQ364" i="2"/>
  <c r="AQ61" i="2"/>
  <c r="AQ615" i="2"/>
  <c r="AQ175" i="2"/>
  <c r="AQ277" i="2"/>
  <c r="AQ200" i="2"/>
  <c r="AQ268" i="2"/>
  <c r="AQ584" i="2"/>
  <c r="AQ413" i="2"/>
  <c r="AQ194" i="2"/>
  <c r="AQ536" i="2"/>
  <c r="AQ461" i="2"/>
  <c r="AQ582" i="2"/>
  <c r="AQ257" i="2"/>
  <c r="AQ103" i="2"/>
  <c r="AQ275" i="2"/>
  <c r="AQ355" i="2"/>
  <c r="AQ669" i="2"/>
  <c r="AQ249" i="2"/>
  <c r="AQ189" i="2"/>
  <c r="AQ440" i="2"/>
  <c r="AQ253" i="2"/>
  <c r="AQ344" i="2"/>
  <c r="AQ102" i="2"/>
  <c r="AQ146" i="2"/>
  <c r="AQ441" i="2"/>
  <c r="AQ205" i="2"/>
  <c r="AQ149" i="2"/>
  <c r="AQ328" i="2"/>
  <c r="AQ577" i="2"/>
  <c r="AQ598" i="2"/>
  <c r="AQ271" i="2"/>
  <c r="AQ545" i="2"/>
  <c r="AQ188" i="2"/>
  <c r="AQ72" i="2"/>
  <c r="AQ306" i="2"/>
  <c r="AQ82" i="2"/>
  <c r="AQ117" i="2"/>
  <c r="AQ14" i="2"/>
  <c r="AQ291" i="2"/>
  <c r="AQ21" i="2"/>
  <c r="AQ132" i="2"/>
  <c r="AQ670" i="2"/>
  <c r="AQ86" i="2"/>
  <c r="AQ68" i="2"/>
  <c r="AQ589" i="2"/>
  <c r="AQ721" i="2"/>
  <c r="AQ163" i="2"/>
  <c r="AQ515" i="2"/>
  <c r="AQ183" i="2"/>
  <c r="AQ211" i="2"/>
  <c r="AQ113" i="2"/>
  <c r="AQ12" i="2"/>
  <c r="AQ179" i="2"/>
  <c r="AQ138" i="2"/>
  <c r="AQ190" i="2"/>
  <c r="AQ676" i="2"/>
  <c r="AQ39" i="2"/>
  <c r="AQ208" i="2"/>
  <c r="AQ381" i="2"/>
  <c r="AQ34" i="2"/>
  <c r="AQ540" i="2"/>
  <c r="AQ22" i="2"/>
  <c r="AQ546" i="2"/>
  <c r="AQ78" i="2"/>
  <c r="AQ556" i="2"/>
  <c r="AQ656" i="2"/>
  <c r="AQ587" i="2"/>
  <c r="AQ666" i="2"/>
  <c r="AQ438" i="2"/>
  <c r="AQ186" i="2"/>
  <c r="AQ7" i="2"/>
  <c r="AQ56" i="2"/>
  <c r="AQ44" i="2"/>
  <c r="AQ252" i="2"/>
  <c r="AQ233" i="2"/>
  <c r="AQ625" i="2"/>
  <c r="AQ349" i="2"/>
  <c r="AQ319" i="2"/>
  <c r="AQ347" i="2"/>
  <c r="AQ315" i="2"/>
  <c r="AQ614" i="2"/>
  <c r="AQ686" i="2"/>
  <c r="AQ485" i="2"/>
  <c r="AQ4" i="2"/>
  <c r="AQ343" i="2"/>
  <c r="AQ504" i="2"/>
  <c r="AQ140" i="2"/>
  <c r="AQ6" i="2"/>
  <c r="AQ206" i="2"/>
  <c r="AQ195" i="2"/>
  <c r="AQ510" i="2"/>
  <c r="AQ225" i="2"/>
  <c r="AQ32" i="2"/>
  <c r="AQ557" i="2"/>
  <c r="AQ9" i="2"/>
  <c r="AQ90" i="2"/>
  <c r="AQ300" i="2"/>
  <c r="AQ63" i="2"/>
  <c r="AQ59" i="2"/>
  <c r="AQ494" i="2"/>
  <c r="AQ338" i="2"/>
  <c r="AQ356" i="2"/>
  <c r="AQ198" i="2"/>
  <c r="AQ228" i="2"/>
  <c r="AQ187" i="2"/>
  <c r="AQ172" i="2"/>
  <c r="AQ24" i="2"/>
  <c r="AQ247" i="2"/>
  <c r="AQ612" i="2"/>
  <c r="AQ358" i="2"/>
  <c r="AQ629" i="2"/>
  <c r="AQ143" i="2"/>
  <c r="AQ230" i="2"/>
  <c r="AQ637" i="2"/>
  <c r="AQ549" i="2"/>
  <c r="AQ258" i="2"/>
  <c r="AQ245" i="2"/>
  <c r="AQ543" i="2"/>
  <c r="AQ220" i="2"/>
  <c r="AQ41" i="2"/>
  <c r="AQ511" i="2"/>
  <c r="AQ493" i="2"/>
  <c r="AQ243" i="2"/>
  <c r="AQ181" i="2"/>
  <c r="AQ231" i="2"/>
  <c r="AQ572" i="2"/>
  <c r="AQ267" i="2"/>
  <c r="AQ176" i="2"/>
  <c r="AQ120" i="2"/>
  <c r="AQ31" i="2"/>
  <c r="AQ665" i="2"/>
  <c r="AQ203" i="2"/>
  <c r="AQ608" i="2"/>
  <c r="AQ101" i="2"/>
  <c r="AQ732" i="2"/>
  <c r="AQ711" i="2"/>
  <c r="AQ153" i="2"/>
  <c r="AQ281" i="2"/>
  <c r="AQ694" i="2"/>
  <c r="AQ527" i="2"/>
  <c r="AQ19" i="2"/>
  <c r="AQ293" i="2"/>
  <c r="AQ424" i="2"/>
  <c r="AQ131" i="2"/>
  <c r="AQ578" i="2"/>
  <c r="AQ144" i="2"/>
  <c r="AQ305" i="2"/>
  <c r="AQ55" i="2"/>
  <c r="AQ491" i="2"/>
  <c r="AQ505" i="2"/>
  <c r="AQ457" i="2"/>
  <c r="AQ415" i="2"/>
  <c r="AQ37" i="2"/>
  <c r="AQ395" i="2"/>
  <c r="AQ617" i="2"/>
  <c r="AQ651" i="2"/>
  <c r="AQ660" i="2"/>
  <c r="AQ96" i="2"/>
  <c r="AQ66" i="2"/>
  <c r="AQ506" i="2"/>
  <c r="AQ723" i="2"/>
  <c r="AQ439" i="2"/>
  <c r="AQ718" i="2"/>
  <c r="AQ655" i="2"/>
  <c r="AQ248" i="2"/>
  <c r="AQ164" i="2"/>
  <c r="AQ311" i="2"/>
  <c r="AQ592" i="2"/>
  <c r="AQ530" i="2"/>
  <c r="AQ10" i="2"/>
  <c r="AQ434" i="2"/>
  <c r="AQ222" i="2"/>
  <c r="AQ620" i="2"/>
  <c r="AQ88" i="2"/>
  <c r="AQ710" i="2"/>
  <c r="AQ361" i="2"/>
  <c r="AQ108" i="2"/>
  <c r="AQ357" i="2"/>
  <c r="AQ174" i="2"/>
  <c r="AQ701" i="2"/>
  <c r="AQ159" i="2"/>
  <c r="AQ152" i="2"/>
  <c r="AQ362" i="2"/>
  <c r="AQ643" i="2"/>
  <c r="AQ20" i="2"/>
  <c r="AQ588" i="2"/>
  <c r="AQ25" i="2"/>
  <c r="AQ412" i="2"/>
  <c r="AQ667" i="2"/>
  <c r="AQ18" i="2"/>
  <c r="AQ596" i="2"/>
  <c r="AQ177" i="2"/>
  <c r="AQ712" i="2"/>
  <c r="AQ106" i="2"/>
  <c r="AQ126" i="2"/>
  <c r="AQ539" i="2"/>
  <c r="AQ471" i="2"/>
  <c r="AQ544" i="2"/>
  <c r="AQ150" i="2"/>
  <c r="AQ98" i="2"/>
  <c r="AQ486" i="2"/>
  <c r="AQ207" i="2"/>
  <c r="AQ714" i="2"/>
  <c r="AQ618" i="2"/>
  <c r="AQ547" i="2"/>
  <c r="AQ672" i="2"/>
  <c r="AQ119" i="2"/>
  <c r="AQ232" i="2"/>
  <c r="AQ601" i="2"/>
  <c r="AQ475" i="2"/>
  <c r="AQ390" i="2"/>
  <c r="AQ366" i="2"/>
  <c r="AQ302" i="2"/>
  <c r="AQ301" i="2"/>
  <c r="AQ320" i="2"/>
  <c r="AQ360" i="2"/>
  <c r="AQ422" i="2"/>
  <c r="AQ23" i="2"/>
  <c r="AQ611" i="2"/>
  <c r="AQ469" i="2"/>
  <c r="AQ533" i="2"/>
  <c r="AQ182" i="2"/>
  <c r="AQ79" i="2"/>
  <c r="AQ447" i="2"/>
  <c r="AQ575" i="2"/>
  <c r="AQ573" i="2"/>
  <c r="AQ537" i="2"/>
  <c r="AQ443" i="2"/>
  <c r="AQ310" i="2"/>
  <c r="AQ363" i="2"/>
  <c r="AQ429" i="2"/>
  <c r="AQ488" i="2"/>
  <c r="AQ695" i="2"/>
  <c r="AQ467" i="2"/>
  <c r="AQ606" i="2"/>
  <c r="AQ333" i="2"/>
  <c r="AQ276" i="2"/>
  <c r="AQ428" i="2"/>
  <c r="AQ526" i="2"/>
  <c r="AQ727" i="2"/>
  <c r="AQ448" i="2"/>
  <c r="AQ610" i="2"/>
  <c r="AQ128" i="2"/>
  <c r="AQ81" i="2"/>
  <c r="AQ597" i="2"/>
  <c r="AQ594" i="2"/>
  <c r="AQ722" i="2"/>
  <c r="AQ105" i="2"/>
  <c r="AQ626" i="2"/>
  <c r="AQ498" i="2"/>
  <c r="AQ725" i="2"/>
  <c r="AQ411" i="2"/>
  <c r="AQ196" i="2"/>
  <c r="AQ158" i="2"/>
  <c r="AQ375" i="2"/>
  <c r="AQ116" i="2"/>
  <c r="AQ299" i="2"/>
  <c r="AQ437" i="2"/>
  <c r="AQ652" i="2"/>
  <c r="AQ602" i="2"/>
  <c r="AQ517" i="2"/>
  <c r="AQ554" i="2"/>
  <c r="AQ35" i="2"/>
  <c r="AQ646" i="2"/>
  <c r="AQ261" i="2"/>
  <c r="AQ100" i="2"/>
  <c r="AQ673" i="2"/>
  <c r="AQ650" i="2"/>
  <c r="AQ238" i="2"/>
  <c r="AQ352" i="2"/>
  <c r="AQ112" i="2"/>
  <c r="AQ36" i="2"/>
  <c r="AQ688" i="2"/>
  <c r="AQ133" i="2"/>
  <c r="AQ382" i="2"/>
  <c r="AQ473" i="2"/>
  <c r="AQ371" i="2"/>
  <c r="AQ478" i="2"/>
  <c r="AQ716" i="2"/>
  <c r="AQ426" i="2"/>
  <c r="AQ490" i="2"/>
  <c r="AQ681" i="2"/>
  <c r="AQ111" i="2"/>
  <c r="AQ476" i="2"/>
  <c r="AQ134" i="2"/>
  <c r="AQ542" i="2"/>
  <c r="AQ259" i="2"/>
  <c r="AQ624" i="2"/>
  <c r="AQ139" i="2"/>
  <c r="AQ330" i="2"/>
  <c r="AQ571" i="2"/>
  <c r="AQ609" i="2"/>
  <c r="AQ80" i="2"/>
  <c r="AQ91" i="2"/>
  <c r="AQ401" i="2"/>
  <c r="AQ262" i="2"/>
  <c r="AQ691" i="2"/>
  <c r="AQ110" i="2"/>
  <c r="AQ683" i="2"/>
  <c r="AQ512" i="2"/>
  <c r="AQ386" i="2"/>
  <c r="AQ241" i="2"/>
  <c r="AQ52" i="2"/>
  <c r="AQ321" i="2"/>
  <c r="AQ579" i="2"/>
  <c r="AQ564" i="2"/>
  <c r="AQ246" i="2"/>
  <c r="AQ565" i="2"/>
  <c r="AQ392" i="2"/>
  <c r="AQ435" i="2"/>
  <c r="AQ57" i="2"/>
  <c r="AQ178" i="2"/>
  <c r="AQ400" i="2"/>
  <c r="AQ731" i="2"/>
  <c r="AQ647" i="2"/>
  <c r="AQ408" i="2"/>
  <c r="AQ661" i="2"/>
  <c r="AQ728" i="2"/>
  <c r="AQ659" i="2"/>
  <c r="AQ350" i="2"/>
  <c r="AQ65" i="2"/>
  <c r="AQ270" i="2"/>
  <c r="AQ668" i="2"/>
  <c r="AQ151" i="2"/>
  <c r="AQ513" i="2"/>
  <c r="AQ697" i="2"/>
  <c r="AQ185" i="2"/>
  <c r="AQ378" i="2"/>
  <c r="AQ593" i="2"/>
  <c r="AQ316" i="2"/>
  <c r="AQ496" i="2"/>
  <c r="AQ717" i="2"/>
  <c r="AQ297" i="2"/>
  <c r="AQ561" i="2"/>
  <c r="AQ265" i="2"/>
  <c r="AQ42" i="2"/>
  <c r="AQ566" i="2"/>
  <c r="AQ322" i="2"/>
  <c r="AQ414" i="2"/>
  <c r="AQ671" i="2"/>
  <c r="AQ332" i="2"/>
  <c r="AQ464" i="2"/>
  <c r="AQ456" i="2"/>
  <c r="AQ706" i="2"/>
  <c r="AQ698" i="2"/>
  <c r="AQ227" i="2"/>
  <c r="AQ235" i="2"/>
  <c r="AQ653" i="2"/>
  <c r="AQ295" i="2"/>
  <c r="AQ522" i="2"/>
  <c r="AQ165" i="2"/>
  <c r="AQ531" i="2"/>
  <c r="AQ733" i="2"/>
  <c r="AQ104" i="2"/>
  <c r="AQ215" i="2"/>
  <c r="AQ633" i="2"/>
  <c r="AQ662" i="2"/>
  <c r="AQ380" i="2"/>
  <c r="AQ702" i="2"/>
  <c r="AQ538" i="2"/>
  <c r="AQ635" i="2"/>
  <c r="AQ336" i="2"/>
  <c r="AQ304" i="2"/>
  <c r="AQ528" i="2"/>
  <c r="AQ603" i="2"/>
  <c r="AQ495" i="2"/>
  <c r="AQ430" i="2"/>
  <c r="AQ487" i="2"/>
  <c r="AQ250" i="2"/>
  <c r="AQ226" i="2"/>
  <c r="AQ696" i="2"/>
  <c r="AQ521" i="2"/>
  <c r="AQ288" i="2"/>
  <c r="AQ284" i="2"/>
  <c r="AQ114" i="2"/>
  <c r="AQ340" i="2"/>
  <c r="AQ141" i="2"/>
  <c r="AQ567" i="2"/>
  <c r="AQ308" i="2"/>
  <c r="AQ713" i="2"/>
  <c r="AQ562" i="2"/>
  <c r="AQ285" i="2"/>
  <c r="AQ535" i="2"/>
  <c r="AQ286" i="2"/>
  <c r="AQ234" i="2"/>
  <c r="AQ453" i="2"/>
  <c r="AQ555" i="2"/>
  <c r="AQ501" i="2"/>
  <c r="AQ317" i="2"/>
  <c r="AQ689" i="2"/>
  <c r="AQ619" i="2"/>
  <c r="AQ383" i="2"/>
  <c r="AQ468" i="2"/>
  <c r="AQ239" i="2"/>
  <c r="AQ427" i="2"/>
  <c r="AQ682" i="2"/>
  <c r="AQ359" i="2"/>
  <c r="AQ559" i="2"/>
  <c r="AQ553" i="2"/>
  <c r="AQ654" i="2"/>
  <c r="AQ684" i="2"/>
  <c r="AQ729" i="2"/>
  <c r="AQ604" i="2"/>
  <c r="AQ639" i="2"/>
  <c r="AQ703" i="2"/>
  <c r="AQ657" i="2"/>
  <c r="AQ463" i="2"/>
  <c r="AQ514" i="2"/>
  <c r="AQ675" i="2"/>
  <c r="AQ679" i="2"/>
  <c r="AQ638" i="2"/>
  <c r="AQ644" i="2"/>
  <c r="AQ500" i="2"/>
  <c r="AQ680" i="2"/>
  <c r="AQ581" i="2"/>
  <c r="AQ685" i="2"/>
  <c r="AQ640" i="2"/>
  <c r="AQ724" i="2"/>
  <c r="AQ699" i="2"/>
  <c r="AQ707" i="2"/>
  <c r="AQ708" i="2"/>
  <c r="AQ730" i="2"/>
  <c r="AQ726" i="2"/>
  <c r="AQ641" i="2"/>
  <c r="AQ715" i="2"/>
  <c r="AQ663" i="2"/>
  <c r="AK623" i="2"/>
  <c r="AR623" i="2" s="1"/>
  <c r="AK576" i="2"/>
  <c r="AR576" i="2" s="1"/>
  <c r="AK574" i="2"/>
  <c r="AK76" i="2"/>
  <c r="AK325" i="2"/>
  <c r="AK433" i="2"/>
  <c r="AK388" i="2"/>
  <c r="AR388" i="2" s="1"/>
  <c r="AK534" i="2"/>
  <c r="AR534" i="2" s="1"/>
  <c r="AK345" i="2"/>
  <c r="AK550" i="2"/>
  <c r="AR550" i="2" s="1"/>
  <c r="AK272" i="2"/>
  <c r="AK418" i="2"/>
  <c r="AR418" i="2" s="1"/>
  <c r="AK130" i="2"/>
  <c r="AK709" i="2"/>
  <c r="AR709" i="2" s="1"/>
  <c r="AK87" i="2"/>
  <c r="AK541" i="2"/>
  <c r="AR541" i="2" s="1"/>
  <c r="AK425" i="2"/>
  <c r="AR425" i="2" s="1"/>
  <c r="AK674" i="2"/>
  <c r="AK54" i="2"/>
  <c r="AK394" i="2"/>
  <c r="AR394" i="2" s="1"/>
  <c r="AK480" i="2"/>
  <c r="AR480" i="2" s="1"/>
  <c r="AK445" i="2"/>
  <c r="AR445" i="2" s="1"/>
  <c r="AK416" i="2"/>
  <c r="AR416" i="2" s="1"/>
  <c r="AK201" i="2"/>
  <c r="AR201" i="2" s="1"/>
  <c r="AK595" i="2"/>
  <c r="AR595" i="2" s="1"/>
  <c r="AK290" i="2"/>
  <c r="AR290" i="2" s="1"/>
  <c r="AK107" i="2"/>
  <c r="AK242" i="2"/>
  <c r="AR242" i="2" s="1"/>
  <c r="AK627" i="2"/>
  <c r="AR627" i="2" s="1"/>
  <c r="AK73" i="2"/>
  <c r="AR73" i="2" s="1"/>
  <c r="AK481" i="2"/>
  <c r="AK605" i="2"/>
  <c r="AK346" i="2"/>
  <c r="AR346" i="2" s="1"/>
  <c r="AK3" i="2"/>
  <c r="AK693" i="2"/>
  <c r="AR693" i="2" s="1"/>
  <c r="AK67" i="2"/>
  <c r="AK417" i="2"/>
  <c r="AK202" i="2"/>
  <c r="AR202" i="2" s="1"/>
  <c r="AK642" i="2"/>
  <c r="AR642" i="2" s="1"/>
  <c r="AK94" i="2"/>
  <c r="C28" i="3" s="1"/>
  <c r="AK353" i="2"/>
  <c r="AR353" i="2" s="1"/>
  <c r="AK236" i="2"/>
  <c r="AR236" i="2" s="1"/>
  <c r="AK329" i="2"/>
  <c r="AK532" i="2"/>
  <c r="AR532" i="2" s="1"/>
  <c r="AK83" i="2"/>
  <c r="AR83" i="2" s="1"/>
  <c r="AK223" i="2"/>
  <c r="AR223" i="2" s="1"/>
  <c r="AK586" i="2"/>
  <c r="AR586" i="2" s="1"/>
  <c r="AK217" i="2"/>
  <c r="AR217" i="2" s="1"/>
  <c r="AK193" i="2"/>
  <c r="AK326" i="2"/>
  <c r="AK154" i="2"/>
  <c r="AK508" i="2"/>
  <c r="AK70" i="2"/>
  <c r="AK407" i="2"/>
  <c r="AR407" i="2" s="1"/>
  <c r="AK323" i="2"/>
  <c r="AK458" i="2"/>
  <c r="AK502" i="2"/>
  <c r="AK263" i="2"/>
  <c r="C40" i="3" s="1"/>
  <c r="AK289" i="2"/>
  <c r="AK148" i="2"/>
  <c r="AR148" i="2" s="1"/>
  <c r="AK294" i="2"/>
  <c r="AK240" i="2"/>
  <c r="AR240" i="2" s="1"/>
  <c r="AK260" i="2"/>
  <c r="AK370" i="2"/>
  <c r="AK509" i="2"/>
  <c r="AR509" i="2" s="1"/>
  <c r="AK127" i="2"/>
  <c r="AK99" i="2"/>
  <c r="AR99" i="2" s="1"/>
  <c r="AK449" i="2"/>
  <c r="AR449" i="2" s="1"/>
  <c r="AK351" i="2"/>
  <c r="AR351" i="2" s="1"/>
  <c r="AK58" i="2"/>
  <c r="C24" i="3" s="1"/>
  <c r="AK118" i="2"/>
  <c r="AK402" i="2"/>
  <c r="AR402" i="2" s="1"/>
  <c r="AK560" i="2"/>
  <c r="AR560" i="2" s="1"/>
  <c r="AK442" i="2"/>
  <c r="AR442" i="2" s="1"/>
  <c r="AK273" i="2"/>
  <c r="AK264" i="2"/>
  <c r="AR264" i="2" s="1"/>
  <c r="AK43" i="2"/>
  <c r="AK210" i="2"/>
  <c r="AK122" i="2"/>
  <c r="AK397" i="2"/>
  <c r="AR397" i="2" s="1"/>
  <c r="AK477" i="2"/>
  <c r="AR477" i="2" s="1"/>
  <c r="AK454" i="2"/>
  <c r="AR454" i="2" s="1"/>
  <c r="AK409" i="2"/>
  <c r="AR409" i="2" s="1"/>
  <c r="AK269" i="2"/>
  <c r="AK123" i="2"/>
  <c r="AK376" i="2"/>
  <c r="AK213" i="2"/>
  <c r="AR213" i="2" s="1"/>
  <c r="AK420" i="2"/>
  <c r="AK218" i="2"/>
  <c r="AK278" i="2"/>
  <c r="AR278" i="2" s="1"/>
  <c r="AK690" i="2"/>
  <c r="AR690" i="2" s="1"/>
  <c r="AK374" i="2"/>
  <c r="AK599" i="2"/>
  <c r="AR599" i="2" s="1"/>
  <c r="AK214" i="2"/>
  <c r="AK628" i="2"/>
  <c r="AR628" i="2" s="1"/>
  <c r="AK372" i="2"/>
  <c r="AK89" i="2"/>
  <c r="AR89" i="2" s="1"/>
  <c r="AK69" i="2"/>
  <c r="AK97" i="2"/>
  <c r="AK312" i="2"/>
  <c r="AR312" i="2" s="1"/>
  <c r="AK229" i="2"/>
  <c r="AK459" i="2"/>
  <c r="AR459" i="2" s="1"/>
  <c r="AK60" i="2"/>
  <c r="AK45" i="2"/>
  <c r="C37" i="3" s="1"/>
  <c r="AK26" i="2"/>
  <c r="AK155" i="2"/>
  <c r="AK8" i="2"/>
  <c r="AR8" i="2" s="1"/>
  <c r="AK348" i="2"/>
  <c r="AR348" i="2" s="1"/>
  <c r="AK162" i="2"/>
  <c r="C77" i="3" s="1"/>
  <c r="AK167" i="2"/>
  <c r="AK33" i="2"/>
  <c r="C18" i="3" s="1"/>
  <c r="AK664" i="2"/>
  <c r="AR664" i="2" s="1"/>
  <c r="AK436" i="2"/>
  <c r="AR436" i="2" s="1"/>
  <c r="AK156" i="2"/>
  <c r="C12" i="3" s="1"/>
  <c r="AK136" i="2"/>
  <c r="AK450" i="2"/>
  <c r="AK334" i="2"/>
  <c r="AR334" i="2" s="1"/>
  <c r="AK157" i="2"/>
  <c r="AK64" i="2"/>
  <c r="AR64" i="2" s="1"/>
  <c r="AK11" i="2"/>
  <c r="AR11" i="2" s="1"/>
  <c r="AK525" i="2"/>
  <c r="AR525" i="2" s="1"/>
  <c r="AK524" i="2"/>
  <c r="AR524" i="2" s="1"/>
  <c r="AK251" i="2"/>
  <c r="AR251" i="2" s="1"/>
  <c r="AK283" i="2"/>
  <c r="AK341" i="2"/>
  <c r="AR341" i="2" s="1"/>
  <c r="AK77" i="2"/>
  <c r="AK365" i="2"/>
  <c r="AK645" i="2"/>
  <c r="AR645" i="2" s="1"/>
  <c r="AK46" i="2"/>
  <c r="AK166" i="2"/>
  <c r="AK197" i="2"/>
  <c r="AK109" i="2"/>
  <c r="AK15" i="2"/>
  <c r="C84" i="3" s="1"/>
  <c r="AK385" i="2"/>
  <c r="AR385" i="2" s="1"/>
  <c r="AK282" i="2"/>
  <c r="AK705" i="2"/>
  <c r="AR705" i="2" s="1"/>
  <c r="AK634" i="2"/>
  <c r="AR634" i="2" s="1"/>
  <c r="AK403" i="2"/>
  <c r="AK309" i="2"/>
  <c r="AR309" i="2" s="1"/>
  <c r="AK687" i="2"/>
  <c r="AR687" i="2" s="1"/>
  <c r="AK287" i="2"/>
  <c r="AR287" i="2" s="1"/>
  <c r="AK204" i="2"/>
  <c r="AR204" i="2" s="1"/>
  <c r="AK399" i="2"/>
  <c r="AR399" i="2" s="1"/>
  <c r="AK548" i="2"/>
  <c r="AR548" i="2" s="1"/>
  <c r="AK632" i="2"/>
  <c r="AR632" i="2" s="1"/>
  <c r="AK367" i="2"/>
  <c r="AR367" i="2" s="1"/>
  <c r="AK451" i="2"/>
  <c r="AK280" i="2"/>
  <c r="AR280" i="2" s="1"/>
  <c r="AK256" i="2"/>
  <c r="AR256" i="2" s="1"/>
  <c r="AK170" i="2"/>
  <c r="AK13" i="2"/>
  <c r="AK720" i="2"/>
  <c r="AR720" i="2" s="1"/>
  <c r="AK168" i="2"/>
  <c r="AK462" i="2"/>
  <c r="AR462" i="2" s="1"/>
  <c r="AK444" i="2"/>
  <c r="AR444" i="2" s="1"/>
  <c r="AK216" i="2"/>
  <c r="AR216" i="2" s="1"/>
  <c r="AK396" i="2"/>
  <c r="AK29" i="2"/>
  <c r="AK30" i="2"/>
  <c r="AK580" i="2"/>
  <c r="AR580" i="2" s="1"/>
  <c r="AK274" i="2"/>
  <c r="AK191" i="2"/>
  <c r="AR191" i="2" s="1"/>
  <c r="AK398" i="2"/>
  <c r="AR398" i="2" s="1"/>
  <c r="AK313" i="2"/>
  <c r="AR313" i="2" s="1"/>
  <c r="AK237" i="2"/>
  <c r="AR237" i="2" s="1"/>
  <c r="AK503" i="2"/>
  <c r="AR503" i="2" s="1"/>
  <c r="AK160" i="2"/>
  <c r="AR160" i="2" s="1"/>
  <c r="AK221" i="2"/>
  <c r="AK636" i="2"/>
  <c r="AR636" i="2" s="1"/>
  <c r="AK460" i="2"/>
  <c r="AR460" i="2" s="1"/>
  <c r="AK307" i="2"/>
  <c r="AK137" i="2"/>
  <c r="C92" i="3" s="1"/>
  <c r="AK585" i="2"/>
  <c r="AR585" i="2" s="1"/>
  <c r="AK518" i="2"/>
  <c r="AR518" i="2" s="1"/>
  <c r="AK558" i="2"/>
  <c r="AR558" i="2" s="1"/>
  <c r="AK563" i="2"/>
  <c r="AR563" i="2" s="1"/>
  <c r="AK568" i="2"/>
  <c r="AR568" i="2" s="1"/>
  <c r="AK658" i="2"/>
  <c r="AR658" i="2" s="1"/>
  <c r="AK479" i="2"/>
  <c r="AK648" i="2"/>
  <c r="AR648" i="2" s="1"/>
  <c r="AK613" i="2"/>
  <c r="AK40" i="2"/>
  <c r="AK266" i="2"/>
  <c r="AK173" i="2"/>
  <c r="AR173" i="2" s="1"/>
  <c r="AK470" i="2"/>
  <c r="AR470" i="2" s="1"/>
  <c r="AK135" i="2"/>
  <c r="AK590" i="2"/>
  <c r="AR590" i="2" s="1"/>
  <c r="AK298" i="2"/>
  <c r="AK455" i="2"/>
  <c r="AR455" i="2" s="1"/>
  <c r="AK85" i="2"/>
  <c r="AK5" i="2"/>
  <c r="C7" i="3" s="1"/>
  <c r="AK622" i="2"/>
  <c r="AK499" i="2"/>
  <c r="AK180" i="2"/>
  <c r="AR180" i="2" s="1"/>
  <c r="AK279" i="2"/>
  <c r="AR279" i="2" s="1"/>
  <c r="AK529" i="2"/>
  <c r="AK621" i="2"/>
  <c r="AR621" i="2" s="1"/>
  <c r="AK254" i="2"/>
  <c r="AK631" i="2"/>
  <c r="AR631" i="2" s="1"/>
  <c r="AK649" i="2"/>
  <c r="AR649" i="2" s="1"/>
  <c r="AK125" i="2"/>
  <c r="C20" i="3" s="1"/>
  <c r="AK466" i="2"/>
  <c r="AK484" i="2"/>
  <c r="AK335" i="2"/>
  <c r="AR335" i="2" s="1"/>
  <c r="AK292" i="2"/>
  <c r="AK147" i="2"/>
  <c r="AR147" i="2" s="1"/>
  <c r="AK630" i="2"/>
  <c r="AR630" i="2" s="1"/>
  <c r="AK600" i="2"/>
  <c r="AR600" i="2" s="1"/>
  <c r="AK49" i="2"/>
  <c r="AK50" i="2"/>
  <c r="AK219" i="2"/>
  <c r="AR219" i="2" s="1"/>
  <c r="AK419" i="2"/>
  <c r="AR419" i="2" s="1"/>
  <c r="AK92" i="2"/>
  <c r="AR92" i="2" s="1"/>
  <c r="AK38" i="2"/>
  <c r="AR38" i="2" s="1"/>
  <c r="AK482" i="2"/>
  <c r="AR482" i="2" s="1"/>
  <c r="AK489" i="2"/>
  <c r="AR489" i="2" s="1"/>
  <c r="AK75" i="2"/>
  <c r="AK121" i="2"/>
  <c r="AK431" i="2"/>
  <c r="AR431" i="2" s="1"/>
  <c r="AK583" i="2"/>
  <c r="AR583" i="2" s="1"/>
  <c r="AK62" i="2"/>
  <c r="AK519" i="2"/>
  <c r="AR519" i="2" s="1"/>
  <c r="AK446" i="2"/>
  <c r="AR446" i="2" s="1"/>
  <c r="AK199" i="2"/>
  <c r="AR199" i="2" s="1"/>
  <c r="AK404" i="2"/>
  <c r="AK523" i="2"/>
  <c r="AR523" i="2" s="1"/>
  <c r="AK142" i="2"/>
  <c r="AK192" i="2"/>
  <c r="AK255" i="2"/>
  <c r="AK692" i="2"/>
  <c r="AR692" i="2" s="1"/>
  <c r="AK393" i="2"/>
  <c r="AK161" i="2"/>
  <c r="AR161" i="2" s="1"/>
  <c r="AK318" i="2"/>
  <c r="AR318" i="2" s="1"/>
  <c r="AK337" i="2"/>
  <c r="AK27" i="2"/>
  <c r="AK17" i="2"/>
  <c r="AK492" i="2"/>
  <c r="AR492" i="2" s="1"/>
  <c r="AK516" i="2"/>
  <c r="AR516" i="2" s="1"/>
  <c r="AK700" i="2"/>
  <c r="AR700" i="2" s="1"/>
  <c r="AK497" i="2"/>
  <c r="AR497" i="2" s="1"/>
  <c r="AK47" i="2"/>
  <c r="AK432" i="2"/>
  <c r="AR432" i="2" s="1"/>
  <c r="AK379" i="2"/>
  <c r="AR379" i="2" s="1"/>
  <c r="AK324" i="2"/>
  <c r="AR324" i="2" s="1"/>
  <c r="AK48" i="2"/>
  <c r="AK421" i="2"/>
  <c r="AK410" i="2"/>
  <c r="AK74" i="2"/>
  <c r="AK616" i="2"/>
  <c r="AR616" i="2" s="1"/>
  <c r="AK342" i="2"/>
  <c r="AK95" i="2"/>
  <c r="AK423" i="2"/>
  <c r="AR423" i="2" s="1"/>
  <c r="AK303" i="2"/>
  <c r="AR303" i="2" s="1"/>
  <c r="AK169" i="2"/>
  <c r="C31" i="3" s="1"/>
  <c r="AK520" i="2"/>
  <c r="AK296" i="2"/>
  <c r="AR296" i="2" s="1"/>
  <c r="AK368" i="2"/>
  <c r="AK465" i="2"/>
  <c r="AK331" i="2"/>
  <c r="AR331" i="2" s="1"/>
  <c r="AK145" i="2"/>
  <c r="AK16" i="2"/>
  <c r="AK570" i="2"/>
  <c r="AR570" i="2" s="1"/>
  <c r="AK719" i="2"/>
  <c r="AR719" i="2" s="1"/>
  <c r="AK704" i="2"/>
  <c r="AR704" i="2" s="1"/>
  <c r="AK607" i="2"/>
  <c r="AR607" i="2" s="1"/>
  <c r="AK369" i="2"/>
  <c r="AK474" i="2"/>
  <c r="AK591" i="2"/>
  <c r="AR591" i="2" s="1"/>
  <c r="AK677" i="2"/>
  <c r="AR677" i="2" s="1"/>
  <c r="AK314" i="2"/>
  <c r="AK391" i="2"/>
  <c r="AR391" i="2" s="1"/>
  <c r="AK28" i="2"/>
  <c r="AK551" i="2"/>
  <c r="AR551" i="2" s="1"/>
  <c r="AK373" i="2"/>
  <c r="AR373" i="2" s="1"/>
  <c r="AK115" i="2"/>
  <c r="AR115" i="2" s="1"/>
  <c r="AK384" i="2"/>
  <c r="AK405" i="2"/>
  <c r="AR405" i="2" s="1"/>
  <c r="AK53" i="2"/>
  <c r="AR53" i="2" s="1"/>
  <c r="AK472" i="2"/>
  <c r="AR472" i="2" s="1"/>
  <c r="AK406" i="2"/>
  <c r="AR406" i="2" s="1"/>
  <c r="AK389" i="2"/>
  <c r="AK71" i="2"/>
  <c r="AK483" i="2"/>
  <c r="AR483" i="2" s="1"/>
  <c r="AK387" i="2"/>
  <c r="AK377" i="2"/>
  <c r="AK452" i="2"/>
  <c r="C73" i="3" s="1"/>
  <c r="AK224" i="2"/>
  <c r="AK93" i="2"/>
  <c r="AK244" i="2"/>
  <c r="AR244" i="2" s="1"/>
  <c r="AK569" i="2"/>
  <c r="AK212" i="2"/>
  <c r="AR212" i="2" s="1"/>
  <c r="AK209" i="2"/>
  <c r="AK2" i="2"/>
  <c r="AK339" i="2"/>
  <c r="AK51" i="2"/>
  <c r="AK171" i="2"/>
  <c r="AR171" i="2" s="1"/>
  <c r="AK552" i="2"/>
  <c r="AK84" i="2"/>
  <c r="AK354" i="2"/>
  <c r="C108" i="3" s="1"/>
  <c r="AK124" i="2"/>
  <c r="AR124" i="2" s="1"/>
  <c r="AK678" i="2"/>
  <c r="AR678" i="2" s="1"/>
  <c r="AK507" i="2"/>
  <c r="AK327" i="2"/>
  <c r="AK184" i="2"/>
  <c r="AK129" i="2"/>
  <c r="AK364" i="2"/>
  <c r="AK61" i="2"/>
  <c r="AK615" i="2"/>
  <c r="AR615" i="2" s="1"/>
  <c r="AK175" i="2"/>
  <c r="AK277" i="2"/>
  <c r="AK200" i="2"/>
  <c r="AK268" i="2"/>
  <c r="AK584" i="2"/>
  <c r="AR584" i="2" s="1"/>
  <c r="AK413" i="2"/>
  <c r="AR413" i="2" s="1"/>
  <c r="AK194" i="2"/>
  <c r="AR194" i="2" s="1"/>
  <c r="AK536" i="2"/>
  <c r="AR536" i="2" s="1"/>
  <c r="AK461" i="2"/>
  <c r="AK582" i="2"/>
  <c r="AR582" i="2" s="1"/>
  <c r="AK257" i="2"/>
  <c r="AK103" i="2"/>
  <c r="AR103" i="2" s="1"/>
  <c r="AK275" i="2"/>
  <c r="AR275" i="2" s="1"/>
  <c r="AK355" i="2"/>
  <c r="AR355" i="2" s="1"/>
  <c r="AK669" i="2"/>
  <c r="AR669" i="2" s="1"/>
  <c r="AK249" i="2"/>
  <c r="AK189" i="2"/>
  <c r="AR189" i="2" s="1"/>
  <c r="AK440" i="2"/>
  <c r="AR440" i="2" s="1"/>
  <c r="AK253" i="2"/>
  <c r="AR253" i="2" s="1"/>
  <c r="AK344" i="2"/>
  <c r="AK102" i="2"/>
  <c r="AK146" i="2"/>
  <c r="AK441" i="2"/>
  <c r="AK205" i="2"/>
  <c r="AR205" i="2" s="1"/>
  <c r="AK149" i="2"/>
  <c r="AR149" i="2" s="1"/>
  <c r="AK328" i="2"/>
  <c r="AR328" i="2" s="1"/>
  <c r="AK577" i="2"/>
  <c r="AR577" i="2" s="1"/>
  <c r="AK598" i="2"/>
  <c r="AR598" i="2" s="1"/>
  <c r="AK271" i="2"/>
  <c r="AK545" i="2"/>
  <c r="AK188" i="2"/>
  <c r="AR188" i="2" s="1"/>
  <c r="AK72" i="2"/>
  <c r="AK306" i="2"/>
  <c r="AK82" i="2"/>
  <c r="AR82" i="2" s="1"/>
  <c r="AK117" i="2"/>
  <c r="AK14" i="2"/>
  <c r="AK291" i="2"/>
  <c r="AR291" i="2" s="1"/>
  <c r="AK21" i="2"/>
  <c r="AR21" i="2" s="1"/>
  <c r="AK132" i="2"/>
  <c r="AK670" i="2"/>
  <c r="AR670" i="2" s="1"/>
  <c r="AK86" i="2"/>
  <c r="AK68" i="2"/>
  <c r="AK589" i="2"/>
  <c r="AR589" i="2" s="1"/>
  <c r="AK721" i="2"/>
  <c r="AR721" i="2" s="1"/>
  <c r="AK163" i="2"/>
  <c r="AR163" i="2" s="1"/>
  <c r="AK515" i="2"/>
  <c r="AK183" i="2"/>
  <c r="AR183" i="2" s="1"/>
  <c r="AK211" i="2"/>
  <c r="AK113" i="2"/>
  <c r="AK12" i="2"/>
  <c r="AK179" i="2"/>
  <c r="AK138" i="2"/>
  <c r="AK190" i="2"/>
  <c r="AK676" i="2"/>
  <c r="AR676" i="2" s="1"/>
  <c r="AK39" i="2"/>
  <c r="AK208" i="2"/>
  <c r="AR208" i="2" s="1"/>
  <c r="AK381" i="2"/>
  <c r="AK34" i="2"/>
  <c r="AK540" i="2"/>
  <c r="AR540" i="2" s="1"/>
  <c r="AK22" i="2"/>
  <c r="AK546" i="2"/>
  <c r="AR546" i="2" s="1"/>
  <c r="AK78" i="2"/>
  <c r="AR78" i="2" s="1"/>
  <c r="AK556" i="2"/>
  <c r="AK656" i="2"/>
  <c r="AR656" i="2" s="1"/>
  <c r="AK587" i="2"/>
  <c r="AR587" i="2" s="1"/>
  <c r="AK666" i="2"/>
  <c r="AR666" i="2" s="1"/>
  <c r="AK438" i="2"/>
  <c r="AR438" i="2" s="1"/>
  <c r="AK186" i="2"/>
  <c r="AR186" i="2" s="1"/>
  <c r="AK7" i="2"/>
  <c r="AK56" i="2"/>
  <c r="AR56" i="2" s="1"/>
  <c r="AK44" i="2"/>
  <c r="AK252" i="2"/>
  <c r="AK233" i="2"/>
  <c r="AK625" i="2"/>
  <c r="AR625" i="2" s="1"/>
  <c r="AK349" i="2"/>
  <c r="AR349" i="2" s="1"/>
  <c r="AK319" i="2"/>
  <c r="AK347" i="2"/>
  <c r="AR347" i="2" s="1"/>
  <c r="AK315" i="2"/>
  <c r="AR315" i="2" s="1"/>
  <c r="AK614" i="2"/>
  <c r="AK686" i="2"/>
  <c r="AR686" i="2" s="1"/>
  <c r="AK485" i="2"/>
  <c r="AR485" i="2" s="1"/>
  <c r="AK4" i="2"/>
  <c r="AK343" i="2"/>
  <c r="AR343" i="2" s="1"/>
  <c r="AK504" i="2"/>
  <c r="AR504" i="2" s="1"/>
  <c r="AK140" i="2"/>
  <c r="AK6" i="2"/>
  <c r="AK206" i="2"/>
  <c r="AR206" i="2" s="1"/>
  <c r="AK195" i="2"/>
  <c r="AR195" i="2" s="1"/>
  <c r="AK510" i="2"/>
  <c r="AR510" i="2" s="1"/>
  <c r="AK225" i="2"/>
  <c r="AR225" i="2" s="1"/>
  <c r="AK32" i="2"/>
  <c r="AK557" i="2"/>
  <c r="AR557" i="2" s="1"/>
  <c r="AK9" i="2"/>
  <c r="AK90" i="2"/>
  <c r="AK300" i="2"/>
  <c r="AR300" i="2" s="1"/>
  <c r="AK63" i="2"/>
  <c r="AR63" i="2" s="1"/>
  <c r="AK59" i="2"/>
  <c r="AR59" i="2" s="1"/>
  <c r="AK494" i="2"/>
  <c r="AR494" i="2" s="1"/>
  <c r="AK338" i="2"/>
  <c r="AR338" i="2" s="1"/>
  <c r="AK356" i="2"/>
  <c r="AK198" i="2"/>
  <c r="AK228" i="2"/>
  <c r="AK187" i="2"/>
  <c r="AK172" i="2"/>
  <c r="AR172" i="2" s="1"/>
  <c r="AK24" i="2"/>
  <c r="AK247" i="2"/>
  <c r="AK612" i="2"/>
  <c r="AR612" i="2" s="1"/>
  <c r="AK358" i="2"/>
  <c r="AK629" i="2"/>
  <c r="AR629" i="2" s="1"/>
  <c r="AK143" i="2"/>
  <c r="AK230" i="2"/>
  <c r="AK637" i="2"/>
  <c r="AR637" i="2" s="1"/>
  <c r="AK549" i="2"/>
  <c r="AR549" i="2" s="1"/>
  <c r="AK258" i="2"/>
  <c r="AK245" i="2"/>
  <c r="AR245" i="2" s="1"/>
  <c r="AK543" i="2"/>
  <c r="AK220" i="2"/>
  <c r="AK41" i="2"/>
  <c r="AK511" i="2"/>
  <c r="AR511" i="2" s="1"/>
  <c r="AK493" i="2"/>
  <c r="AR493" i="2" s="1"/>
  <c r="AK243" i="2"/>
  <c r="AK181" i="2"/>
  <c r="C69" i="3" s="1"/>
  <c r="AK231" i="2"/>
  <c r="AR231" i="2" s="1"/>
  <c r="AK572" i="2"/>
  <c r="AR572" i="2" s="1"/>
  <c r="AK267" i="2"/>
  <c r="AR267" i="2" s="1"/>
  <c r="AK176" i="2"/>
  <c r="AK120" i="2"/>
  <c r="C59" i="3" s="1"/>
  <c r="AK31" i="2"/>
  <c r="AK665" i="2"/>
  <c r="AK203" i="2"/>
  <c r="AK608" i="2"/>
  <c r="AR608" i="2" s="1"/>
  <c r="AK101" i="2"/>
  <c r="AK732" i="2"/>
  <c r="AR732" i="2" s="1"/>
  <c r="AK711" i="2"/>
  <c r="AR711" i="2" s="1"/>
  <c r="AK153" i="2"/>
  <c r="AK281" i="2"/>
  <c r="AK694" i="2"/>
  <c r="AR694" i="2" s="1"/>
  <c r="AK527" i="2"/>
  <c r="AR527" i="2" s="1"/>
  <c r="AK19" i="2"/>
  <c r="AK293" i="2"/>
  <c r="AK424" i="2"/>
  <c r="AR424" i="2" s="1"/>
  <c r="AK131" i="2"/>
  <c r="AK578" i="2"/>
  <c r="AR578" i="2" s="1"/>
  <c r="AK144" i="2"/>
  <c r="AK305" i="2"/>
  <c r="AK55" i="2"/>
  <c r="C39" i="3" s="1"/>
  <c r="AK491" i="2"/>
  <c r="AK505" i="2"/>
  <c r="AR505" i="2" s="1"/>
  <c r="AK457" i="2"/>
  <c r="AK415" i="2"/>
  <c r="C111" i="3" s="1"/>
  <c r="AK37" i="2"/>
  <c r="AK395" i="2"/>
  <c r="AR395" i="2" s="1"/>
  <c r="AK617" i="2"/>
  <c r="AR617" i="2" s="1"/>
  <c r="AK651" i="2"/>
  <c r="AR651" i="2" s="1"/>
  <c r="AK660" i="2"/>
  <c r="AK96" i="2"/>
  <c r="AR96" i="2" s="1"/>
  <c r="AK66" i="2"/>
  <c r="AK506" i="2"/>
  <c r="AR506" i="2" s="1"/>
  <c r="AK723" i="2"/>
  <c r="AR723" i="2" s="1"/>
  <c r="AK439" i="2"/>
  <c r="AR439" i="2" s="1"/>
  <c r="AK718" i="2"/>
  <c r="AR718" i="2" s="1"/>
  <c r="AK655" i="2"/>
  <c r="AK248" i="2"/>
  <c r="AR248" i="2" s="1"/>
  <c r="AK164" i="2"/>
  <c r="C17" i="3" s="1"/>
  <c r="AK311" i="2"/>
  <c r="AR311" i="2" s="1"/>
  <c r="AK592" i="2"/>
  <c r="AR592" i="2" s="1"/>
  <c r="AK530" i="2"/>
  <c r="AR530" i="2" s="1"/>
  <c r="AK10" i="2"/>
  <c r="AK434" i="2"/>
  <c r="AR434" i="2" s="1"/>
  <c r="AK222" i="2"/>
  <c r="AK620" i="2"/>
  <c r="AR620" i="2" s="1"/>
  <c r="AK88" i="2"/>
  <c r="AR88" i="2" s="1"/>
  <c r="AK710" i="2"/>
  <c r="AR710" i="2" s="1"/>
  <c r="AK361" i="2"/>
  <c r="AK108" i="2"/>
  <c r="AK357" i="2"/>
  <c r="AK174" i="2"/>
  <c r="AK701" i="2"/>
  <c r="AR701" i="2" s="1"/>
  <c r="AK159" i="2"/>
  <c r="AK152" i="2"/>
  <c r="AK362" i="2"/>
  <c r="AR362" i="2" s="1"/>
  <c r="AK643" i="2"/>
  <c r="AR643" i="2" s="1"/>
  <c r="AK20" i="2"/>
  <c r="AK588" i="2"/>
  <c r="AR588" i="2" s="1"/>
  <c r="AK25" i="2"/>
  <c r="C25" i="3" s="1"/>
  <c r="AK412" i="2"/>
  <c r="AK667" i="2"/>
  <c r="AR667" i="2" s="1"/>
  <c r="AK18" i="2"/>
  <c r="AK596" i="2"/>
  <c r="AR596" i="2" s="1"/>
  <c r="AK177" i="2"/>
  <c r="AK712" i="2"/>
  <c r="AR712" i="2" s="1"/>
  <c r="AK106" i="2"/>
  <c r="AK126" i="2"/>
  <c r="AK539" i="2"/>
  <c r="AR539" i="2" s="1"/>
  <c r="AK471" i="2"/>
  <c r="AR471" i="2" s="1"/>
  <c r="AK544" i="2"/>
  <c r="AR544" i="2" s="1"/>
  <c r="AK150" i="2"/>
  <c r="AR150" i="2" s="1"/>
  <c r="AK98" i="2"/>
  <c r="AK486" i="2"/>
  <c r="AR486" i="2" s="1"/>
  <c r="AK207" i="2"/>
  <c r="AK714" i="2"/>
  <c r="AR714" i="2" s="1"/>
  <c r="AK618" i="2"/>
  <c r="AK547" i="2"/>
  <c r="AK672" i="2"/>
  <c r="AR672" i="2" s="1"/>
  <c r="AK119" i="2"/>
  <c r="AK232" i="2"/>
  <c r="AR232" i="2" s="1"/>
  <c r="AK601" i="2"/>
  <c r="AR601" i="2" s="1"/>
  <c r="AK475" i="2"/>
  <c r="AK390" i="2"/>
  <c r="AR390" i="2" s="1"/>
  <c r="AK366" i="2"/>
  <c r="AR366" i="2" s="1"/>
  <c r="AK302" i="2"/>
  <c r="AR302" i="2" s="1"/>
  <c r="AK301" i="2"/>
  <c r="AK320" i="2"/>
  <c r="AR320" i="2" s="1"/>
  <c r="AK360" i="2"/>
  <c r="AR360" i="2" s="1"/>
  <c r="AK422" i="2"/>
  <c r="AR422" i="2" s="1"/>
  <c r="AK23" i="2"/>
  <c r="AK611" i="2"/>
  <c r="AK469" i="2"/>
  <c r="AR469" i="2" s="1"/>
  <c r="AK533" i="2"/>
  <c r="AK182" i="2"/>
  <c r="AK79" i="2"/>
  <c r="AK447" i="2"/>
  <c r="AK575" i="2"/>
  <c r="AR575" i="2" s="1"/>
  <c r="AK573" i="2"/>
  <c r="AK537" i="2"/>
  <c r="AR537" i="2" s="1"/>
  <c r="AK443" i="2"/>
  <c r="AK310" i="2"/>
  <c r="C44" i="3" s="1"/>
  <c r="AK363" i="2"/>
  <c r="AK429" i="2"/>
  <c r="AR429" i="2" s="1"/>
  <c r="AK488" i="2"/>
  <c r="AR488" i="2" s="1"/>
  <c r="AK695" i="2"/>
  <c r="AR695" i="2" s="1"/>
  <c r="AK467" i="2"/>
  <c r="AR467" i="2" s="1"/>
  <c r="AK606" i="2"/>
  <c r="AR606" i="2" s="1"/>
  <c r="AK333" i="2"/>
  <c r="AR333" i="2" s="1"/>
  <c r="AK276" i="2"/>
  <c r="AK428" i="2"/>
  <c r="AR428" i="2" s="1"/>
  <c r="AK526" i="2"/>
  <c r="C100" i="3" s="1"/>
  <c r="AK727" i="2"/>
  <c r="AR727" i="2" s="1"/>
  <c r="AK448" i="2"/>
  <c r="AR448" i="2" s="1"/>
  <c r="AK610" i="2"/>
  <c r="AR610" i="2" s="1"/>
  <c r="AK128" i="2"/>
  <c r="AK81" i="2"/>
  <c r="AK597" i="2"/>
  <c r="AR597" i="2" s="1"/>
  <c r="AK594" i="2"/>
  <c r="AR594" i="2" s="1"/>
  <c r="AK722" i="2"/>
  <c r="AR722" i="2" s="1"/>
  <c r="AK105" i="2"/>
  <c r="AK626" i="2"/>
  <c r="AR626" i="2" s="1"/>
  <c r="AK498" i="2"/>
  <c r="AR498" i="2" s="1"/>
  <c r="AK725" i="2"/>
  <c r="AR725" i="2" s="1"/>
  <c r="AK411" i="2"/>
  <c r="AR411" i="2" s="1"/>
  <c r="AK196" i="2"/>
  <c r="AK158" i="2"/>
  <c r="AR158" i="2" s="1"/>
  <c r="AK375" i="2"/>
  <c r="AR375" i="2" s="1"/>
  <c r="AK116" i="2"/>
  <c r="AK299" i="2"/>
  <c r="AR299" i="2" s="1"/>
  <c r="AK437" i="2"/>
  <c r="AR437" i="2" s="1"/>
  <c r="AK652" i="2"/>
  <c r="AR652" i="2" s="1"/>
  <c r="AK602" i="2"/>
  <c r="AR602" i="2" s="1"/>
  <c r="AK517" i="2"/>
  <c r="AR517" i="2" s="1"/>
  <c r="AK554" i="2"/>
  <c r="AR554" i="2" s="1"/>
  <c r="AK35" i="2"/>
  <c r="AK646" i="2"/>
  <c r="AR646" i="2" s="1"/>
  <c r="AK261" i="2"/>
  <c r="AK100" i="2"/>
  <c r="AK673" i="2"/>
  <c r="AR673" i="2" s="1"/>
  <c r="AK650" i="2"/>
  <c r="AR650" i="2" s="1"/>
  <c r="AK238" i="2"/>
  <c r="AR238" i="2" s="1"/>
  <c r="AK352" i="2"/>
  <c r="AR352" i="2" s="1"/>
  <c r="AK112" i="2"/>
  <c r="AR112" i="2" s="1"/>
  <c r="AK36" i="2"/>
  <c r="AK688" i="2"/>
  <c r="AR688" i="2" s="1"/>
  <c r="AK133" i="2"/>
  <c r="AR133" i="2" s="1"/>
  <c r="AK382" i="2"/>
  <c r="AK473" i="2"/>
  <c r="AR473" i="2" s="1"/>
  <c r="AK371" i="2"/>
  <c r="AR371" i="2" s="1"/>
  <c r="AK478" i="2"/>
  <c r="AR478" i="2" s="1"/>
  <c r="AK716" i="2"/>
  <c r="AR716" i="2" s="1"/>
  <c r="AK426" i="2"/>
  <c r="AK490" i="2"/>
  <c r="AR490" i="2" s="1"/>
  <c r="AK681" i="2"/>
  <c r="AR681" i="2" s="1"/>
  <c r="AK111" i="2"/>
  <c r="AK476" i="2"/>
  <c r="AR476" i="2" s="1"/>
  <c r="AK134" i="2"/>
  <c r="AK542" i="2"/>
  <c r="AR542" i="2" s="1"/>
  <c r="AK259" i="2"/>
  <c r="AR259" i="2" s="1"/>
  <c r="AK624" i="2"/>
  <c r="AK139" i="2"/>
  <c r="AK330" i="2"/>
  <c r="AK571" i="2"/>
  <c r="AK609" i="2"/>
  <c r="AR609" i="2" s="1"/>
  <c r="AK80" i="2"/>
  <c r="AK91" i="2"/>
  <c r="AR91" i="2" s="1"/>
  <c r="AK401" i="2"/>
  <c r="AK262" i="2"/>
  <c r="AR262" i="2" s="1"/>
  <c r="AK691" i="2"/>
  <c r="AR691" i="2" s="1"/>
  <c r="AK110" i="2"/>
  <c r="AK683" i="2"/>
  <c r="AR683" i="2" s="1"/>
  <c r="AK512" i="2"/>
  <c r="AR512" i="2" s="1"/>
  <c r="AK386" i="2"/>
  <c r="AR386" i="2" s="1"/>
  <c r="AK241" i="2"/>
  <c r="AR241" i="2" s="1"/>
  <c r="AK52" i="2"/>
  <c r="AR52" i="2" s="1"/>
  <c r="AK321" i="2"/>
  <c r="AK579" i="2"/>
  <c r="AK564" i="2"/>
  <c r="AR564" i="2" s="1"/>
  <c r="AK246" i="2"/>
  <c r="AR246" i="2" s="1"/>
  <c r="AK565" i="2"/>
  <c r="AR565" i="2" s="1"/>
  <c r="AK392" i="2"/>
  <c r="AR392" i="2" s="1"/>
  <c r="AK435" i="2"/>
  <c r="AR435" i="2" s="1"/>
  <c r="AK57" i="2"/>
  <c r="AK178" i="2"/>
  <c r="AR178" i="2" s="1"/>
  <c r="AK400" i="2"/>
  <c r="AK731" i="2"/>
  <c r="AR731" i="2" s="1"/>
  <c r="AK647" i="2"/>
  <c r="AR647" i="2" s="1"/>
  <c r="AK408" i="2"/>
  <c r="AK661" i="2"/>
  <c r="AR661" i="2" s="1"/>
  <c r="AK728" i="2"/>
  <c r="AR728" i="2" s="1"/>
  <c r="AK659" i="2"/>
  <c r="AR659" i="2" s="1"/>
  <c r="AK350" i="2"/>
  <c r="AR350" i="2" s="1"/>
  <c r="AK65" i="2"/>
  <c r="C83" i="3" s="1"/>
  <c r="AK270" i="2"/>
  <c r="AR270" i="2" s="1"/>
  <c r="AK668" i="2"/>
  <c r="AK151" i="2"/>
  <c r="AR151" i="2" s="1"/>
  <c r="AK513" i="2"/>
  <c r="AR513" i="2" s="1"/>
  <c r="AK697" i="2"/>
  <c r="AR697" i="2" s="1"/>
  <c r="AK185" i="2"/>
  <c r="AK378" i="2"/>
  <c r="AR378" i="2" s="1"/>
  <c r="AK593" i="2"/>
  <c r="AR593" i="2" s="1"/>
  <c r="AK316" i="2"/>
  <c r="AR316" i="2" s="1"/>
  <c r="AK496" i="2"/>
  <c r="AR496" i="2" s="1"/>
  <c r="AK717" i="2"/>
  <c r="AR717" i="2" s="1"/>
  <c r="AK297" i="2"/>
  <c r="AK561" i="2"/>
  <c r="AK265" i="2"/>
  <c r="AK42" i="2"/>
  <c r="AR42" i="2" s="1"/>
  <c r="AK566" i="2"/>
  <c r="AR566" i="2" s="1"/>
  <c r="AK322" i="2"/>
  <c r="C41" i="3" s="1"/>
  <c r="AK414" i="2"/>
  <c r="AK671" i="2"/>
  <c r="AR671" i="2" s="1"/>
  <c r="AK332" i="2"/>
  <c r="AK464" i="2"/>
  <c r="AK456" i="2"/>
  <c r="AR456" i="2" s="1"/>
  <c r="AK706" i="2"/>
  <c r="AR706" i="2" s="1"/>
  <c r="AK698" i="2"/>
  <c r="AR698" i="2" s="1"/>
  <c r="AK227" i="2"/>
  <c r="AK235" i="2"/>
  <c r="AK653" i="2"/>
  <c r="AR653" i="2" s="1"/>
  <c r="AK295" i="2"/>
  <c r="AK522" i="2"/>
  <c r="AK165" i="2"/>
  <c r="AK531" i="2"/>
  <c r="AK733" i="2"/>
  <c r="AR733" i="2" s="1"/>
  <c r="AK104" i="2"/>
  <c r="AK215" i="2"/>
  <c r="AK633" i="2"/>
  <c r="AR633" i="2" s="1"/>
  <c r="AK662" i="2"/>
  <c r="AR662" i="2" s="1"/>
  <c r="AK380" i="2"/>
  <c r="AR380" i="2" s="1"/>
  <c r="AK702" i="2"/>
  <c r="AR702" i="2" s="1"/>
  <c r="AK538" i="2"/>
  <c r="AR538" i="2" s="1"/>
  <c r="AK635" i="2"/>
  <c r="AR635" i="2" s="1"/>
  <c r="AK336" i="2"/>
  <c r="AK304" i="2"/>
  <c r="AR304" i="2" s="1"/>
  <c r="AK528" i="2"/>
  <c r="AK603" i="2"/>
  <c r="AR603" i="2" s="1"/>
  <c r="AK495" i="2"/>
  <c r="AR495" i="2" s="1"/>
  <c r="AK430" i="2"/>
  <c r="AR430" i="2" s="1"/>
  <c r="AK487" i="2"/>
  <c r="AR487" i="2" s="1"/>
  <c r="AK250" i="2"/>
  <c r="AK226" i="2"/>
  <c r="AK696" i="2"/>
  <c r="AR696" i="2" s="1"/>
  <c r="AK521" i="2"/>
  <c r="AR521" i="2" s="1"/>
  <c r="AK288" i="2"/>
  <c r="AR288" i="2" s="1"/>
  <c r="AK284" i="2"/>
  <c r="AR284" i="2" s="1"/>
  <c r="AK114" i="2"/>
  <c r="AK340" i="2"/>
  <c r="AR340" i="2" s="1"/>
  <c r="AK141" i="2"/>
  <c r="AK567" i="2"/>
  <c r="AR567" i="2" s="1"/>
  <c r="AK308" i="2"/>
  <c r="AR308" i="2" s="1"/>
  <c r="AK713" i="2"/>
  <c r="AR713" i="2" s="1"/>
  <c r="AK562" i="2"/>
  <c r="AR562" i="2" s="1"/>
  <c r="AK285" i="2"/>
  <c r="AK535" i="2"/>
  <c r="AR535" i="2" s="1"/>
  <c r="AK286" i="2"/>
  <c r="AK234" i="2"/>
  <c r="AK453" i="2"/>
  <c r="AR453" i="2" s="1"/>
  <c r="AK555" i="2"/>
  <c r="AK501" i="2"/>
  <c r="AK317" i="2"/>
  <c r="AR317" i="2" s="1"/>
  <c r="AK689" i="2"/>
  <c r="AR689" i="2" s="1"/>
  <c r="AK619" i="2"/>
  <c r="AR619" i="2" s="1"/>
  <c r="AK383" i="2"/>
  <c r="AK468" i="2"/>
  <c r="AR468" i="2" s="1"/>
  <c r="AK239" i="2"/>
  <c r="AK427" i="2"/>
  <c r="AK682" i="2"/>
  <c r="AR682" i="2" s="1"/>
  <c r="AK359" i="2"/>
  <c r="AR359" i="2" s="1"/>
  <c r="AK559" i="2"/>
  <c r="AR559" i="2" s="1"/>
  <c r="AK553" i="2"/>
  <c r="AR553" i="2" s="1"/>
  <c r="AK654" i="2"/>
  <c r="AR654" i="2" s="1"/>
  <c r="AK684" i="2"/>
  <c r="AR684" i="2" s="1"/>
  <c r="AK729" i="2"/>
  <c r="AR729" i="2" s="1"/>
  <c r="AK604" i="2"/>
  <c r="AR604" i="2" s="1"/>
  <c r="AK639" i="2"/>
  <c r="AR639" i="2" s="1"/>
  <c r="AK703" i="2"/>
  <c r="AR703" i="2" s="1"/>
  <c r="AK657" i="2"/>
  <c r="AR657" i="2" s="1"/>
  <c r="AK463" i="2"/>
  <c r="AR463" i="2" s="1"/>
  <c r="AK514" i="2"/>
  <c r="AR514" i="2" s="1"/>
  <c r="AK675" i="2"/>
  <c r="AR675" i="2" s="1"/>
  <c r="AK679" i="2"/>
  <c r="AR679" i="2" s="1"/>
  <c r="AK638" i="2"/>
  <c r="AR638" i="2" s="1"/>
  <c r="AK644" i="2"/>
  <c r="AR644" i="2" s="1"/>
  <c r="AK500" i="2"/>
  <c r="AR500" i="2" s="1"/>
  <c r="AK680" i="2"/>
  <c r="AR680" i="2" s="1"/>
  <c r="AK581" i="2"/>
  <c r="AR581" i="2" s="1"/>
  <c r="AK685" i="2"/>
  <c r="AR685" i="2" s="1"/>
  <c r="AK640" i="2"/>
  <c r="AR640" i="2" s="1"/>
  <c r="AK724" i="2"/>
  <c r="AR724" i="2" s="1"/>
  <c r="AK699" i="2"/>
  <c r="AR699" i="2" s="1"/>
  <c r="AK707" i="2"/>
  <c r="AR707" i="2" s="1"/>
  <c r="AK708" i="2"/>
  <c r="AR708" i="2" s="1"/>
  <c r="AK730" i="2"/>
  <c r="AR730" i="2" s="1"/>
  <c r="AK726" i="2"/>
  <c r="AR726" i="2" s="1"/>
  <c r="AK641" i="2"/>
  <c r="AR641" i="2" s="1"/>
  <c r="AK715" i="2"/>
  <c r="AR715" i="2" s="1"/>
  <c r="AK663" i="2"/>
  <c r="AR663" i="2" s="1"/>
  <c r="AH623" i="2"/>
  <c r="AH576" i="2"/>
  <c r="AH574" i="2"/>
  <c r="AH76" i="2"/>
  <c r="AH325" i="2"/>
  <c r="AH433" i="2"/>
  <c r="AH388" i="2"/>
  <c r="AH534" i="2"/>
  <c r="AH345" i="2"/>
  <c r="AH550" i="2"/>
  <c r="AH272" i="2"/>
  <c r="AH418" i="2"/>
  <c r="AH130" i="2"/>
  <c r="AH709" i="2"/>
  <c r="AH87" i="2"/>
  <c r="AH541" i="2"/>
  <c r="AH425" i="2"/>
  <c r="AH674" i="2"/>
  <c r="AH54" i="2"/>
  <c r="AH394" i="2"/>
  <c r="AH480" i="2"/>
  <c r="AH445" i="2"/>
  <c r="AH416" i="2"/>
  <c r="AH201" i="2"/>
  <c r="AH595" i="2"/>
  <c r="AH290" i="2"/>
  <c r="AH107" i="2"/>
  <c r="AH242" i="2"/>
  <c r="AH627" i="2"/>
  <c r="AH73" i="2"/>
  <c r="AH481" i="2"/>
  <c r="AH605" i="2"/>
  <c r="AH346" i="2"/>
  <c r="AH3" i="2"/>
  <c r="AH693" i="2"/>
  <c r="AH67" i="2"/>
  <c r="AH417" i="2"/>
  <c r="AH202" i="2"/>
  <c r="AH642" i="2"/>
  <c r="AH94" i="2"/>
  <c r="AH353" i="2"/>
  <c r="AH236" i="2"/>
  <c r="AH329" i="2"/>
  <c r="AH532" i="2"/>
  <c r="AH83" i="2"/>
  <c r="AH223" i="2"/>
  <c r="AH586" i="2"/>
  <c r="AH217" i="2"/>
  <c r="AH193" i="2"/>
  <c r="AH326" i="2"/>
  <c r="AH154" i="2"/>
  <c r="AH508" i="2"/>
  <c r="AH70" i="2"/>
  <c r="AH407" i="2"/>
  <c r="AH323" i="2"/>
  <c r="AH458" i="2"/>
  <c r="AH502" i="2"/>
  <c r="AH263" i="2"/>
  <c r="AH289" i="2"/>
  <c r="AH148" i="2"/>
  <c r="AH294" i="2"/>
  <c r="AH240" i="2"/>
  <c r="AH260" i="2"/>
  <c r="AH370" i="2"/>
  <c r="AH509" i="2"/>
  <c r="AH127" i="2"/>
  <c r="AH99" i="2"/>
  <c r="AH449" i="2"/>
  <c r="AH351" i="2"/>
  <c r="AH58" i="2"/>
  <c r="AH118" i="2"/>
  <c r="AH402" i="2"/>
  <c r="AH560" i="2"/>
  <c r="AH442" i="2"/>
  <c r="AH273" i="2"/>
  <c r="AH264" i="2"/>
  <c r="AH43" i="2"/>
  <c r="AH210" i="2"/>
  <c r="AH122" i="2"/>
  <c r="AH397" i="2"/>
  <c r="AH477" i="2"/>
  <c r="AH454" i="2"/>
  <c r="AH409" i="2"/>
  <c r="AH269" i="2"/>
  <c r="AH123" i="2"/>
  <c r="AH376" i="2"/>
  <c r="AH213" i="2"/>
  <c r="AH420" i="2"/>
  <c r="AH218" i="2"/>
  <c r="AH278" i="2"/>
  <c r="AH690" i="2"/>
  <c r="AH374" i="2"/>
  <c r="AH599" i="2"/>
  <c r="AH214" i="2"/>
  <c r="AH628" i="2"/>
  <c r="AH372" i="2"/>
  <c r="AH89" i="2"/>
  <c r="AH69" i="2"/>
  <c r="AH97" i="2"/>
  <c r="AH312" i="2"/>
  <c r="AH229" i="2"/>
  <c r="AH459" i="2"/>
  <c r="AH60" i="2"/>
  <c r="AH45" i="2"/>
  <c r="AH26" i="2"/>
  <c r="AH155" i="2"/>
  <c r="AH8" i="2"/>
  <c r="AH348" i="2"/>
  <c r="AH162" i="2"/>
  <c r="AH167" i="2"/>
  <c r="AH33" i="2"/>
  <c r="AH664" i="2"/>
  <c r="AH436" i="2"/>
  <c r="AH156" i="2"/>
  <c r="AH136" i="2"/>
  <c r="AH450" i="2"/>
  <c r="AH334" i="2"/>
  <c r="AH157" i="2"/>
  <c r="AH64" i="2"/>
  <c r="AH11" i="2"/>
  <c r="AH525" i="2"/>
  <c r="AH524" i="2"/>
  <c r="AH251" i="2"/>
  <c r="AH283" i="2"/>
  <c r="AH341" i="2"/>
  <c r="AH77" i="2"/>
  <c r="AH365" i="2"/>
  <c r="AH645" i="2"/>
  <c r="AH46" i="2"/>
  <c r="AH166" i="2"/>
  <c r="AH197" i="2"/>
  <c r="AH109" i="2"/>
  <c r="AH15" i="2"/>
  <c r="AH385" i="2"/>
  <c r="AH282" i="2"/>
  <c r="AH705" i="2"/>
  <c r="AH634" i="2"/>
  <c r="AH403" i="2"/>
  <c r="AH309" i="2"/>
  <c r="AH687" i="2"/>
  <c r="AH287" i="2"/>
  <c r="AH204" i="2"/>
  <c r="AH399" i="2"/>
  <c r="AH548" i="2"/>
  <c r="AH632" i="2"/>
  <c r="AH367" i="2"/>
  <c r="AH451" i="2"/>
  <c r="AH280" i="2"/>
  <c r="AH256" i="2"/>
  <c r="AH170" i="2"/>
  <c r="AH13" i="2"/>
  <c r="AH720" i="2"/>
  <c r="AH168" i="2"/>
  <c r="AH462" i="2"/>
  <c r="AH444" i="2"/>
  <c r="AH216" i="2"/>
  <c r="AH396" i="2"/>
  <c r="AH29" i="2"/>
  <c r="AH30" i="2"/>
  <c r="AH580" i="2"/>
  <c r="AH274" i="2"/>
  <c r="AH191" i="2"/>
  <c r="AH398" i="2"/>
  <c r="AH313" i="2"/>
  <c r="AH237" i="2"/>
  <c r="AH503" i="2"/>
  <c r="AH160" i="2"/>
  <c r="AH221" i="2"/>
  <c r="AH636" i="2"/>
  <c r="AH460" i="2"/>
  <c r="AH307" i="2"/>
  <c r="AH137" i="2"/>
  <c r="AH585" i="2"/>
  <c r="AH518" i="2"/>
  <c r="AH558" i="2"/>
  <c r="AH563" i="2"/>
  <c r="AH568" i="2"/>
  <c r="AH658" i="2"/>
  <c r="AH479" i="2"/>
  <c r="AH648" i="2"/>
  <c r="AH613" i="2"/>
  <c r="AH40" i="2"/>
  <c r="AH266" i="2"/>
  <c r="AH173" i="2"/>
  <c r="AH470" i="2"/>
  <c r="AH135" i="2"/>
  <c r="AH590" i="2"/>
  <c r="AH298" i="2"/>
  <c r="AH455" i="2"/>
  <c r="AH85" i="2"/>
  <c r="AH5" i="2"/>
  <c r="AH622" i="2"/>
  <c r="AH499" i="2"/>
  <c r="AH180" i="2"/>
  <c r="AH279" i="2"/>
  <c r="AH529" i="2"/>
  <c r="AH621" i="2"/>
  <c r="AH254" i="2"/>
  <c r="AH631" i="2"/>
  <c r="AH649" i="2"/>
  <c r="AH125" i="2"/>
  <c r="AH466" i="2"/>
  <c r="AH484" i="2"/>
  <c r="AH335" i="2"/>
  <c r="AH292" i="2"/>
  <c r="AH147" i="2"/>
  <c r="AH630" i="2"/>
  <c r="AH600" i="2"/>
  <c r="AH49" i="2"/>
  <c r="AH50" i="2"/>
  <c r="AH219" i="2"/>
  <c r="AH419" i="2"/>
  <c r="AH92" i="2"/>
  <c r="AH38" i="2"/>
  <c r="AH482" i="2"/>
  <c r="AH489" i="2"/>
  <c r="AH75" i="2"/>
  <c r="AH121" i="2"/>
  <c r="AH431" i="2"/>
  <c r="AH583" i="2"/>
  <c r="AH62" i="2"/>
  <c r="AH519" i="2"/>
  <c r="AH446" i="2"/>
  <c r="AH199" i="2"/>
  <c r="AH404" i="2"/>
  <c r="AH523" i="2"/>
  <c r="AH142" i="2"/>
  <c r="AH192" i="2"/>
  <c r="AH255" i="2"/>
  <c r="AH692" i="2"/>
  <c r="AH393" i="2"/>
  <c r="AH161" i="2"/>
  <c r="AH318" i="2"/>
  <c r="AH337" i="2"/>
  <c r="AH27" i="2"/>
  <c r="AH17" i="2"/>
  <c r="AH492" i="2"/>
  <c r="AH516" i="2"/>
  <c r="AH700" i="2"/>
  <c r="AH497" i="2"/>
  <c r="AH47" i="2"/>
  <c r="AH432" i="2"/>
  <c r="AH379" i="2"/>
  <c r="AH324" i="2"/>
  <c r="AH48" i="2"/>
  <c r="AH421" i="2"/>
  <c r="AH410" i="2"/>
  <c r="AH74" i="2"/>
  <c r="AH616" i="2"/>
  <c r="AH342" i="2"/>
  <c r="AH95" i="2"/>
  <c r="AH423" i="2"/>
  <c r="AH303" i="2"/>
  <c r="AH169" i="2"/>
  <c r="AH520" i="2"/>
  <c r="AH296" i="2"/>
  <c r="AH368" i="2"/>
  <c r="AH465" i="2"/>
  <c r="AH331" i="2"/>
  <c r="AH145" i="2"/>
  <c r="AH16" i="2"/>
  <c r="AH570" i="2"/>
  <c r="AH719" i="2"/>
  <c r="AH704" i="2"/>
  <c r="AH607" i="2"/>
  <c r="AH369" i="2"/>
  <c r="AH474" i="2"/>
  <c r="AH591" i="2"/>
  <c r="AH677" i="2"/>
  <c r="AH314" i="2"/>
  <c r="AH391" i="2"/>
  <c r="AH28" i="2"/>
  <c r="AH551" i="2"/>
  <c r="AH373" i="2"/>
  <c r="AH115" i="2"/>
  <c r="AH384" i="2"/>
  <c r="AH405" i="2"/>
  <c r="AH53" i="2"/>
  <c r="AH472" i="2"/>
  <c r="AH406" i="2"/>
  <c r="AH389" i="2"/>
  <c r="AH71" i="2"/>
  <c r="AH483" i="2"/>
  <c r="AH387" i="2"/>
  <c r="AH377" i="2"/>
  <c r="AH452" i="2"/>
  <c r="AH224" i="2"/>
  <c r="AH93" i="2"/>
  <c r="AH244" i="2"/>
  <c r="AH569" i="2"/>
  <c r="AH212" i="2"/>
  <c r="AH209" i="2"/>
  <c r="AH2" i="2"/>
  <c r="AH339" i="2"/>
  <c r="AH51" i="2"/>
  <c r="AH171" i="2"/>
  <c r="AH552" i="2"/>
  <c r="AH84" i="2"/>
  <c r="AH354" i="2"/>
  <c r="AH124" i="2"/>
  <c r="AH678" i="2"/>
  <c r="AH507" i="2"/>
  <c r="AH327" i="2"/>
  <c r="AH184" i="2"/>
  <c r="AH129" i="2"/>
  <c r="AH364" i="2"/>
  <c r="AH61" i="2"/>
  <c r="AH615" i="2"/>
  <c r="AH175" i="2"/>
  <c r="AH277" i="2"/>
  <c r="AH200" i="2"/>
  <c r="AH268" i="2"/>
  <c r="AH584" i="2"/>
  <c r="AH413" i="2"/>
  <c r="AH194" i="2"/>
  <c r="AH536" i="2"/>
  <c r="AH461" i="2"/>
  <c r="AH582" i="2"/>
  <c r="AH257" i="2"/>
  <c r="AH103" i="2"/>
  <c r="AH275" i="2"/>
  <c r="AH355" i="2"/>
  <c r="AH669" i="2"/>
  <c r="AH249" i="2"/>
  <c r="AH189" i="2"/>
  <c r="AH440" i="2"/>
  <c r="AH253" i="2"/>
  <c r="AH344" i="2"/>
  <c r="AH102" i="2"/>
  <c r="AH146" i="2"/>
  <c r="AH441" i="2"/>
  <c r="AH205" i="2"/>
  <c r="AH149" i="2"/>
  <c r="AH328" i="2"/>
  <c r="AH577" i="2"/>
  <c r="AH598" i="2"/>
  <c r="AH271" i="2"/>
  <c r="AH545" i="2"/>
  <c r="AH188" i="2"/>
  <c r="AH72" i="2"/>
  <c r="AH306" i="2"/>
  <c r="AH82" i="2"/>
  <c r="AH117" i="2"/>
  <c r="AH14" i="2"/>
  <c r="AH291" i="2"/>
  <c r="AH21" i="2"/>
  <c r="AH132" i="2"/>
  <c r="AH670" i="2"/>
  <c r="AH86" i="2"/>
  <c r="AH68" i="2"/>
  <c r="AH589" i="2"/>
  <c r="AH721" i="2"/>
  <c r="AH163" i="2"/>
  <c r="AH515" i="2"/>
  <c r="AH183" i="2"/>
  <c r="AH211" i="2"/>
  <c r="AH113" i="2"/>
  <c r="AH12" i="2"/>
  <c r="AH179" i="2"/>
  <c r="AH138" i="2"/>
  <c r="AH190" i="2"/>
  <c r="AH676" i="2"/>
  <c r="AH39" i="2"/>
  <c r="AH208" i="2"/>
  <c r="AH381" i="2"/>
  <c r="AH34" i="2"/>
  <c r="AH540" i="2"/>
  <c r="AH22" i="2"/>
  <c r="AH546" i="2"/>
  <c r="AH78" i="2"/>
  <c r="AH556" i="2"/>
  <c r="AH656" i="2"/>
  <c r="AH587" i="2"/>
  <c r="AH666" i="2"/>
  <c r="AH438" i="2"/>
  <c r="AH186" i="2"/>
  <c r="AH7" i="2"/>
  <c r="AH56" i="2"/>
  <c r="AH44" i="2"/>
  <c r="AH252" i="2"/>
  <c r="AH233" i="2"/>
  <c r="AH625" i="2"/>
  <c r="AH349" i="2"/>
  <c r="AH319" i="2"/>
  <c r="AH347" i="2"/>
  <c r="AH315" i="2"/>
  <c r="AH614" i="2"/>
  <c r="AH686" i="2"/>
  <c r="AH485" i="2"/>
  <c r="AH4" i="2"/>
  <c r="AH343" i="2"/>
  <c r="AH504" i="2"/>
  <c r="AH140" i="2"/>
  <c r="AH6" i="2"/>
  <c r="AH206" i="2"/>
  <c r="AH195" i="2"/>
  <c r="AH510" i="2"/>
  <c r="AH225" i="2"/>
  <c r="AH32" i="2"/>
  <c r="AH557" i="2"/>
  <c r="AH9" i="2"/>
  <c r="AH90" i="2"/>
  <c r="AH300" i="2"/>
  <c r="AH63" i="2"/>
  <c r="AH59" i="2"/>
  <c r="AH494" i="2"/>
  <c r="AH338" i="2"/>
  <c r="AH356" i="2"/>
  <c r="AH198" i="2"/>
  <c r="AH228" i="2"/>
  <c r="AH187" i="2"/>
  <c r="AH172" i="2"/>
  <c r="AH24" i="2"/>
  <c r="AH247" i="2"/>
  <c r="AH612" i="2"/>
  <c r="AH358" i="2"/>
  <c r="AH629" i="2"/>
  <c r="AH143" i="2"/>
  <c r="AH230" i="2"/>
  <c r="AH637" i="2"/>
  <c r="AH549" i="2"/>
  <c r="AH258" i="2"/>
  <c r="AH245" i="2"/>
  <c r="AH543" i="2"/>
  <c r="AH220" i="2"/>
  <c r="AH41" i="2"/>
  <c r="AH511" i="2"/>
  <c r="AH493" i="2"/>
  <c r="AH243" i="2"/>
  <c r="AH181" i="2"/>
  <c r="AH231" i="2"/>
  <c r="AH572" i="2"/>
  <c r="AH267" i="2"/>
  <c r="AH176" i="2"/>
  <c r="AH120" i="2"/>
  <c r="AH31" i="2"/>
  <c r="AH665" i="2"/>
  <c r="AH203" i="2"/>
  <c r="AH608" i="2"/>
  <c r="AH101" i="2"/>
  <c r="AH732" i="2"/>
  <c r="AH711" i="2"/>
  <c r="AH153" i="2"/>
  <c r="AH281" i="2"/>
  <c r="AH694" i="2"/>
  <c r="AH527" i="2"/>
  <c r="AH19" i="2"/>
  <c r="AH293" i="2"/>
  <c r="AH424" i="2"/>
  <c r="AH131" i="2"/>
  <c r="AH578" i="2"/>
  <c r="AH144" i="2"/>
  <c r="AH305" i="2"/>
  <c r="AH55" i="2"/>
  <c r="AH491" i="2"/>
  <c r="AH505" i="2"/>
  <c r="AH457" i="2"/>
  <c r="AH415" i="2"/>
  <c r="AH37" i="2"/>
  <c r="AH395" i="2"/>
  <c r="AH617" i="2"/>
  <c r="AH651" i="2"/>
  <c r="AH660" i="2"/>
  <c r="AH96" i="2"/>
  <c r="AH66" i="2"/>
  <c r="AH506" i="2"/>
  <c r="AH723" i="2"/>
  <c r="AH439" i="2"/>
  <c r="AH718" i="2"/>
  <c r="AH655" i="2"/>
  <c r="AH248" i="2"/>
  <c r="AH164" i="2"/>
  <c r="AH311" i="2"/>
  <c r="AH592" i="2"/>
  <c r="AH530" i="2"/>
  <c r="AH10" i="2"/>
  <c r="AH434" i="2"/>
  <c r="AH222" i="2"/>
  <c r="AH620" i="2"/>
  <c r="AH88" i="2"/>
  <c r="AH710" i="2"/>
  <c r="AH361" i="2"/>
  <c r="AH108" i="2"/>
  <c r="AH357" i="2"/>
  <c r="AH174" i="2"/>
  <c r="AH701" i="2"/>
  <c r="AH159" i="2"/>
  <c r="AH152" i="2"/>
  <c r="AH362" i="2"/>
  <c r="AH643" i="2"/>
  <c r="AH20" i="2"/>
  <c r="AH588" i="2"/>
  <c r="AH25" i="2"/>
  <c r="AH412" i="2"/>
  <c r="AH667" i="2"/>
  <c r="AH18" i="2"/>
  <c r="AH596" i="2"/>
  <c r="AH177" i="2"/>
  <c r="AH712" i="2"/>
  <c r="AH106" i="2"/>
  <c r="AH126" i="2"/>
  <c r="AH539" i="2"/>
  <c r="AH471" i="2"/>
  <c r="AH544" i="2"/>
  <c r="AH150" i="2"/>
  <c r="AH98" i="2"/>
  <c r="AH486" i="2"/>
  <c r="AH207" i="2"/>
  <c r="AH714" i="2"/>
  <c r="AH618" i="2"/>
  <c r="AH547" i="2"/>
  <c r="AH672" i="2"/>
  <c r="AH119" i="2"/>
  <c r="AH232" i="2"/>
  <c r="AH601" i="2"/>
  <c r="AH475" i="2"/>
  <c r="AH390" i="2"/>
  <c r="AH366" i="2"/>
  <c r="AH302" i="2"/>
  <c r="AH301" i="2"/>
  <c r="AH320" i="2"/>
  <c r="AH360" i="2"/>
  <c r="AH422" i="2"/>
  <c r="AH23" i="2"/>
  <c r="AH611" i="2"/>
  <c r="AH469" i="2"/>
  <c r="AH533" i="2"/>
  <c r="AH182" i="2"/>
  <c r="AH79" i="2"/>
  <c r="AH447" i="2"/>
  <c r="AH575" i="2"/>
  <c r="AH573" i="2"/>
  <c r="AH537" i="2"/>
  <c r="AH443" i="2"/>
  <c r="AH310" i="2"/>
  <c r="AH363" i="2"/>
  <c r="AH429" i="2"/>
  <c r="AH488" i="2"/>
  <c r="AH695" i="2"/>
  <c r="AH467" i="2"/>
  <c r="AH606" i="2"/>
  <c r="AH333" i="2"/>
  <c r="AH276" i="2"/>
  <c r="AH428" i="2"/>
  <c r="AH526" i="2"/>
  <c r="AH727" i="2"/>
  <c r="AH448" i="2"/>
  <c r="AH610" i="2"/>
  <c r="AH128" i="2"/>
  <c r="AH81" i="2"/>
  <c r="AH597" i="2"/>
  <c r="AH594" i="2"/>
  <c r="AH722" i="2"/>
  <c r="AH105" i="2"/>
  <c r="AH626" i="2"/>
  <c r="AH498" i="2"/>
  <c r="AH725" i="2"/>
  <c r="AH411" i="2"/>
  <c r="AH196" i="2"/>
  <c r="AH158" i="2"/>
  <c r="AH375" i="2"/>
  <c r="AH116" i="2"/>
  <c r="AH299" i="2"/>
  <c r="AH437" i="2"/>
  <c r="AH652" i="2"/>
  <c r="AH602" i="2"/>
  <c r="AH517" i="2"/>
  <c r="AH554" i="2"/>
  <c r="AH35" i="2"/>
  <c r="AH646" i="2"/>
  <c r="AH261" i="2"/>
  <c r="AH100" i="2"/>
  <c r="AH673" i="2"/>
  <c r="AH650" i="2"/>
  <c r="AH238" i="2"/>
  <c r="AH352" i="2"/>
  <c r="AH112" i="2"/>
  <c r="AH36" i="2"/>
  <c r="AH688" i="2"/>
  <c r="AH133" i="2"/>
  <c r="AH382" i="2"/>
  <c r="AH473" i="2"/>
  <c r="AH371" i="2"/>
  <c r="AH478" i="2"/>
  <c r="AH716" i="2"/>
  <c r="AH426" i="2"/>
  <c r="AH490" i="2"/>
  <c r="AH681" i="2"/>
  <c r="AH111" i="2"/>
  <c r="AH476" i="2"/>
  <c r="AH134" i="2"/>
  <c r="AH542" i="2"/>
  <c r="AH259" i="2"/>
  <c r="AH624" i="2"/>
  <c r="AH139" i="2"/>
  <c r="AH330" i="2"/>
  <c r="AH571" i="2"/>
  <c r="AH609" i="2"/>
  <c r="AH80" i="2"/>
  <c r="AH91" i="2"/>
  <c r="AH401" i="2"/>
  <c r="AH262" i="2"/>
  <c r="AH691" i="2"/>
  <c r="AH110" i="2"/>
  <c r="AH683" i="2"/>
  <c r="AH512" i="2"/>
  <c r="AH386" i="2"/>
  <c r="AH241" i="2"/>
  <c r="AH52" i="2"/>
  <c r="AH321" i="2"/>
  <c r="AH579" i="2"/>
  <c r="AH564" i="2"/>
  <c r="AH246" i="2"/>
  <c r="AH565" i="2"/>
  <c r="AH392" i="2"/>
  <c r="AH435" i="2"/>
  <c r="AH57" i="2"/>
  <c r="AH178" i="2"/>
  <c r="AH400" i="2"/>
  <c r="AH731" i="2"/>
  <c r="AH647" i="2"/>
  <c r="AH408" i="2"/>
  <c r="AH661" i="2"/>
  <c r="AH728" i="2"/>
  <c r="AH659" i="2"/>
  <c r="AH350" i="2"/>
  <c r="AH65" i="2"/>
  <c r="AH270" i="2"/>
  <c r="AH668" i="2"/>
  <c r="AH151" i="2"/>
  <c r="AH513" i="2"/>
  <c r="AH697" i="2"/>
  <c r="AH185" i="2"/>
  <c r="AH378" i="2"/>
  <c r="AH593" i="2"/>
  <c r="AH316" i="2"/>
  <c r="AH496" i="2"/>
  <c r="AH717" i="2"/>
  <c r="AH297" i="2"/>
  <c r="AH561" i="2"/>
  <c r="AH265" i="2"/>
  <c r="AH42" i="2"/>
  <c r="AH566" i="2"/>
  <c r="AH322" i="2"/>
  <c r="AH414" i="2"/>
  <c r="AH671" i="2"/>
  <c r="AH332" i="2"/>
  <c r="AH464" i="2"/>
  <c r="AH456" i="2"/>
  <c r="AH706" i="2"/>
  <c r="AH698" i="2"/>
  <c r="AH227" i="2"/>
  <c r="AH235" i="2"/>
  <c r="AH653" i="2"/>
  <c r="AH295" i="2"/>
  <c r="AH522" i="2"/>
  <c r="AH165" i="2"/>
  <c r="AH531" i="2"/>
  <c r="AH733" i="2"/>
  <c r="AH104" i="2"/>
  <c r="AH215" i="2"/>
  <c r="AH633" i="2"/>
  <c r="AH662" i="2"/>
  <c r="AH380" i="2"/>
  <c r="AH702" i="2"/>
  <c r="AH538" i="2"/>
  <c r="AH635" i="2"/>
  <c r="AH336" i="2"/>
  <c r="AH304" i="2"/>
  <c r="AH528" i="2"/>
  <c r="AH603" i="2"/>
  <c r="AH495" i="2"/>
  <c r="AH430" i="2"/>
  <c r="AH487" i="2"/>
  <c r="AH250" i="2"/>
  <c r="AH226" i="2"/>
  <c r="AH696" i="2"/>
  <c r="AH521" i="2"/>
  <c r="AH288" i="2"/>
  <c r="AH284" i="2"/>
  <c r="AH114" i="2"/>
  <c r="AH340" i="2"/>
  <c r="AH141" i="2"/>
  <c r="AH567" i="2"/>
  <c r="AH308" i="2"/>
  <c r="AH713" i="2"/>
  <c r="AH562" i="2"/>
  <c r="AH285" i="2"/>
  <c r="AH535" i="2"/>
  <c r="AH286" i="2"/>
  <c r="AH234" i="2"/>
  <c r="AH453" i="2"/>
  <c r="AH555" i="2"/>
  <c r="AH501" i="2"/>
  <c r="AH317" i="2"/>
  <c r="AH689" i="2"/>
  <c r="AH619" i="2"/>
  <c r="AH383" i="2"/>
  <c r="AH468" i="2"/>
  <c r="AH239" i="2"/>
  <c r="AH427" i="2"/>
  <c r="AH682" i="2"/>
  <c r="AH359" i="2"/>
  <c r="AH559" i="2"/>
  <c r="AH553" i="2"/>
  <c r="AH654" i="2"/>
  <c r="AH684" i="2"/>
  <c r="AH729" i="2"/>
  <c r="AH604" i="2"/>
  <c r="AH639" i="2"/>
  <c r="AH703" i="2"/>
  <c r="AH657" i="2"/>
  <c r="AH463" i="2"/>
  <c r="AH514" i="2"/>
  <c r="AH675" i="2"/>
  <c r="AH679" i="2"/>
  <c r="AH638" i="2"/>
  <c r="AH644" i="2"/>
  <c r="AH500" i="2"/>
  <c r="AH680" i="2"/>
  <c r="AH581" i="2"/>
  <c r="AH685" i="2"/>
  <c r="AH640" i="2"/>
  <c r="AH724" i="2"/>
  <c r="AH699" i="2"/>
  <c r="AH707" i="2"/>
  <c r="AH708" i="2"/>
  <c r="AH730" i="2"/>
  <c r="AH726" i="2"/>
  <c r="AH641" i="2"/>
  <c r="AH715" i="2"/>
  <c r="AH663" i="2"/>
  <c r="AG623" i="2"/>
  <c r="AG576" i="2"/>
  <c r="AG574" i="2"/>
  <c r="AG76" i="2"/>
  <c r="AG325" i="2"/>
  <c r="AG433" i="2"/>
  <c r="AG388" i="2"/>
  <c r="AG534" i="2"/>
  <c r="AG345" i="2"/>
  <c r="AG550" i="2"/>
  <c r="AG272" i="2"/>
  <c r="AG418" i="2"/>
  <c r="AG130" i="2"/>
  <c r="AG709" i="2"/>
  <c r="AG87" i="2"/>
  <c r="AG541" i="2"/>
  <c r="AG425" i="2"/>
  <c r="AG674" i="2"/>
  <c r="AG54" i="2"/>
  <c r="AG394" i="2"/>
  <c r="AG480" i="2"/>
  <c r="AG445" i="2"/>
  <c r="AG416" i="2"/>
  <c r="AG201" i="2"/>
  <c r="AG595" i="2"/>
  <c r="AG290" i="2"/>
  <c r="AG107" i="2"/>
  <c r="AG242" i="2"/>
  <c r="AG627" i="2"/>
  <c r="AG73" i="2"/>
  <c r="AG481" i="2"/>
  <c r="AG605" i="2"/>
  <c r="AG346" i="2"/>
  <c r="AG3" i="2"/>
  <c r="AG693" i="2"/>
  <c r="AG67" i="2"/>
  <c r="AG417" i="2"/>
  <c r="AG202" i="2"/>
  <c r="AG642" i="2"/>
  <c r="AG94" i="2"/>
  <c r="AG353" i="2"/>
  <c r="AG236" i="2"/>
  <c r="AG329" i="2"/>
  <c r="AG532" i="2"/>
  <c r="AG83" i="2"/>
  <c r="AG223" i="2"/>
  <c r="AG586" i="2"/>
  <c r="AG217" i="2"/>
  <c r="AG193" i="2"/>
  <c r="AG326" i="2"/>
  <c r="AG154" i="2"/>
  <c r="AG508" i="2"/>
  <c r="AG70" i="2"/>
  <c r="AG407" i="2"/>
  <c r="AG323" i="2"/>
  <c r="AG458" i="2"/>
  <c r="AG502" i="2"/>
  <c r="AG263" i="2"/>
  <c r="AG289" i="2"/>
  <c r="AG148" i="2"/>
  <c r="AG294" i="2"/>
  <c r="AG240" i="2"/>
  <c r="AG260" i="2"/>
  <c r="AG370" i="2"/>
  <c r="AG509" i="2"/>
  <c r="AG127" i="2"/>
  <c r="AG99" i="2"/>
  <c r="AG449" i="2"/>
  <c r="AG351" i="2"/>
  <c r="AG58" i="2"/>
  <c r="AG118" i="2"/>
  <c r="AG402" i="2"/>
  <c r="AG560" i="2"/>
  <c r="AG442" i="2"/>
  <c r="AG273" i="2"/>
  <c r="AG264" i="2"/>
  <c r="AG43" i="2"/>
  <c r="AG210" i="2"/>
  <c r="AG122" i="2"/>
  <c r="AG397" i="2"/>
  <c r="AG477" i="2"/>
  <c r="AG454" i="2"/>
  <c r="AG409" i="2"/>
  <c r="AG269" i="2"/>
  <c r="AG123" i="2"/>
  <c r="AG376" i="2"/>
  <c r="AG213" i="2"/>
  <c r="AG420" i="2"/>
  <c r="AG218" i="2"/>
  <c r="AG278" i="2"/>
  <c r="AG690" i="2"/>
  <c r="AG374" i="2"/>
  <c r="AG599" i="2"/>
  <c r="AG214" i="2"/>
  <c r="AG628" i="2"/>
  <c r="AG372" i="2"/>
  <c r="AG89" i="2"/>
  <c r="AG69" i="2"/>
  <c r="AG97" i="2"/>
  <c r="AG312" i="2"/>
  <c r="AG229" i="2"/>
  <c r="AG459" i="2"/>
  <c r="AG60" i="2"/>
  <c r="AG45" i="2"/>
  <c r="AG26" i="2"/>
  <c r="AG155" i="2"/>
  <c r="AG8" i="2"/>
  <c r="AG348" i="2"/>
  <c r="AG162" i="2"/>
  <c r="AG167" i="2"/>
  <c r="AG33" i="2"/>
  <c r="AG664" i="2"/>
  <c r="AG436" i="2"/>
  <c r="AG156" i="2"/>
  <c r="AG136" i="2"/>
  <c r="AG450" i="2"/>
  <c r="AG334" i="2"/>
  <c r="AG157" i="2"/>
  <c r="AG64" i="2"/>
  <c r="AG11" i="2"/>
  <c r="AG525" i="2"/>
  <c r="AG524" i="2"/>
  <c r="AG251" i="2"/>
  <c r="AG283" i="2"/>
  <c r="AG341" i="2"/>
  <c r="AG77" i="2"/>
  <c r="AG365" i="2"/>
  <c r="AG645" i="2"/>
  <c r="AG46" i="2"/>
  <c r="AG166" i="2"/>
  <c r="AG197" i="2"/>
  <c r="AG109" i="2"/>
  <c r="AG15" i="2"/>
  <c r="AG385" i="2"/>
  <c r="AG282" i="2"/>
  <c r="AG705" i="2"/>
  <c r="AG634" i="2"/>
  <c r="AG403" i="2"/>
  <c r="AG309" i="2"/>
  <c r="AG687" i="2"/>
  <c r="AG287" i="2"/>
  <c r="AG204" i="2"/>
  <c r="AG399" i="2"/>
  <c r="AG548" i="2"/>
  <c r="AG632" i="2"/>
  <c r="AG367" i="2"/>
  <c r="AG451" i="2"/>
  <c r="AG280" i="2"/>
  <c r="AG256" i="2"/>
  <c r="AG170" i="2"/>
  <c r="AG13" i="2"/>
  <c r="AG720" i="2"/>
  <c r="AG168" i="2"/>
  <c r="AG462" i="2"/>
  <c r="AG444" i="2"/>
  <c r="AG216" i="2"/>
  <c r="AG396" i="2"/>
  <c r="AG29" i="2"/>
  <c r="AG30" i="2"/>
  <c r="AG580" i="2"/>
  <c r="AG274" i="2"/>
  <c r="AG191" i="2"/>
  <c r="AG398" i="2"/>
  <c r="AG313" i="2"/>
  <c r="AG237" i="2"/>
  <c r="AG503" i="2"/>
  <c r="AG160" i="2"/>
  <c r="AG221" i="2"/>
  <c r="AG636" i="2"/>
  <c r="AG460" i="2"/>
  <c r="AG307" i="2"/>
  <c r="AG137" i="2"/>
  <c r="AG585" i="2"/>
  <c r="AG518" i="2"/>
  <c r="AG558" i="2"/>
  <c r="AG563" i="2"/>
  <c r="AG568" i="2"/>
  <c r="AG658" i="2"/>
  <c r="AG479" i="2"/>
  <c r="AG648" i="2"/>
  <c r="AG613" i="2"/>
  <c r="AG40" i="2"/>
  <c r="AG266" i="2"/>
  <c r="AG173" i="2"/>
  <c r="AG470" i="2"/>
  <c r="AG135" i="2"/>
  <c r="AG590" i="2"/>
  <c r="AG298" i="2"/>
  <c r="AG455" i="2"/>
  <c r="AG85" i="2"/>
  <c r="AG5" i="2"/>
  <c r="AG622" i="2"/>
  <c r="AG499" i="2"/>
  <c r="AG180" i="2"/>
  <c r="AG279" i="2"/>
  <c r="AG529" i="2"/>
  <c r="AG621" i="2"/>
  <c r="AG254" i="2"/>
  <c r="AG631" i="2"/>
  <c r="AG649" i="2"/>
  <c r="AG125" i="2"/>
  <c r="AG466" i="2"/>
  <c r="AG484" i="2"/>
  <c r="AG335" i="2"/>
  <c r="AG292" i="2"/>
  <c r="AG147" i="2"/>
  <c r="AG630" i="2"/>
  <c r="AG600" i="2"/>
  <c r="AG49" i="2"/>
  <c r="AG50" i="2"/>
  <c r="AG219" i="2"/>
  <c r="AG419" i="2"/>
  <c r="AG92" i="2"/>
  <c r="AG38" i="2"/>
  <c r="AG482" i="2"/>
  <c r="AG489" i="2"/>
  <c r="AG75" i="2"/>
  <c r="AG121" i="2"/>
  <c r="AG431" i="2"/>
  <c r="AG583" i="2"/>
  <c r="AG62" i="2"/>
  <c r="AG519" i="2"/>
  <c r="AG446" i="2"/>
  <c r="AG199" i="2"/>
  <c r="AG404" i="2"/>
  <c r="AG523" i="2"/>
  <c r="AG142" i="2"/>
  <c r="AG192" i="2"/>
  <c r="AG255" i="2"/>
  <c r="AG692" i="2"/>
  <c r="AG393" i="2"/>
  <c r="AG161" i="2"/>
  <c r="AG318" i="2"/>
  <c r="AG337" i="2"/>
  <c r="AG27" i="2"/>
  <c r="AG17" i="2"/>
  <c r="AG492" i="2"/>
  <c r="AG516" i="2"/>
  <c r="AG700" i="2"/>
  <c r="AG497" i="2"/>
  <c r="AG47" i="2"/>
  <c r="AG432" i="2"/>
  <c r="AG379" i="2"/>
  <c r="AG324" i="2"/>
  <c r="AG48" i="2"/>
  <c r="AG421" i="2"/>
  <c r="AG410" i="2"/>
  <c r="AG74" i="2"/>
  <c r="AG616" i="2"/>
  <c r="AG342" i="2"/>
  <c r="AG95" i="2"/>
  <c r="AG423" i="2"/>
  <c r="AG303" i="2"/>
  <c r="AG169" i="2"/>
  <c r="AG520" i="2"/>
  <c r="AG296" i="2"/>
  <c r="AG368" i="2"/>
  <c r="AG465" i="2"/>
  <c r="AG331" i="2"/>
  <c r="AG145" i="2"/>
  <c r="AG16" i="2"/>
  <c r="AG570" i="2"/>
  <c r="AG719" i="2"/>
  <c r="AG704" i="2"/>
  <c r="AG607" i="2"/>
  <c r="AG369" i="2"/>
  <c r="AG474" i="2"/>
  <c r="AG591" i="2"/>
  <c r="AG677" i="2"/>
  <c r="AG314" i="2"/>
  <c r="AG391" i="2"/>
  <c r="AG28" i="2"/>
  <c r="AG551" i="2"/>
  <c r="AG373" i="2"/>
  <c r="AG115" i="2"/>
  <c r="AG384" i="2"/>
  <c r="AG405" i="2"/>
  <c r="AG53" i="2"/>
  <c r="AG472" i="2"/>
  <c r="AG406" i="2"/>
  <c r="AG389" i="2"/>
  <c r="AG71" i="2"/>
  <c r="AG483" i="2"/>
  <c r="AG387" i="2"/>
  <c r="AG377" i="2"/>
  <c r="AG452" i="2"/>
  <c r="AG224" i="2"/>
  <c r="AG93" i="2"/>
  <c r="AG244" i="2"/>
  <c r="AG569" i="2"/>
  <c r="AG212" i="2"/>
  <c r="AG209" i="2"/>
  <c r="AG2" i="2"/>
  <c r="AG339" i="2"/>
  <c r="AG51" i="2"/>
  <c r="AG171" i="2"/>
  <c r="AG552" i="2"/>
  <c r="AG84" i="2"/>
  <c r="AG354" i="2"/>
  <c r="AG124" i="2"/>
  <c r="AG678" i="2"/>
  <c r="AG507" i="2"/>
  <c r="AG327" i="2"/>
  <c r="AG184" i="2"/>
  <c r="AG129" i="2"/>
  <c r="AG364" i="2"/>
  <c r="AG61" i="2"/>
  <c r="AG615" i="2"/>
  <c r="AG175" i="2"/>
  <c r="AG277" i="2"/>
  <c r="AG200" i="2"/>
  <c r="AG268" i="2"/>
  <c r="AG584" i="2"/>
  <c r="AG413" i="2"/>
  <c r="AG194" i="2"/>
  <c r="AG536" i="2"/>
  <c r="AG461" i="2"/>
  <c r="AG582" i="2"/>
  <c r="AG257" i="2"/>
  <c r="AG103" i="2"/>
  <c r="AG275" i="2"/>
  <c r="AG355" i="2"/>
  <c r="AG669" i="2"/>
  <c r="AG249" i="2"/>
  <c r="AG189" i="2"/>
  <c r="AG440" i="2"/>
  <c r="AG253" i="2"/>
  <c r="AG344" i="2"/>
  <c r="AG102" i="2"/>
  <c r="AG146" i="2"/>
  <c r="AG441" i="2"/>
  <c r="AG205" i="2"/>
  <c r="AG149" i="2"/>
  <c r="AG328" i="2"/>
  <c r="AG577" i="2"/>
  <c r="AG598" i="2"/>
  <c r="AG271" i="2"/>
  <c r="AG545" i="2"/>
  <c r="AG188" i="2"/>
  <c r="AG72" i="2"/>
  <c r="AG306" i="2"/>
  <c r="AG82" i="2"/>
  <c r="AG117" i="2"/>
  <c r="AG14" i="2"/>
  <c r="AG291" i="2"/>
  <c r="AG21" i="2"/>
  <c r="AG132" i="2"/>
  <c r="AG670" i="2"/>
  <c r="AG86" i="2"/>
  <c r="AG68" i="2"/>
  <c r="AG589" i="2"/>
  <c r="AG721" i="2"/>
  <c r="AG163" i="2"/>
  <c r="AG515" i="2"/>
  <c r="AG183" i="2"/>
  <c r="AG211" i="2"/>
  <c r="AG113" i="2"/>
  <c r="AG12" i="2"/>
  <c r="AG179" i="2"/>
  <c r="AG138" i="2"/>
  <c r="AG190" i="2"/>
  <c r="AG676" i="2"/>
  <c r="AG39" i="2"/>
  <c r="AG208" i="2"/>
  <c r="AG381" i="2"/>
  <c r="AG34" i="2"/>
  <c r="AG540" i="2"/>
  <c r="AG22" i="2"/>
  <c r="AG546" i="2"/>
  <c r="AG78" i="2"/>
  <c r="AG556" i="2"/>
  <c r="AG656" i="2"/>
  <c r="AG587" i="2"/>
  <c r="AG666" i="2"/>
  <c r="AG438" i="2"/>
  <c r="AG186" i="2"/>
  <c r="AG7" i="2"/>
  <c r="AG56" i="2"/>
  <c r="AG44" i="2"/>
  <c r="AG252" i="2"/>
  <c r="AG233" i="2"/>
  <c r="AG625" i="2"/>
  <c r="AG349" i="2"/>
  <c r="AG319" i="2"/>
  <c r="AG347" i="2"/>
  <c r="AG315" i="2"/>
  <c r="AG614" i="2"/>
  <c r="AG686" i="2"/>
  <c r="AG485" i="2"/>
  <c r="AG4" i="2"/>
  <c r="AG343" i="2"/>
  <c r="AG504" i="2"/>
  <c r="AG140" i="2"/>
  <c r="AG6" i="2"/>
  <c r="AG206" i="2"/>
  <c r="AG195" i="2"/>
  <c r="AG510" i="2"/>
  <c r="AG225" i="2"/>
  <c r="AG32" i="2"/>
  <c r="AG557" i="2"/>
  <c r="AG9" i="2"/>
  <c r="AG90" i="2"/>
  <c r="AG300" i="2"/>
  <c r="AG63" i="2"/>
  <c r="AG59" i="2"/>
  <c r="AG494" i="2"/>
  <c r="AG338" i="2"/>
  <c r="AG356" i="2"/>
  <c r="AG198" i="2"/>
  <c r="AG228" i="2"/>
  <c r="AG187" i="2"/>
  <c r="AG172" i="2"/>
  <c r="AG24" i="2"/>
  <c r="AG247" i="2"/>
  <c r="AG612" i="2"/>
  <c r="AG358" i="2"/>
  <c r="AG629" i="2"/>
  <c r="AG143" i="2"/>
  <c r="AG230" i="2"/>
  <c r="AG637" i="2"/>
  <c r="AG549" i="2"/>
  <c r="AG258" i="2"/>
  <c r="AG245" i="2"/>
  <c r="AG543" i="2"/>
  <c r="AG220" i="2"/>
  <c r="AG41" i="2"/>
  <c r="AG511" i="2"/>
  <c r="AG493" i="2"/>
  <c r="AG243" i="2"/>
  <c r="AG181" i="2"/>
  <c r="AG231" i="2"/>
  <c r="AG572" i="2"/>
  <c r="AG267" i="2"/>
  <c r="AG176" i="2"/>
  <c r="AG120" i="2"/>
  <c r="AG31" i="2"/>
  <c r="AG665" i="2"/>
  <c r="AG203" i="2"/>
  <c r="AG608" i="2"/>
  <c r="AG101" i="2"/>
  <c r="AG732" i="2"/>
  <c r="AG711" i="2"/>
  <c r="AG153" i="2"/>
  <c r="AG281" i="2"/>
  <c r="AG694" i="2"/>
  <c r="AG527" i="2"/>
  <c r="AG19" i="2"/>
  <c r="AG293" i="2"/>
  <c r="AG424" i="2"/>
  <c r="AG131" i="2"/>
  <c r="AG578" i="2"/>
  <c r="AG144" i="2"/>
  <c r="AG305" i="2"/>
  <c r="AG55" i="2"/>
  <c r="AG491" i="2"/>
  <c r="AG505" i="2"/>
  <c r="AG457" i="2"/>
  <c r="AG415" i="2"/>
  <c r="AG37" i="2"/>
  <c r="AG395" i="2"/>
  <c r="AG617" i="2"/>
  <c r="AG651" i="2"/>
  <c r="AG660" i="2"/>
  <c r="AG96" i="2"/>
  <c r="AG66" i="2"/>
  <c r="AG506" i="2"/>
  <c r="AG723" i="2"/>
  <c r="AG439" i="2"/>
  <c r="AG718" i="2"/>
  <c r="AG655" i="2"/>
  <c r="AG248" i="2"/>
  <c r="AG164" i="2"/>
  <c r="AG311" i="2"/>
  <c r="AG592" i="2"/>
  <c r="AG530" i="2"/>
  <c r="AG10" i="2"/>
  <c r="AG434" i="2"/>
  <c r="AG222" i="2"/>
  <c r="AG620" i="2"/>
  <c r="AG88" i="2"/>
  <c r="AG710" i="2"/>
  <c r="AG361" i="2"/>
  <c r="AG108" i="2"/>
  <c r="AG357" i="2"/>
  <c r="AG174" i="2"/>
  <c r="AG701" i="2"/>
  <c r="AG159" i="2"/>
  <c r="AG152" i="2"/>
  <c r="AG362" i="2"/>
  <c r="AG643" i="2"/>
  <c r="AG20" i="2"/>
  <c r="AG588" i="2"/>
  <c r="AG25" i="2"/>
  <c r="AG412" i="2"/>
  <c r="AG667" i="2"/>
  <c r="AG18" i="2"/>
  <c r="AG596" i="2"/>
  <c r="AG177" i="2"/>
  <c r="AG712" i="2"/>
  <c r="AG106" i="2"/>
  <c r="AG126" i="2"/>
  <c r="AG539" i="2"/>
  <c r="AG471" i="2"/>
  <c r="AG544" i="2"/>
  <c r="AG150" i="2"/>
  <c r="AG98" i="2"/>
  <c r="AG486" i="2"/>
  <c r="AG207" i="2"/>
  <c r="AG714" i="2"/>
  <c r="AG618" i="2"/>
  <c r="AG547" i="2"/>
  <c r="AG672" i="2"/>
  <c r="AG119" i="2"/>
  <c r="AG232" i="2"/>
  <c r="AG601" i="2"/>
  <c r="AG475" i="2"/>
  <c r="AG390" i="2"/>
  <c r="AG366" i="2"/>
  <c r="AG302" i="2"/>
  <c r="AG301" i="2"/>
  <c r="AG320" i="2"/>
  <c r="AG360" i="2"/>
  <c r="AG422" i="2"/>
  <c r="AG23" i="2"/>
  <c r="AG611" i="2"/>
  <c r="AG469" i="2"/>
  <c r="AG533" i="2"/>
  <c r="AG182" i="2"/>
  <c r="AG79" i="2"/>
  <c r="AG447" i="2"/>
  <c r="AG575" i="2"/>
  <c r="AG573" i="2"/>
  <c r="AG537" i="2"/>
  <c r="AG443" i="2"/>
  <c r="AG310" i="2"/>
  <c r="AG363" i="2"/>
  <c r="AG429" i="2"/>
  <c r="AG488" i="2"/>
  <c r="AG695" i="2"/>
  <c r="AG467" i="2"/>
  <c r="AG606" i="2"/>
  <c r="AG333" i="2"/>
  <c r="AG276" i="2"/>
  <c r="AG428" i="2"/>
  <c r="AG526" i="2"/>
  <c r="AG727" i="2"/>
  <c r="AG448" i="2"/>
  <c r="AG610" i="2"/>
  <c r="AG128" i="2"/>
  <c r="AG81" i="2"/>
  <c r="AG597" i="2"/>
  <c r="AG594" i="2"/>
  <c r="AG722" i="2"/>
  <c r="AG105" i="2"/>
  <c r="AG626" i="2"/>
  <c r="AG498" i="2"/>
  <c r="AG725" i="2"/>
  <c r="AG411" i="2"/>
  <c r="AG196" i="2"/>
  <c r="AG158" i="2"/>
  <c r="AG375" i="2"/>
  <c r="AG116" i="2"/>
  <c r="AG299" i="2"/>
  <c r="AG437" i="2"/>
  <c r="AG652" i="2"/>
  <c r="AG602" i="2"/>
  <c r="AG517" i="2"/>
  <c r="AG554" i="2"/>
  <c r="AG35" i="2"/>
  <c r="AG646" i="2"/>
  <c r="AG261" i="2"/>
  <c r="AG100" i="2"/>
  <c r="AG673" i="2"/>
  <c r="AG650" i="2"/>
  <c r="AG238" i="2"/>
  <c r="AG352" i="2"/>
  <c r="AG112" i="2"/>
  <c r="AG36" i="2"/>
  <c r="AG688" i="2"/>
  <c r="AG133" i="2"/>
  <c r="AG382" i="2"/>
  <c r="AG473" i="2"/>
  <c r="AG371" i="2"/>
  <c r="AG478" i="2"/>
  <c r="AG716" i="2"/>
  <c r="AG426" i="2"/>
  <c r="AG490" i="2"/>
  <c r="AG681" i="2"/>
  <c r="AG111" i="2"/>
  <c r="AG476" i="2"/>
  <c r="AG134" i="2"/>
  <c r="AG542" i="2"/>
  <c r="AG259" i="2"/>
  <c r="AG624" i="2"/>
  <c r="AG139" i="2"/>
  <c r="AG330" i="2"/>
  <c r="AG571" i="2"/>
  <c r="AG609" i="2"/>
  <c r="AG80" i="2"/>
  <c r="AG91" i="2"/>
  <c r="AG401" i="2"/>
  <c r="AG262" i="2"/>
  <c r="AG691" i="2"/>
  <c r="AG110" i="2"/>
  <c r="AG683" i="2"/>
  <c r="AG512" i="2"/>
  <c r="AG386" i="2"/>
  <c r="AG241" i="2"/>
  <c r="AG52" i="2"/>
  <c r="AG321" i="2"/>
  <c r="AG579" i="2"/>
  <c r="AG564" i="2"/>
  <c r="AG246" i="2"/>
  <c r="AG565" i="2"/>
  <c r="AG392" i="2"/>
  <c r="AG435" i="2"/>
  <c r="AG57" i="2"/>
  <c r="AG178" i="2"/>
  <c r="AG400" i="2"/>
  <c r="AG731" i="2"/>
  <c r="AG647" i="2"/>
  <c r="AG408" i="2"/>
  <c r="AG661" i="2"/>
  <c r="AG728" i="2"/>
  <c r="AG659" i="2"/>
  <c r="AG350" i="2"/>
  <c r="AG65" i="2"/>
  <c r="AG270" i="2"/>
  <c r="AG668" i="2"/>
  <c r="AG151" i="2"/>
  <c r="AG513" i="2"/>
  <c r="AG697" i="2"/>
  <c r="AG185" i="2"/>
  <c r="AG378" i="2"/>
  <c r="AG593" i="2"/>
  <c r="AG316" i="2"/>
  <c r="AG496" i="2"/>
  <c r="AG717" i="2"/>
  <c r="AG297" i="2"/>
  <c r="AG561" i="2"/>
  <c r="AG265" i="2"/>
  <c r="AG42" i="2"/>
  <c r="AG566" i="2"/>
  <c r="AG322" i="2"/>
  <c r="AG414" i="2"/>
  <c r="AG671" i="2"/>
  <c r="AG332" i="2"/>
  <c r="AG464" i="2"/>
  <c r="AG456" i="2"/>
  <c r="AG706" i="2"/>
  <c r="AG698" i="2"/>
  <c r="AG227" i="2"/>
  <c r="AG235" i="2"/>
  <c r="AG653" i="2"/>
  <c r="AG295" i="2"/>
  <c r="AG522" i="2"/>
  <c r="AG165" i="2"/>
  <c r="AG531" i="2"/>
  <c r="AG733" i="2"/>
  <c r="AG104" i="2"/>
  <c r="AG215" i="2"/>
  <c r="AG633" i="2"/>
  <c r="AG662" i="2"/>
  <c r="AG380" i="2"/>
  <c r="AG702" i="2"/>
  <c r="AG538" i="2"/>
  <c r="AG635" i="2"/>
  <c r="AG336" i="2"/>
  <c r="AG304" i="2"/>
  <c r="AG528" i="2"/>
  <c r="AG603" i="2"/>
  <c r="AG495" i="2"/>
  <c r="AG430" i="2"/>
  <c r="AG487" i="2"/>
  <c r="AG250" i="2"/>
  <c r="AG226" i="2"/>
  <c r="AG696" i="2"/>
  <c r="AG521" i="2"/>
  <c r="AG288" i="2"/>
  <c r="AG284" i="2"/>
  <c r="AG114" i="2"/>
  <c r="AG340" i="2"/>
  <c r="AG141" i="2"/>
  <c r="AG567" i="2"/>
  <c r="AG308" i="2"/>
  <c r="AG713" i="2"/>
  <c r="AG562" i="2"/>
  <c r="AG285" i="2"/>
  <c r="AG535" i="2"/>
  <c r="AG286" i="2"/>
  <c r="AG234" i="2"/>
  <c r="AG453" i="2"/>
  <c r="AG555" i="2"/>
  <c r="AG501" i="2"/>
  <c r="AG317" i="2"/>
  <c r="AG689" i="2"/>
  <c r="AG619" i="2"/>
  <c r="AG383" i="2"/>
  <c r="AG468" i="2"/>
  <c r="AG239" i="2"/>
  <c r="AG427" i="2"/>
  <c r="AG682" i="2"/>
  <c r="AG359" i="2"/>
  <c r="AG559" i="2"/>
  <c r="AG553" i="2"/>
  <c r="AG654" i="2"/>
  <c r="AG684" i="2"/>
  <c r="AG729" i="2"/>
  <c r="AG604" i="2"/>
  <c r="AG639" i="2"/>
  <c r="AG703" i="2"/>
  <c r="AG657" i="2"/>
  <c r="AG463" i="2"/>
  <c r="AG514" i="2"/>
  <c r="AG675" i="2"/>
  <c r="AG679" i="2"/>
  <c r="AG638" i="2"/>
  <c r="AG644" i="2"/>
  <c r="AG500" i="2"/>
  <c r="AG680" i="2"/>
  <c r="AG581" i="2"/>
  <c r="AG685" i="2"/>
  <c r="AG640" i="2"/>
  <c r="AG724" i="2"/>
  <c r="AG699" i="2"/>
  <c r="AG707" i="2"/>
  <c r="AG708" i="2"/>
  <c r="AG730" i="2"/>
  <c r="AG726" i="2"/>
  <c r="AG641" i="2"/>
  <c r="AG715" i="2"/>
  <c r="AG663" i="2"/>
  <c r="AF623" i="2"/>
  <c r="AF576" i="2"/>
  <c r="AF574" i="2"/>
  <c r="AF76" i="2"/>
  <c r="AF325" i="2"/>
  <c r="AF433" i="2"/>
  <c r="AF388" i="2"/>
  <c r="AF534" i="2"/>
  <c r="AF345" i="2"/>
  <c r="AF550" i="2"/>
  <c r="AF272" i="2"/>
  <c r="AF418" i="2"/>
  <c r="AF130" i="2"/>
  <c r="AF709" i="2"/>
  <c r="AF87" i="2"/>
  <c r="AF541" i="2"/>
  <c r="AF425" i="2"/>
  <c r="AF674" i="2"/>
  <c r="AF54" i="2"/>
  <c r="AF394" i="2"/>
  <c r="AF480" i="2"/>
  <c r="AF445" i="2"/>
  <c r="AF416" i="2"/>
  <c r="AF201" i="2"/>
  <c r="AF595" i="2"/>
  <c r="AF290" i="2"/>
  <c r="AF107" i="2"/>
  <c r="AF242" i="2"/>
  <c r="AF627" i="2"/>
  <c r="AF73" i="2"/>
  <c r="AF481" i="2"/>
  <c r="AF605" i="2"/>
  <c r="AF346" i="2"/>
  <c r="AF3" i="2"/>
  <c r="AF693" i="2"/>
  <c r="AF67" i="2"/>
  <c r="AF417" i="2"/>
  <c r="AF202" i="2"/>
  <c r="AF642" i="2"/>
  <c r="AF94" i="2"/>
  <c r="AF353" i="2"/>
  <c r="AF236" i="2"/>
  <c r="AF329" i="2"/>
  <c r="AF532" i="2"/>
  <c r="AF83" i="2"/>
  <c r="AF223" i="2"/>
  <c r="AF586" i="2"/>
  <c r="AF217" i="2"/>
  <c r="AF193" i="2"/>
  <c r="AF326" i="2"/>
  <c r="AF154" i="2"/>
  <c r="AF508" i="2"/>
  <c r="AF70" i="2"/>
  <c r="AF407" i="2"/>
  <c r="AF323" i="2"/>
  <c r="AF458" i="2"/>
  <c r="AF502" i="2"/>
  <c r="AF263" i="2"/>
  <c r="AF289" i="2"/>
  <c r="AF148" i="2"/>
  <c r="AF294" i="2"/>
  <c r="AF240" i="2"/>
  <c r="AF260" i="2"/>
  <c r="AF370" i="2"/>
  <c r="AF509" i="2"/>
  <c r="AF127" i="2"/>
  <c r="AF99" i="2"/>
  <c r="AF449" i="2"/>
  <c r="AF351" i="2"/>
  <c r="AF58" i="2"/>
  <c r="AF118" i="2"/>
  <c r="AF402" i="2"/>
  <c r="AF560" i="2"/>
  <c r="AF442" i="2"/>
  <c r="AF273" i="2"/>
  <c r="AF264" i="2"/>
  <c r="AF43" i="2"/>
  <c r="AF210" i="2"/>
  <c r="AF122" i="2"/>
  <c r="AF397" i="2"/>
  <c r="AF477" i="2"/>
  <c r="AF454" i="2"/>
  <c r="AF409" i="2"/>
  <c r="AF269" i="2"/>
  <c r="AF123" i="2"/>
  <c r="AF376" i="2"/>
  <c r="AF213" i="2"/>
  <c r="AF420" i="2"/>
  <c r="AF218" i="2"/>
  <c r="AF278" i="2"/>
  <c r="AF690" i="2"/>
  <c r="AF374" i="2"/>
  <c r="AF599" i="2"/>
  <c r="AF214" i="2"/>
  <c r="AF628" i="2"/>
  <c r="AF372" i="2"/>
  <c r="AF89" i="2"/>
  <c r="AF69" i="2"/>
  <c r="AF97" i="2"/>
  <c r="AF312" i="2"/>
  <c r="AF229" i="2"/>
  <c r="AF459" i="2"/>
  <c r="AF60" i="2"/>
  <c r="AF45" i="2"/>
  <c r="AF26" i="2"/>
  <c r="AF155" i="2"/>
  <c r="AF8" i="2"/>
  <c r="AF348" i="2"/>
  <c r="AF162" i="2"/>
  <c r="AF167" i="2"/>
  <c r="AF33" i="2"/>
  <c r="AF664" i="2"/>
  <c r="AF436" i="2"/>
  <c r="AF156" i="2"/>
  <c r="AF136" i="2"/>
  <c r="AF450" i="2"/>
  <c r="AF334" i="2"/>
  <c r="AF157" i="2"/>
  <c r="AF64" i="2"/>
  <c r="AF11" i="2"/>
  <c r="AF525" i="2"/>
  <c r="AF524" i="2"/>
  <c r="AF251" i="2"/>
  <c r="AF283" i="2"/>
  <c r="AF341" i="2"/>
  <c r="AF77" i="2"/>
  <c r="AF365" i="2"/>
  <c r="AF645" i="2"/>
  <c r="AF46" i="2"/>
  <c r="AF166" i="2"/>
  <c r="AF197" i="2"/>
  <c r="AF109" i="2"/>
  <c r="AF15" i="2"/>
  <c r="AF385" i="2"/>
  <c r="AF282" i="2"/>
  <c r="AF705" i="2"/>
  <c r="AF634" i="2"/>
  <c r="AF403" i="2"/>
  <c r="AF309" i="2"/>
  <c r="AF687" i="2"/>
  <c r="AF287" i="2"/>
  <c r="AF204" i="2"/>
  <c r="AF399" i="2"/>
  <c r="AF548" i="2"/>
  <c r="AF632" i="2"/>
  <c r="AF367" i="2"/>
  <c r="AF451" i="2"/>
  <c r="AF280" i="2"/>
  <c r="AF256" i="2"/>
  <c r="AF170" i="2"/>
  <c r="AF13" i="2"/>
  <c r="AF720" i="2"/>
  <c r="AF168" i="2"/>
  <c r="AF462" i="2"/>
  <c r="AF444" i="2"/>
  <c r="AF216" i="2"/>
  <c r="AF396" i="2"/>
  <c r="AF29" i="2"/>
  <c r="AF30" i="2"/>
  <c r="AF580" i="2"/>
  <c r="AF274" i="2"/>
  <c r="AF191" i="2"/>
  <c r="AF398" i="2"/>
  <c r="AF313" i="2"/>
  <c r="AF237" i="2"/>
  <c r="AF503" i="2"/>
  <c r="AF160" i="2"/>
  <c r="AF221" i="2"/>
  <c r="AF636" i="2"/>
  <c r="AF460" i="2"/>
  <c r="AF307" i="2"/>
  <c r="AF137" i="2"/>
  <c r="AF585" i="2"/>
  <c r="AF518" i="2"/>
  <c r="AF558" i="2"/>
  <c r="AF563" i="2"/>
  <c r="AF568" i="2"/>
  <c r="AF658" i="2"/>
  <c r="AF479" i="2"/>
  <c r="AF648" i="2"/>
  <c r="AF613" i="2"/>
  <c r="AF40" i="2"/>
  <c r="AF266" i="2"/>
  <c r="AF173" i="2"/>
  <c r="AF470" i="2"/>
  <c r="AF135" i="2"/>
  <c r="AF590" i="2"/>
  <c r="AF298" i="2"/>
  <c r="AF455" i="2"/>
  <c r="AF85" i="2"/>
  <c r="AF5" i="2"/>
  <c r="AF622" i="2"/>
  <c r="AF499" i="2"/>
  <c r="AF180" i="2"/>
  <c r="AF279" i="2"/>
  <c r="AF529" i="2"/>
  <c r="AF621" i="2"/>
  <c r="AF254" i="2"/>
  <c r="AF631" i="2"/>
  <c r="AF649" i="2"/>
  <c r="AF125" i="2"/>
  <c r="AF466" i="2"/>
  <c r="AF484" i="2"/>
  <c r="AF335" i="2"/>
  <c r="AF292" i="2"/>
  <c r="AF147" i="2"/>
  <c r="AF630" i="2"/>
  <c r="AF600" i="2"/>
  <c r="AF49" i="2"/>
  <c r="AF50" i="2"/>
  <c r="AF219" i="2"/>
  <c r="AF419" i="2"/>
  <c r="AF92" i="2"/>
  <c r="AF38" i="2"/>
  <c r="AF482" i="2"/>
  <c r="AF489" i="2"/>
  <c r="AF75" i="2"/>
  <c r="AF121" i="2"/>
  <c r="AF431" i="2"/>
  <c r="AF583" i="2"/>
  <c r="AF62" i="2"/>
  <c r="AF519" i="2"/>
  <c r="AF446" i="2"/>
  <c r="AF199" i="2"/>
  <c r="AF404" i="2"/>
  <c r="AF523" i="2"/>
  <c r="AF142" i="2"/>
  <c r="AF192" i="2"/>
  <c r="AF255" i="2"/>
  <c r="AF692" i="2"/>
  <c r="AF393" i="2"/>
  <c r="AF161" i="2"/>
  <c r="AF318" i="2"/>
  <c r="AF337" i="2"/>
  <c r="AF27" i="2"/>
  <c r="AF17" i="2"/>
  <c r="AF492" i="2"/>
  <c r="AF516" i="2"/>
  <c r="AF700" i="2"/>
  <c r="AF497" i="2"/>
  <c r="AF47" i="2"/>
  <c r="AF432" i="2"/>
  <c r="AF379" i="2"/>
  <c r="AF324" i="2"/>
  <c r="AF48" i="2"/>
  <c r="AF421" i="2"/>
  <c r="AF410" i="2"/>
  <c r="AF74" i="2"/>
  <c r="AF616" i="2"/>
  <c r="AF342" i="2"/>
  <c r="AF95" i="2"/>
  <c r="AF423" i="2"/>
  <c r="AF303" i="2"/>
  <c r="AF169" i="2"/>
  <c r="AF520" i="2"/>
  <c r="AF296" i="2"/>
  <c r="AF368" i="2"/>
  <c r="AF465" i="2"/>
  <c r="AF331" i="2"/>
  <c r="AF145" i="2"/>
  <c r="AF16" i="2"/>
  <c r="AF570" i="2"/>
  <c r="AF719" i="2"/>
  <c r="AF704" i="2"/>
  <c r="AF607" i="2"/>
  <c r="AF369" i="2"/>
  <c r="AF474" i="2"/>
  <c r="AF591" i="2"/>
  <c r="AF677" i="2"/>
  <c r="AF314" i="2"/>
  <c r="AF391" i="2"/>
  <c r="AF28" i="2"/>
  <c r="AF551" i="2"/>
  <c r="AF373" i="2"/>
  <c r="AF115" i="2"/>
  <c r="AF384" i="2"/>
  <c r="AF405" i="2"/>
  <c r="AF53" i="2"/>
  <c r="AF472" i="2"/>
  <c r="AF406" i="2"/>
  <c r="AF389" i="2"/>
  <c r="AF71" i="2"/>
  <c r="AF483" i="2"/>
  <c r="AF387" i="2"/>
  <c r="AF377" i="2"/>
  <c r="AF452" i="2"/>
  <c r="AF224" i="2"/>
  <c r="AF93" i="2"/>
  <c r="AF244" i="2"/>
  <c r="AF569" i="2"/>
  <c r="AF212" i="2"/>
  <c r="AF209" i="2"/>
  <c r="AF2" i="2"/>
  <c r="AF339" i="2"/>
  <c r="AF51" i="2"/>
  <c r="AF171" i="2"/>
  <c r="AF552" i="2"/>
  <c r="AF84" i="2"/>
  <c r="AF354" i="2"/>
  <c r="AF124" i="2"/>
  <c r="AF678" i="2"/>
  <c r="AF507" i="2"/>
  <c r="AF327" i="2"/>
  <c r="AF184" i="2"/>
  <c r="AF129" i="2"/>
  <c r="AF364" i="2"/>
  <c r="AF61" i="2"/>
  <c r="AF615" i="2"/>
  <c r="AF175" i="2"/>
  <c r="AF277" i="2"/>
  <c r="AF200" i="2"/>
  <c r="AF268" i="2"/>
  <c r="AF584" i="2"/>
  <c r="AF413" i="2"/>
  <c r="AF194" i="2"/>
  <c r="AF536" i="2"/>
  <c r="AF461" i="2"/>
  <c r="AF582" i="2"/>
  <c r="AF257" i="2"/>
  <c r="AF103" i="2"/>
  <c r="AF275" i="2"/>
  <c r="AF355" i="2"/>
  <c r="AF669" i="2"/>
  <c r="AF249" i="2"/>
  <c r="AF189" i="2"/>
  <c r="AF440" i="2"/>
  <c r="AF253" i="2"/>
  <c r="AF344" i="2"/>
  <c r="AF102" i="2"/>
  <c r="AF146" i="2"/>
  <c r="AF441" i="2"/>
  <c r="AF205" i="2"/>
  <c r="AF149" i="2"/>
  <c r="AF328" i="2"/>
  <c r="AF577" i="2"/>
  <c r="AF598" i="2"/>
  <c r="AF271" i="2"/>
  <c r="AF545" i="2"/>
  <c r="AF188" i="2"/>
  <c r="AF72" i="2"/>
  <c r="AF306" i="2"/>
  <c r="AF82" i="2"/>
  <c r="AF117" i="2"/>
  <c r="AF14" i="2"/>
  <c r="AF291" i="2"/>
  <c r="AF21" i="2"/>
  <c r="AF132" i="2"/>
  <c r="AF670" i="2"/>
  <c r="AF86" i="2"/>
  <c r="AF68" i="2"/>
  <c r="AF589" i="2"/>
  <c r="AF721" i="2"/>
  <c r="AF163" i="2"/>
  <c r="AF515" i="2"/>
  <c r="AF183" i="2"/>
  <c r="AF211" i="2"/>
  <c r="AF113" i="2"/>
  <c r="AF12" i="2"/>
  <c r="AF179" i="2"/>
  <c r="AF138" i="2"/>
  <c r="AF190" i="2"/>
  <c r="AF676" i="2"/>
  <c r="AF39" i="2"/>
  <c r="AF208" i="2"/>
  <c r="AF381" i="2"/>
  <c r="AF34" i="2"/>
  <c r="AF540" i="2"/>
  <c r="AF22" i="2"/>
  <c r="AF546" i="2"/>
  <c r="AF78" i="2"/>
  <c r="AF556" i="2"/>
  <c r="AF656" i="2"/>
  <c r="AF587" i="2"/>
  <c r="AF666" i="2"/>
  <c r="AF438" i="2"/>
  <c r="AF186" i="2"/>
  <c r="AF7" i="2"/>
  <c r="AF56" i="2"/>
  <c r="AF44" i="2"/>
  <c r="AF252" i="2"/>
  <c r="AF233" i="2"/>
  <c r="AF625" i="2"/>
  <c r="AF349" i="2"/>
  <c r="AF319" i="2"/>
  <c r="AF347" i="2"/>
  <c r="AF315" i="2"/>
  <c r="AF614" i="2"/>
  <c r="AF686" i="2"/>
  <c r="AF485" i="2"/>
  <c r="AF4" i="2"/>
  <c r="AF343" i="2"/>
  <c r="AF504" i="2"/>
  <c r="AF140" i="2"/>
  <c r="AF6" i="2"/>
  <c r="AF206" i="2"/>
  <c r="AF195" i="2"/>
  <c r="AF510" i="2"/>
  <c r="AF225" i="2"/>
  <c r="AF32" i="2"/>
  <c r="AF557" i="2"/>
  <c r="AF9" i="2"/>
  <c r="AF90" i="2"/>
  <c r="AF300" i="2"/>
  <c r="AF63" i="2"/>
  <c r="AF59" i="2"/>
  <c r="AF494" i="2"/>
  <c r="AF338" i="2"/>
  <c r="AF356" i="2"/>
  <c r="AF198" i="2"/>
  <c r="AF228" i="2"/>
  <c r="AF187" i="2"/>
  <c r="AF172" i="2"/>
  <c r="AF24" i="2"/>
  <c r="AF247" i="2"/>
  <c r="AF612" i="2"/>
  <c r="AF358" i="2"/>
  <c r="AF629" i="2"/>
  <c r="AF143" i="2"/>
  <c r="AF230" i="2"/>
  <c r="AF637" i="2"/>
  <c r="AF549" i="2"/>
  <c r="AF258" i="2"/>
  <c r="AF245" i="2"/>
  <c r="AF543" i="2"/>
  <c r="AF220" i="2"/>
  <c r="AF41" i="2"/>
  <c r="AF511" i="2"/>
  <c r="AF493" i="2"/>
  <c r="AF243" i="2"/>
  <c r="AF181" i="2"/>
  <c r="AF231" i="2"/>
  <c r="AF572" i="2"/>
  <c r="AF267" i="2"/>
  <c r="AF176" i="2"/>
  <c r="AF120" i="2"/>
  <c r="AF31" i="2"/>
  <c r="AF665" i="2"/>
  <c r="AF203" i="2"/>
  <c r="AF608" i="2"/>
  <c r="AF101" i="2"/>
  <c r="AF732" i="2"/>
  <c r="AF711" i="2"/>
  <c r="AF153" i="2"/>
  <c r="AF281" i="2"/>
  <c r="AF694" i="2"/>
  <c r="AF527" i="2"/>
  <c r="AF19" i="2"/>
  <c r="AF293" i="2"/>
  <c r="AF424" i="2"/>
  <c r="AF131" i="2"/>
  <c r="AF578" i="2"/>
  <c r="AF144" i="2"/>
  <c r="AF305" i="2"/>
  <c r="AF55" i="2"/>
  <c r="AF491" i="2"/>
  <c r="AF505" i="2"/>
  <c r="AF457" i="2"/>
  <c r="AF415" i="2"/>
  <c r="AF37" i="2"/>
  <c r="AF395" i="2"/>
  <c r="AF617" i="2"/>
  <c r="AF651" i="2"/>
  <c r="AF660" i="2"/>
  <c r="AF96" i="2"/>
  <c r="AF66" i="2"/>
  <c r="AF506" i="2"/>
  <c r="AF723" i="2"/>
  <c r="AF439" i="2"/>
  <c r="AF718" i="2"/>
  <c r="AF655" i="2"/>
  <c r="AF248" i="2"/>
  <c r="AF164" i="2"/>
  <c r="AF311" i="2"/>
  <c r="AF592" i="2"/>
  <c r="AF530" i="2"/>
  <c r="AF10" i="2"/>
  <c r="AF434" i="2"/>
  <c r="AF222" i="2"/>
  <c r="AF620" i="2"/>
  <c r="AF88" i="2"/>
  <c r="AF710" i="2"/>
  <c r="AF361" i="2"/>
  <c r="AF108" i="2"/>
  <c r="AF357" i="2"/>
  <c r="AF174" i="2"/>
  <c r="AF701" i="2"/>
  <c r="AF159" i="2"/>
  <c r="AF152" i="2"/>
  <c r="AF362" i="2"/>
  <c r="AF643" i="2"/>
  <c r="AF20" i="2"/>
  <c r="AF588" i="2"/>
  <c r="AF25" i="2"/>
  <c r="AF412" i="2"/>
  <c r="AF667" i="2"/>
  <c r="AF18" i="2"/>
  <c r="AF596" i="2"/>
  <c r="AF177" i="2"/>
  <c r="AF712" i="2"/>
  <c r="AF106" i="2"/>
  <c r="AF126" i="2"/>
  <c r="AF539" i="2"/>
  <c r="AF471" i="2"/>
  <c r="AF544" i="2"/>
  <c r="AF150" i="2"/>
  <c r="AF98" i="2"/>
  <c r="AF486" i="2"/>
  <c r="AF207" i="2"/>
  <c r="AF714" i="2"/>
  <c r="AF618" i="2"/>
  <c r="AF547" i="2"/>
  <c r="AF672" i="2"/>
  <c r="AF119" i="2"/>
  <c r="AF232" i="2"/>
  <c r="AF601" i="2"/>
  <c r="AF475" i="2"/>
  <c r="AF390" i="2"/>
  <c r="AF366" i="2"/>
  <c r="AF302" i="2"/>
  <c r="AF301" i="2"/>
  <c r="AF320" i="2"/>
  <c r="AF360" i="2"/>
  <c r="AF422" i="2"/>
  <c r="AF23" i="2"/>
  <c r="AF611" i="2"/>
  <c r="AF469" i="2"/>
  <c r="AF533" i="2"/>
  <c r="AF182" i="2"/>
  <c r="AF79" i="2"/>
  <c r="AF447" i="2"/>
  <c r="AF575" i="2"/>
  <c r="AF573" i="2"/>
  <c r="AF537" i="2"/>
  <c r="AF443" i="2"/>
  <c r="AF310" i="2"/>
  <c r="AF363" i="2"/>
  <c r="AF429" i="2"/>
  <c r="AF488" i="2"/>
  <c r="AF695" i="2"/>
  <c r="AF467" i="2"/>
  <c r="AF606" i="2"/>
  <c r="AF333" i="2"/>
  <c r="AF276" i="2"/>
  <c r="AF428" i="2"/>
  <c r="AF526" i="2"/>
  <c r="AF727" i="2"/>
  <c r="AF448" i="2"/>
  <c r="AF610" i="2"/>
  <c r="AF128" i="2"/>
  <c r="AF81" i="2"/>
  <c r="AF597" i="2"/>
  <c r="AF594" i="2"/>
  <c r="AF722" i="2"/>
  <c r="AF105" i="2"/>
  <c r="AF626" i="2"/>
  <c r="AF498" i="2"/>
  <c r="AF725" i="2"/>
  <c r="AF411" i="2"/>
  <c r="AF196" i="2"/>
  <c r="AF158" i="2"/>
  <c r="AF375" i="2"/>
  <c r="AF116" i="2"/>
  <c r="AF299" i="2"/>
  <c r="AF437" i="2"/>
  <c r="AF652" i="2"/>
  <c r="AF602" i="2"/>
  <c r="AF517" i="2"/>
  <c r="AF554" i="2"/>
  <c r="AF35" i="2"/>
  <c r="AF646" i="2"/>
  <c r="AF261" i="2"/>
  <c r="AF100" i="2"/>
  <c r="AF673" i="2"/>
  <c r="AF650" i="2"/>
  <c r="AF238" i="2"/>
  <c r="AF352" i="2"/>
  <c r="AF112" i="2"/>
  <c r="AF36" i="2"/>
  <c r="AF688" i="2"/>
  <c r="AF133" i="2"/>
  <c r="AF382" i="2"/>
  <c r="AF473" i="2"/>
  <c r="AF371" i="2"/>
  <c r="AF478" i="2"/>
  <c r="AF716" i="2"/>
  <c r="AF426" i="2"/>
  <c r="AF490" i="2"/>
  <c r="AF681" i="2"/>
  <c r="AF111" i="2"/>
  <c r="AF476" i="2"/>
  <c r="AF134" i="2"/>
  <c r="AF542" i="2"/>
  <c r="AF259" i="2"/>
  <c r="AF624" i="2"/>
  <c r="AF139" i="2"/>
  <c r="AF330" i="2"/>
  <c r="AF571" i="2"/>
  <c r="AF609" i="2"/>
  <c r="AF80" i="2"/>
  <c r="AF91" i="2"/>
  <c r="AF401" i="2"/>
  <c r="AF262" i="2"/>
  <c r="AF691" i="2"/>
  <c r="AF110" i="2"/>
  <c r="AF683" i="2"/>
  <c r="AF512" i="2"/>
  <c r="AF386" i="2"/>
  <c r="AF241" i="2"/>
  <c r="AF52" i="2"/>
  <c r="AF321" i="2"/>
  <c r="AF579" i="2"/>
  <c r="AF564" i="2"/>
  <c r="AF246" i="2"/>
  <c r="AF565" i="2"/>
  <c r="AF392" i="2"/>
  <c r="AF435" i="2"/>
  <c r="AF57" i="2"/>
  <c r="AF178" i="2"/>
  <c r="AF400" i="2"/>
  <c r="AF731" i="2"/>
  <c r="AF647" i="2"/>
  <c r="AF408" i="2"/>
  <c r="AF661" i="2"/>
  <c r="AF728" i="2"/>
  <c r="AF659" i="2"/>
  <c r="AF350" i="2"/>
  <c r="AF65" i="2"/>
  <c r="AF270" i="2"/>
  <c r="AF668" i="2"/>
  <c r="AF151" i="2"/>
  <c r="AF513" i="2"/>
  <c r="AF697" i="2"/>
  <c r="AF185" i="2"/>
  <c r="AF378" i="2"/>
  <c r="AF593" i="2"/>
  <c r="AF316" i="2"/>
  <c r="AF496" i="2"/>
  <c r="AF717" i="2"/>
  <c r="AF297" i="2"/>
  <c r="AF561" i="2"/>
  <c r="AF265" i="2"/>
  <c r="AF42" i="2"/>
  <c r="AF566" i="2"/>
  <c r="AF322" i="2"/>
  <c r="AF414" i="2"/>
  <c r="AF671" i="2"/>
  <c r="AF332" i="2"/>
  <c r="AF464" i="2"/>
  <c r="AF456" i="2"/>
  <c r="AF706" i="2"/>
  <c r="AF698" i="2"/>
  <c r="AF227" i="2"/>
  <c r="AF235" i="2"/>
  <c r="AF653" i="2"/>
  <c r="AF295" i="2"/>
  <c r="AF522" i="2"/>
  <c r="AF165" i="2"/>
  <c r="AF531" i="2"/>
  <c r="AF733" i="2"/>
  <c r="AF104" i="2"/>
  <c r="AF215" i="2"/>
  <c r="AF633" i="2"/>
  <c r="AF662" i="2"/>
  <c r="AF380" i="2"/>
  <c r="AF702" i="2"/>
  <c r="AF538" i="2"/>
  <c r="AF635" i="2"/>
  <c r="AF336" i="2"/>
  <c r="AF304" i="2"/>
  <c r="AF528" i="2"/>
  <c r="AF603" i="2"/>
  <c r="AF495" i="2"/>
  <c r="AF430" i="2"/>
  <c r="AF487" i="2"/>
  <c r="AF250" i="2"/>
  <c r="AF226" i="2"/>
  <c r="AF696" i="2"/>
  <c r="AF521" i="2"/>
  <c r="AF288" i="2"/>
  <c r="AF284" i="2"/>
  <c r="AF114" i="2"/>
  <c r="AF340" i="2"/>
  <c r="AF141" i="2"/>
  <c r="AF567" i="2"/>
  <c r="AF308" i="2"/>
  <c r="AF713" i="2"/>
  <c r="AF562" i="2"/>
  <c r="AF285" i="2"/>
  <c r="AF535" i="2"/>
  <c r="AF286" i="2"/>
  <c r="AF234" i="2"/>
  <c r="AF453" i="2"/>
  <c r="AF555" i="2"/>
  <c r="AF501" i="2"/>
  <c r="AF317" i="2"/>
  <c r="AF689" i="2"/>
  <c r="AF619" i="2"/>
  <c r="AF383" i="2"/>
  <c r="AF468" i="2"/>
  <c r="AF239" i="2"/>
  <c r="AF427" i="2"/>
  <c r="AF682" i="2"/>
  <c r="AF359" i="2"/>
  <c r="AF559" i="2"/>
  <c r="AF553" i="2"/>
  <c r="AF654" i="2"/>
  <c r="AF684" i="2"/>
  <c r="AF729" i="2"/>
  <c r="AF604" i="2"/>
  <c r="AF639" i="2"/>
  <c r="AF703" i="2"/>
  <c r="AF657" i="2"/>
  <c r="AF463" i="2"/>
  <c r="AF514" i="2"/>
  <c r="AF675" i="2"/>
  <c r="AF679" i="2"/>
  <c r="AF638" i="2"/>
  <c r="AF644" i="2"/>
  <c r="AF500" i="2"/>
  <c r="AF680" i="2"/>
  <c r="AF581" i="2"/>
  <c r="AF685" i="2"/>
  <c r="AF640" i="2"/>
  <c r="AF724" i="2"/>
  <c r="AF699" i="2"/>
  <c r="AF707" i="2"/>
  <c r="AF708" i="2"/>
  <c r="AF730" i="2"/>
  <c r="AF726" i="2"/>
  <c r="AF641" i="2"/>
  <c r="AF715" i="2"/>
  <c r="AF663" i="2"/>
  <c r="AE623" i="2"/>
  <c r="AE576" i="2"/>
  <c r="AE574" i="2"/>
  <c r="AE76" i="2"/>
  <c r="AE325" i="2"/>
  <c r="AE433" i="2"/>
  <c r="AE388" i="2"/>
  <c r="AE534" i="2"/>
  <c r="AE345" i="2"/>
  <c r="AE550" i="2"/>
  <c r="AE272" i="2"/>
  <c r="AE418" i="2"/>
  <c r="AE130" i="2"/>
  <c r="AE709" i="2"/>
  <c r="AE87" i="2"/>
  <c r="AE541" i="2"/>
  <c r="AE425" i="2"/>
  <c r="AE674" i="2"/>
  <c r="AE54" i="2"/>
  <c r="AE394" i="2"/>
  <c r="AE480" i="2"/>
  <c r="AE445" i="2"/>
  <c r="AE416" i="2"/>
  <c r="AE201" i="2"/>
  <c r="AE595" i="2"/>
  <c r="AE290" i="2"/>
  <c r="AE107" i="2"/>
  <c r="AE242" i="2"/>
  <c r="AE627" i="2"/>
  <c r="AE73" i="2"/>
  <c r="AE481" i="2"/>
  <c r="AE605" i="2"/>
  <c r="AE346" i="2"/>
  <c r="AE3" i="2"/>
  <c r="AE693" i="2"/>
  <c r="AE67" i="2"/>
  <c r="AE417" i="2"/>
  <c r="AE202" i="2"/>
  <c r="AE642" i="2"/>
  <c r="AE94" i="2"/>
  <c r="AE353" i="2"/>
  <c r="AE236" i="2"/>
  <c r="AE329" i="2"/>
  <c r="AE532" i="2"/>
  <c r="AE83" i="2"/>
  <c r="AE223" i="2"/>
  <c r="AE586" i="2"/>
  <c r="AE217" i="2"/>
  <c r="AE193" i="2"/>
  <c r="AE326" i="2"/>
  <c r="AE154" i="2"/>
  <c r="AE508" i="2"/>
  <c r="AE70" i="2"/>
  <c r="AE407" i="2"/>
  <c r="AE323" i="2"/>
  <c r="AE458" i="2"/>
  <c r="AE502" i="2"/>
  <c r="AE263" i="2"/>
  <c r="AE289" i="2"/>
  <c r="AE148" i="2"/>
  <c r="AE294" i="2"/>
  <c r="AE240" i="2"/>
  <c r="AE260" i="2"/>
  <c r="AE370" i="2"/>
  <c r="AE509" i="2"/>
  <c r="AE127" i="2"/>
  <c r="AE99" i="2"/>
  <c r="AE449" i="2"/>
  <c r="AE351" i="2"/>
  <c r="AE58" i="2"/>
  <c r="AE118" i="2"/>
  <c r="AE402" i="2"/>
  <c r="AE560" i="2"/>
  <c r="AE442" i="2"/>
  <c r="AE273" i="2"/>
  <c r="AE264" i="2"/>
  <c r="AE43" i="2"/>
  <c r="AE210" i="2"/>
  <c r="AE122" i="2"/>
  <c r="AE397" i="2"/>
  <c r="AE477" i="2"/>
  <c r="AE454" i="2"/>
  <c r="AE409" i="2"/>
  <c r="AE269" i="2"/>
  <c r="AE123" i="2"/>
  <c r="AE376" i="2"/>
  <c r="AE213" i="2"/>
  <c r="AE420" i="2"/>
  <c r="AE218" i="2"/>
  <c r="AE278" i="2"/>
  <c r="AE690" i="2"/>
  <c r="AE374" i="2"/>
  <c r="AE599" i="2"/>
  <c r="AE214" i="2"/>
  <c r="AE628" i="2"/>
  <c r="AE372" i="2"/>
  <c r="AE89" i="2"/>
  <c r="AE69" i="2"/>
  <c r="AE97" i="2"/>
  <c r="AE312" i="2"/>
  <c r="AE229" i="2"/>
  <c r="AE459" i="2"/>
  <c r="AE60" i="2"/>
  <c r="AE45" i="2"/>
  <c r="AE26" i="2"/>
  <c r="AE155" i="2"/>
  <c r="AE8" i="2"/>
  <c r="AE348" i="2"/>
  <c r="AE162" i="2"/>
  <c r="AE167" i="2"/>
  <c r="AE33" i="2"/>
  <c r="AE664" i="2"/>
  <c r="AE436" i="2"/>
  <c r="AE156" i="2"/>
  <c r="AE136" i="2"/>
  <c r="AE450" i="2"/>
  <c r="AE334" i="2"/>
  <c r="AE157" i="2"/>
  <c r="AE64" i="2"/>
  <c r="AE11" i="2"/>
  <c r="AE525" i="2"/>
  <c r="AE524" i="2"/>
  <c r="AE251" i="2"/>
  <c r="AE283" i="2"/>
  <c r="AE341" i="2"/>
  <c r="AE77" i="2"/>
  <c r="AE365" i="2"/>
  <c r="AE645" i="2"/>
  <c r="AE46" i="2"/>
  <c r="AE166" i="2"/>
  <c r="AE197" i="2"/>
  <c r="AE109" i="2"/>
  <c r="AE15" i="2"/>
  <c r="AE385" i="2"/>
  <c r="AE282" i="2"/>
  <c r="AE705" i="2"/>
  <c r="AE634" i="2"/>
  <c r="AE403" i="2"/>
  <c r="AE309" i="2"/>
  <c r="AE687" i="2"/>
  <c r="AE287" i="2"/>
  <c r="AE204" i="2"/>
  <c r="AE399" i="2"/>
  <c r="AE548" i="2"/>
  <c r="AE632" i="2"/>
  <c r="AE367" i="2"/>
  <c r="AE451" i="2"/>
  <c r="AE280" i="2"/>
  <c r="AE256" i="2"/>
  <c r="AE170" i="2"/>
  <c r="AE13" i="2"/>
  <c r="AE720" i="2"/>
  <c r="AE168" i="2"/>
  <c r="AE462" i="2"/>
  <c r="AE444" i="2"/>
  <c r="AE216" i="2"/>
  <c r="AE396" i="2"/>
  <c r="AE29" i="2"/>
  <c r="AE30" i="2"/>
  <c r="AE580" i="2"/>
  <c r="AE274" i="2"/>
  <c r="AE191" i="2"/>
  <c r="AE398" i="2"/>
  <c r="AE313" i="2"/>
  <c r="AE237" i="2"/>
  <c r="AE503" i="2"/>
  <c r="AE160" i="2"/>
  <c r="AE221" i="2"/>
  <c r="AE636" i="2"/>
  <c r="AE460" i="2"/>
  <c r="AE307" i="2"/>
  <c r="AE137" i="2"/>
  <c r="AE585" i="2"/>
  <c r="AE518" i="2"/>
  <c r="AE558" i="2"/>
  <c r="AE563" i="2"/>
  <c r="AE568" i="2"/>
  <c r="AE658" i="2"/>
  <c r="AE479" i="2"/>
  <c r="AE648" i="2"/>
  <c r="AE613" i="2"/>
  <c r="AE40" i="2"/>
  <c r="AE266" i="2"/>
  <c r="AE173" i="2"/>
  <c r="AE470" i="2"/>
  <c r="AE135" i="2"/>
  <c r="AE590" i="2"/>
  <c r="AE298" i="2"/>
  <c r="AE455" i="2"/>
  <c r="AE85" i="2"/>
  <c r="AE5" i="2"/>
  <c r="AE622" i="2"/>
  <c r="AE499" i="2"/>
  <c r="AE180" i="2"/>
  <c r="AE279" i="2"/>
  <c r="AE529" i="2"/>
  <c r="AE621" i="2"/>
  <c r="AE254" i="2"/>
  <c r="AE631" i="2"/>
  <c r="AE649" i="2"/>
  <c r="AE125" i="2"/>
  <c r="AE466" i="2"/>
  <c r="AE484" i="2"/>
  <c r="AE335" i="2"/>
  <c r="AE292" i="2"/>
  <c r="AE147" i="2"/>
  <c r="AE630" i="2"/>
  <c r="AE600" i="2"/>
  <c r="AE49" i="2"/>
  <c r="AE50" i="2"/>
  <c r="AE219" i="2"/>
  <c r="AE419" i="2"/>
  <c r="AE92" i="2"/>
  <c r="AE38" i="2"/>
  <c r="AE482" i="2"/>
  <c r="AE489" i="2"/>
  <c r="AE75" i="2"/>
  <c r="AE121" i="2"/>
  <c r="AE431" i="2"/>
  <c r="AE583" i="2"/>
  <c r="AE62" i="2"/>
  <c r="AE519" i="2"/>
  <c r="AE446" i="2"/>
  <c r="AE199" i="2"/>
  <c r="AE404" i="2"/>
  <c r="AE523" i="2"/>
  <c r="AE142" i="2"/>
  <c r="AE192" i="2"/>
  <c r="AE255" i="2"/>
  <c r="AE692" i="2"/>
  <c r="AE393" i="2"/>
  <c r="AE161" i="2"/>
  <c r="AE318" i="2"/>
  <c r="AE337" i="2"/>
  <c r="AE27" i="2"/>
  <c r="AE17" i="2"/>
  <c r="AE492" i="2"/>
  <c r="AE516" i="2"/>
  <c r="AE700" i="2"/>
  <c r="AE497" i="2"/>
  <c r="AE47" i="2"/>
  <c r="AE432" i="2"/>
  <c r="AE379" i="2"/>
  <c r="AE324" i="2"/>
  <c r="AE48" i="2"/>
  <c r="AE421" i="2"/>
  <c r="AE410" i="2"/>
  <c r="AE74" i="2"/>
  <c r="AE616" i="2"/>
  <c r="AE342" i="2"/>
  <c r="AE95" i="2"/>
  <c r="AE423" i="2"/>
  <c r="AE303" i="2"/>
  <c r="AE169" i="2"/>
  <c r="AE520" i="2"/>
  <c r="AE296" i="2"/>
  <c r="AE368" i="2"/>
  <c r="AE465" i="2"/>
  <c r="AE331" i="2"/>
  <c r="AE145" i="2"/>
  <c r="AE16" i="2"/>
  <c r="AE570" i="2"/>
  <c r="AE719" i="2"/>
  <c r="AE704" i="2"/>
  <c r="AE607" i="2"/>
  <c r="AE369" i="2"/>
  <c r="AE474" i="2"/>
  <c r="AE591" i="2"/>
  <c r="AE677" i="2"/>
  <c r="AE314" i="2"/>
  <c r="AE391" i="2"/>
  <c r="AE28" i="2"/>
  <c r="AE551" i="2"/>
  <c r="AE373" i="2"/>
  <c r="AE115" i="2"/>
  <c r="AE384" i="2"/>
  <c r="AE405" i="2"/>
  <c r="AE53" i="2"/>
  <c r="AE472" i="2"/>
  <c r="AE406" i="2"/>
  <c r="AE389" i="2"/>
  <c r="AE71" i="2"/>
  <c r="AE483" i="2"/>
  <c r="AE387" i="2"/>
  <c r="AE377" i="2"/>
  <c r="AE452" i="2"/>
  <c r="AE224" i="2"/>
  <c r="AE93" i="2"/>
  <c r="AE244" i="2"/>
  <c r="AE569" i="2"/>
  <c r="AE212" i="2"/>
  <c r="AE209" i="2"/>
  <c r="AE2" i="2"/>
  <c r="AE339" i="2"/>
  <c r="AE51" i="2"/>
  <c r="AE171" i="2"/>
  <c r="AE552" i="2"/>
  <c r="AE84" i="2"/>
  <c r="AE354" i="2"/>
  <c r="AE124" i="2"/>
  <c r="AE678" i="2"/>
  <c r="AE507" i="2"/>
  <c r="AE327" i="2"/>
  <c r="AE184" i="2"/>
  <c r="AE129" i="2"/>
  <c r="AE364" i="2"/>
  <c r="AE61" i="2"/>
  <c r="AE615" i="2"/>
  <c r="AE175" i="2"/>
  <c r="AE277" i="2"/>
  <c r="AE200" i="2"/>
  <c r="AE268" i="2"/>
  <c r="AE584" i="2"/>
  <c r="AE413" i="2"/>
  <c r="AE194" i="2"/>
  <c r="AE536" i="2"/>
  <c r="AE461" i="2"/>
  <c r="AE582" i="2"/>
  <c r="AE257" i="2"/>
  <c r="AE103" i="2"/>
  <c r="AE275" i="2"/>
  <c r="AE355" i="2"/>
  <c r="AE669" i="2"/>
  <c r="AE249" i="2"/>
  <c r="AE189" i="2"/>
  <c r="AE440" i="2"/>
  <c r="AE253" i="2"/>
  <c r="AE344" i="2"/>
  <c r="AE102" i="2"/>
  <c r="AE146" i="2"/>
  <c r="AE441" i="2"/>
  <c r="AE205" i="2"/>
  <c r="AE149" i="2"/>
  <c r="AE328" i="2"/>
  <c r="AE577" i="2"/>
  <c r="AE598" i="2"/>
  <c r="AE271" i="2"/>
  <c r="AE545" i="2"/>
  <c r="AE188" i="2"/>
  <c r="L57" i="3" s="1"/>
  <c r="AE72" i="2"/>
  <c r="AE306" i="2"/>
  <c r="AE82" i="2"/>
  <c r="AE117" i="2"/>
  <c r="AE14" i="2"/>
  <c r="AE291" i="2"/>
  <c r="AE21" i="2"/>
  <c r="AE132" i="2"/>
  <c r="AE670" i="2"/>
  <c r="AE86" i="2"/>
  <c r="AE68" i="2"/>
  <c r="AE589" i="2"/>
  <c r="AE721" i="2"/>
  <c r="AE163" i="2"/>
  <c r="AE515" i="2"/>
  <c r="AE183" i="2"/>
  <c r="AE211" i="2"/>
  <c r="AE113" i="2"/>
  <c r="AE12" i="2"/>
  <c r="AE179" i="2"/>
  <c r="AE138" i="2"/>
  <c r="AE190" i="2"/>
  <c r="AE676" i="2"/>
  <c r="AE39" i="2"/>
  <c r="AE208" i="2"/>
  <c r="AE381" i="2"/>
  <c r="AE34" i="2"/>
  <c r="AE540" i="2"/>
  <c r="AE22" i="2"/>
  <c r="AE546" i="2"/>
  <c r="AE78" i="2"/>
  <c r="AE556" i="2"/>
  <c r="AE656" i="2"/>
  <c r="AE587" i="2"/>
  <c r="AE666" i="2"/>
  <c r="AE438" i="2"/>
  <c r="AE186" i="2"/>
  <c r="AE7" i="2"/>
  <c r="AE56" i="2"/>
  <c r="AE44" i="2"/>
  <c r="AE252" i="2"/>
  <c r="AE233" i="2"/>
  <c r="AE625" i="2"/>
  <c r="AE349" i="2"/>
  <c r="AE319" i="2"/>
  <c r="AE347" i="2"/>
  <c r="AE315" i="2"/>
  <c r="AE614" i="2"/>
  <c r="AE686" i="2"/>
  <c r="AE485" i="2"/>
  <c r="AE4" i="2"/>
  <c r="AE343" i="2"/>
  <c r="AE504" i="2"/>
  <c r="AE140" i="2"/>
  <c r="AE6" i="2"/>
  <c r="AE206" i="2"/>
  <c r="AE195" i="2"/>
  <c r="AE510" i="2"/>
  <c r="AE225" i="2"/>
  <c r="AE32" i="2"/>
  <c r="AE557" i="2"/>
  <c r="AE9" i="2"/>
  <c r="AE90" i="2"/>
  <c r="AE300" i="2"/>
  <c r="AE63" i="2"/>
  <c r="AE59" i="2"/>
  <c r="AE494" i="2"/>
  <c r="AE338" i="2"/>
  <c r="AE356" i="2"/>
  <c r="AE198" i="2"/>
  <c r="AE228" i="2"/>
  <c r="AE187" i="2"/>
  <c r="AE172" i="2"/>
  <c r="AE24" i="2"/>
  <c r="AE247" i="2"/>
  <c r="AE612" i="2"/>
  <c r="AE358" i="2"/>
  <c r="AE629" i="2"/>
  <c r="AE143" i="2"/>
  <c r="AE230" i="2"/>
  <c r="AE637" i="2"/>
  <c r="AE549" i="2"/>
  <c r="AE258" i="2"/>
  <c r="AE245" i="2"/>
  <c r="AE543" i="2"/>
  <c r="AE220" i="2"/>
  <c r="AE41" i="2"/>
  <c r="AE511" i="2"/>
  <c r="AE493" i="2"/>
  <c r="AE243" i="2"/>
  <c r="AE181" i="2"/>
  <c r="AE231" i="2"/>
  <c r="AE572" i="2"/>
  <c r="AE267" i="2"/>
  <c r="AE176" i="2"/>
  <c r="AE120" i="2"/>
  <c r="AE31" i="2"/>
  <c r="AE665" i="2"/>
  <c r="AE203" i="2"/>
  <c r="AE608" i="2"/>
  <c r="AE101" i="2"/>
  <c r="AE732" i="2"/>
  <c r="AE711" i="2"/>
  <c r="AE153" i="2"/>
  <c r="AE281" i="2"/>
  <c r="AE694" i="2"/>
  <c r="AE527" i="2"/>
  <c r="AE19" i="2"/>
  <c r="AE293" i="2"/>
  <c r="AE424" i="2"/>
  <c r="AE131" i="2"/>
  <c r="AE578" i="2"/>
  <c r="AE144" i="2"/>
  <c r="AE305" i="2"/>
  <c r="AE55" i="2"/>
  <c r="AE491" i="2"/>
  <c r="AE505" i="2"/>
  <c r="AE457" i="2"/>
  <c r="AE415" i="2"/>
  <c r="AE37" i="2"/>
  <c r="AE395" i="2"/>
  <c r="AE617" i="2"/>
  <c r="AE651" i="2"/>
  <c r="AE660" i="2"/>
  <c r="AE96" i="2"/>
  <c r="AE66" i="2"/>
  <c r="AE506" i="2"/>
  <c r="AE723" i="2"/>
  <c r="AE439" i="2"/>
  <c r="AE718" i="2"/>
  <c r="AE655" i="2"/>
  <c r="AE248" i="2"/>
  <c r="AE164" i="2"/>
  <c r="AE311" i="2"/>
  <c r="AE592" i="2"/>
  <c r="AE530" i="2"/>
  <c r="AE10" i="2"/>
  <c r="AE434" i="2"/>
  <c r="AE222" i="2"/>
  <c r="AE620" i="2"/>
  <c r="AE88" i="2"/>
  <c r="AE710" i="2"/>
  <c r="AE361" i="2"/>
  <c r="AE108" i="2"/>
  <c r="AE357" i="2"/>
  <c r="AE174" i="2"/>
  <c r="AE701" i="2"/>
  <c r="AE159" i="2"/>
  <c r="AE152" i="2"/>
  <c r="AE362" i="2"/>
  <c r="AE643" i="2"/>
  <c r="AE20" i="2"/>
  <c r="AE588" i="2"/>
  <c r="AE25" i="2"/>
  <c r="AE412" i="2"/>
  <c r="AE667" i="2"/>
  <c r="AE18" i="2"/>
  <c r="AE596" i="2"/>
  <c r="AE177" i="2"/>
  <c r="AE712" i="2"/>
  <c r="AE106" i="2"/>
  <c r="AE126" i="2"/>
  <c r="AE539" i="2"/>
  <c r="AE471" i="2"/>
  <c r="AE544" i="2"/>
  <c r="AE150" i="2"/>
  <c r="AE98" i="2"/>
  <c r="AE486" i="2"/>
  <c r="AE207" i="2"/>
  <c r="AE714" i="2"/>
  <c r="AE618" i="2"/>
  <c r="AE547" i="2"/>
  <c r="AE672" i="2"/>
  <c r="AE119" i="2"/>
  <c r="AE232" i="2"/>
  <c r="AE601" i="2"/>
  <c r="AE475" i="2"/>
  <c r="AE390" i="2"/>
  <c r="AE366" i="2"/>
  <c r="AE302" i="2"/>
  <c r="AE301" i="2"/>
  <c r="AE320" i="2"/>
  <c r="AE360" i="2"/>
  <c r="AE422" i="2"/>
  <c r="AE23" i="2"/>
  <c r="AE611" i="2"/>
  <c r="AE469" i="2"/>
  <c r="AE533" i="2"/>
  <c r="AE182" i="2"/>
  <c r="AE79" i="2"/>
  <c r="AE447" i="2"/>
  <c r="AE575" i="2"/>
  <c r="AE573" i="2"/>
  <c r="AE537" i="2"/>
  <c r="AE443" i="2"/>
  <c r="AE310" i="2"/>
  <c r="AE363" i="2"/>
  <c r="AE429" i="2"/>
  <c r="AE488" i="2"/>
  <c r="AE695" i="2"/>
  <c r="AE467" i="2"/>
  <c r="AE606" i="2"/>
  <c r="AE333" i="2"/>
  <c r="AE276" i="2"/>
  <c r="AE428" i="2"/>
  <c r="AE526" i="2"/>
  <c r="AE727" i="2"/>
  <c r="AE448" i="2"/>
  <c r="AE610" i="2"/>
  <c r="AE128" i="2"/>
  <c r="AE81" i="2"/>
  <c r="AE597" i="2"/>
  <c r="AE594" i="2"/>
  <c r="AE722" i="2"/>
  <c r="AE105" i="2"/>
  <c r="AE626" i="2"/>
  <c r="AE498" i="2"/>
  <c r="AE725" i="2"/>
  <c r="AE411" i="2"/>
  <c r="AE196" i="2"/>
  <c r="AE158" i="2"/>
  <c r="AE375" i="2"/>
  <c r="AE116" i="2"/>
  <c r="AE299" i="2"/>
  <c r="AE437" i="2"/>
  <c r="AE652" i="2"/>
  <c r="AE602" i="2"/>
  <c r="AE517" i="2"/>
  <c r="AE554" i="2"/>
  <c r="AE35" i="2"/>
  <c r="AE646" i="2"/>
  <c r="AE261" i="2"/>
  <c r="AE100" i="2"/>
  <c r="AE673" i="2"/>
  <c r="AE650" i="2"/>
  <c r="AE238" i="2"/>
  <c r="AE352" i="2"/>
  <c r="AE112" i="2"/>
  <c r="AE36" i="2"/>
  <c r="AE688" i="2"/>
  <c r="AE133" i="2"/>
  <c r="AE382" i="2"/>
  <c r="AE473" i="2"/>
  <c r="AE371" i="2"/>
  <c r="AE478" i="2"/>
  <c r="AE716" i="2"/>
  <c r="AE426" i="2"/>
  <c r="AE490" i="2"/>
  <c r="AE681" i="2"/>
  <c r="AE111" i="2"/>
  <c r="AE476" i="2"/>
  <c r="AE134" i="2"/>
  <c r="AE542" i="2"/>
  <c r="AE259" i="2"/>
  <c r="AE624" i="2"/>
  <c r="AE139" i="2"/>
  <c r="AE330" i="2"/>
  <c r="AE571" i="2"/>
  <c r="AE609" i="2"/>
  <c r="AE80" i="2"/>
  <c r="AE91" i="2"/>
  <c r="AE401" i="2"/>
  <c r="AE262" i="2"/>
  <c r="AE691" i="2"/>
  <c r="AE110" i="2"/>
  <c r="AE683" i="2"/>
  <c r="AE512" i="2"/>
  <c r="AE386" i="2"/>
  <c r="AE241" i="2"/>
  <c r="AE52" i="2"/>
  <c r="AE321" i="2"/>
  <c r="AE579" i="2"/>
  <c r="AE564" i="2"/>
  <c r="AE246" i="2"/>
  <c r="AE565" i="2"/>
  <c r="AE392" i="2"/>
  <c r="AE435" i="2"/>
  <c r="AE57" i="2"/>
  <c r="AE178" i="2"/>
  <c r="AE400" i="2"/>
  <c r="AE731" i="2"/>
  <c r="AE647" i="2"/>
  <c r="AE408" i="2"/>
  <c r="AE661" i="2"/>
  <c r="AE728" i="2"/>
  <c r="AE659" i="2"/>
  <c r="AE350" i="2"/>
  <c r="AE65" i="2"/>
  <c r="AE270" i="2"/>
  <c r="AE668" i="2"/>
  <c r="AE151" i="2"/>
  <c r="AE513" i="2"/>
  <c r="AE697" i="2"/>
  <c r="AE185" i="2"/>
  <c r="AE378" i="2"/>
  <c r="AE593" i="2"/>
  <c r="AE316" i="2"/>
  <c r="AE496" i="2"/>
  <c r="AE717" i="2"/>
  <c r="AE297" i="2"/>
  <c r="AE561" i="2"/>
  <c r="AE265" i="2"/>
  <c r="AE42" i="2"/>
  <c r="AE566" i="2"/>
  <c r="AE322" i="2"/>
  <c r="AE414" i="2"/>
  <c r="AE671" i="2"/>
  <c r="AE332" i="2"/>
  <c r="AE464" i="2"/>
  <c r="AE456" i="2"/>
  <c r="AE706" i="2"/>
  <c r="AE698" i="2"/>
  <c r="AE227" i="2"/>
  <c r="AE235" i="2"/>
  <c r="AE653" i="2"/>
  <c r="AE295" i="2"/>
  <c r="AE522" i="2"/>
  <c r="AE165" i="2"/>
  <c r="AE531" i="2"/>
  <c r="AE733" i="2"/>
  <c r="AE104" i="2"/>
  <c r="AE215" i="2"/>
  <c r="AE633" i="2"/>
  <c r="AE662" i="2"/>
  <c r="AE380" i="2"/>
  <c r="AE702" i="2"/>
  <c r="AE538" i="2"/>
  <c r="AE635" i="2"/>
  <c r="AE336" i="2"/>
  <c r="AE304" i="2"/>
  <c r="AE528" i="2"/>
  <c r="AE603" i="2"/>
  <c r="AE495" i="2"/>
  <c r="AE430" i="2"/>
  <c r="AE487" i="2"/>
  <c r="AE250" i="2"/>
  <c r="AE226" i="2"/>
  <c r="AE696" i="2"/>
  <c r="AE521" i="2"/>
  <c r="AE288" i="2"/>
  <c r="AE284" i="2"/>
  <c r="AE114" i="2"/>
  <c r="AE340" i="2"/>
  <c r="AE141" i="2"/>
  <c r="AE567" i="2"/>
  <c r="AE308" i="2"/>
  <c r="AE713" i="2"/>
  <c r="AE562" i="2"/>
  <c r="AE285" i="2"/>
  <c r="AE535" i="2"/>
  <c r="AE286" i="2"/>
  <c r="AE234" i="2"/>
  <c r="AE453" i="2"/>
  <c r="AE555" i="2"/>
  <c r="AE501" i="2"/>
  <c r="AE317" i="2"/>
  <c r="AE689" i="2"/>
  <c r="AE619" i="2"/>
  <c r="AE383" i="2"/>
  <c r="AE468" i="2"/>
  <c r="AE239" i="2"/>
  <c r="AE427" i="2"/>
  <c r="AE682" i="2"/>
  <c r="AE359" i="2"/>
  <c r="AE559" i="2"/>
  <c r="AE553" i="2"/>
  <c r="AE654" i="2"/>
  <c r="AE684" i="2"/>
  <c r="AE729" i="2"/>
  <c r="AE604" i="2"/>
  <c r="AE639" i="2"/>
  <c r="AE703" i="2"/>
  <c r="AE657" i="2"/>
  <c r="AE463" i="2"/>
  <c r="AE514" i="2"/>
  <c r="AE675" i="2"/>
  <c r="AE679" i="2"/>
  <c r="AE638" i="2"/>
  <c r="AE644" i="2"/>
  <c r="AE500" i="2"/>
  <c r="AE680" i="2"/>
  <c r="AE581" i="2"/>
  <c r="AE685" i="2"/>
  <c r="AE640" i="2"/>
  <c r="AE724" i="2"/>
  <c r="AE699" i="2"/>
  <c r="AE707" i="2"/>
  <c r="AE708" i="2"/>
  <c r="AE730" i="2"/>
  <c r="AE726" i="2"/>
  <c r="AE641" i="2"/>
  <c r="AE715" i="2"/>
  <c r="AE663" i="2"/>
  <c r="AD623" i="2"/>
  <c r="AD576" i="2"/>
  <c r="AD574" i="2"/>
  <c r="AD76" i="2"/>
  <c r="AD325" i="2"/>
  <c r="AD433" i="2"/>
  <c r="AD388" i="2"/>
  <c r="AD534" i="2"/>
  <c r="AD345" i="2"/>
  <c r="AD550" i="2"/>
  <c r="AD272" i="2"/>
  <c r="AD418" i="2"/>
  <c r="AD130" i="2"/>
  <c r="AD709" i="2"/>
  <c r="AD87" i="2"/>
  <c r="AD541" i="2"/>
  <c r="AD425" i="2"/>
  <c r="AD674" i="2"/>
  <c r="AD54" i="2"/>
  <c r="AD394" i="2"/>
  <c r="AD480" i="2"/>
  <c r="AD445" i="2"/>
  <c r="AD416" i="2"/>
  <c r="AD201" i="2"/>
  <c r="AD595" i="2"/>
  <c r="AD290" i="2"/>
  <c r="AD107" i="2"/>
  <c r="AD242" i="2"/>
  <c r="AD627" i="2"/>
  <c r="AD73" i="2"/>
  <c r="AD481" i="2"/>
  <c r="AD605" i="2"/>
  <c r="AD346" i="2"/>
  <c r="AD3" i="2"/>
  <c r="AD693" i="2"/>
  <c r="AD67" i="2"/>
  <c r="AD417" i="2"/>
  <c r="AD202" i="2"/>
  <c r="AD642" i="2"/>
  <c r="AD94" i="2"/>
  <c r="AD353" i="2"/>
  <c r="AD236" i="2"/>
  <c r="AD329" i="2"/>
  <c r="AD532" i="2"/>
  <c r="AD83" i="2"/>
  <c r="AD223" i="2"/>
  <c r="AD586" i="2"/>
  <c r="AD217" i="2"/>
  <c r="AD193" i="2"/>
  <c r="AD326" i="2"/>
  <c r="AD154" i="2"/>
  <c r="AD508" i="2"/>
  <c r="AD70" i="2"/>
  <c r="AD407" i="2"/>
  <c r="AD323" i="2"/>
  <c r="AD458" i="2"/>
  <c r="AD502" i="2"/>
  <c r="AD263" i="2"/>
  <c r="AD289" i="2"/>
  <c r="AD148" i="2"/>
  <c r="AD294" i="2"/>
  <c r="AD240" i="2"/>
  <c r="AD260" i="2"/>
  <c r="AD370" i="2"/>
  <c r="AD509" i="2"/>
  <c r="AD127" i="2"/>
  <c r="AD99" i="2"/>
  <c r="AD449" i="2"/>
  <c r="AD351" i="2"/>
  <c r="AD58" i="2"/>
  <c r="AD118" i="2"/>
  <c r="AD402" i="2"/>
  <c r="AD560" i="2"/>
  <c r="AD442" i="2"/>
  <c r="AD273" i="2"/>
  <c r="AD264" i="2"/>
  <c r="AD43" i="2"/>
  <c r="AD210" i="2"/>
  <c r="AD122" i="2"/>
  <c r="AD397" i="2"/>
  <c r="AD477" i="2"/>
  <c r="AD454" i="2"/>
  <c r="AD409" i="2"/>
  <c r="AD269" i="2"/>
  <c r="AD123" i="2"/>
  <c r="AD376" i="2"/>
  <c r="AD213" i="2"/>
  <c r="AD420" i="2"/>
  <c r="AD218" i="2"/>
  <c r="AD278" i="2"/>
  <c r="AD690" i="2"/>
  <c r="AD374" i="2"/>
  <c r="AD599" i="2"/>
  <c r="AD214" i="2"/>
  <c r="AD628" i="2"/>
  <c r="AD372" i="2"/>
  <c r="AD89" i="2"/>
  <c r="AD69" i="2"/>
  <c r="AD97" i="2"/>
  <c r="AD312" i="2"/>
  <c r="AD229" i="2"/>
  <c r="AD459" i="2"/>
  <c r="AD60" i="2"/>
  <c r="AD45" i="2"/>
  <c r="K37" i="3" s="1"/>
  <c r="AD26" i="2"/>
  <c r="AD155" i="2"/>
  <c r="AD8" i="2"/>
  <c r="AD348" i="2"/>
  <c r="AD162" i="2"/>
  <c r="AD167" i="2"/>
  <c r="AD33" i="2"/>
  <c r="AD664" i="2"/>
  <c r="AD436" i="2"/>
  <c r="AD156" i="2"/>
  <c r="AD136" i="2"/>
  <c r="AD450" i="2"/>
  <c r="AD334" i="2"/>
  <c r="AD157" i="2"/>
  <c r="AD64" i="2"/>
  <c r="AD11" i="2"/>
  <c r="AD525" i="2"/>
  <c r="AD524" i="2"/>
  <c r="AD251" i="2"/>
  <c r="AD283" i="2"/>
  <c r="AD341" i="2"/>
  <c r="AD77" i="2"/>
  <c r="AD365" i="2"/>
  <c r="AD645" i="2"/>
  <c r="AD46" i="2"/>
  <c r="AD166" i="2"/>
  <c r="AD197" i="2"/>
  <c r="AD109" i="2"/>
  <c r="AD15" i="2"/>
  <c r="AD385" i="2"/>
  <c r="AD282" i="2"/>
  <c r="AD705" i="2"/>
  <c r="AD634" i="2"/>
  <c r="AD403" i="2"/>
  <c r="AD309" i="2"/>
  <c r="AD687" i="2"/>
  <c r="AD287" i="2"/>
  <c r="AD204" i="2"/>
  <c r="AD399" i="2"/>
  <c r="AD548" i="2"/>
  <c r="AD632" i="2"/>
  <c r="AD367" i="2"/>
  <c r="AD451" i="2"/>
  <c r="AD280" i="2"/>
  <c r="K70" i="3" s="1"/>
  <c r="AD256" i="2"/>
  <c r="AD170" i="2"/>
  <c r="AD13" i="2"/>
  <c r="AD720" i="2"/>
  <c r="AD168" i="2"/>
  <c r="AD462" i="2"/>
  <c r="AD444" i="2"/>
  <c r="AD216" i="2"/>
  <c r="AD396" i="2"/>
  <c r="AD29" i="2"/>
  <c r="AD30" i="2"/>
  <c r="AD580" i="2"/>
  <c r="AD274" i="2"/>
  <c r="AD191" i="2"/>
  <c r="AD398" i="2"/>
  <c r="AD313" i="2"/>
  <c r="AD237" i="2"/>
  <c r="AD503" i="2"/>
  <c r="AD160" i="2"/>
  <c r="AD221" i="2"/>
  <c r="AD636" i="2"/>
  <c r="AD460" i="2"/>
  <c r="AD307" i="2"/>
  <c r="AD137" i="2"/>
  <c r="AD585" i="2"/>
  <c r="AD518" i="2"/>
  <c r="AD558" i="2"/>
  <c r="AD563" i="2"/>
  <c r="AD568" i="2"/>
  <c r="AD658" i="2"/>
  <c r="AD479" i="2"/>
  <c r="AD648" i="2"/>
  <c r="AD613" i="2"/>
  <c r="AD40" i="2"/>
  <c r="AD266" i="2"/>
  <c r="AD173" i="2"/>
  <c r="AD470" i="2"/>
  <c r="AD135" i="2"/>
  <c r="AD590" i="2"/>
  <c r="AD298" i="2"/>
  <c r="AD455" i="2"/>
  <c r="AD85" i="2"/>
  <c r="AD5" i="2"/>
  <c r="AD622" i="2"/>
  <c r="AD499" i="2"/>
  <c r="AD180" i="2"/>
  <c r="AD279" i="2"/>
  <c r="AD529" i="2"/>
  <c r="AD621" i="2"/>
  <c r="AD254" i="2"/>
  <c r="AD631" i="2"/>
  <c r="AD649" i="2"/>
  <c r="AD125" i="2"/>
  <c r="AD466" i="2"/>
  <c r="AD484" i="2"/>
  <c r="AD335" i="2"/>
  <c r="AD292" i="2"/>
  <c r="AD147" i="2"/>
  <c r="AD630" i="2"/>
  <c r="AD600" i="2"/>
  <c r="AD49" i="2"/>
  <c r="AD50" i="2"/>
  <c r="AD219" i="2"/>
  <c r="AD419" i="2"/>
  <c r="AD92" i="2"/>
  <c r="AD38" i="2"/>
  <c r="AD482" i="2"/>
  <c r="AD489" i="2"/>
  <c r="AD75" i="2"/>
  <c r="AD121" i="2"/>
  <c r="AD431" i="2"/>
  <c r="AD583" i="2"/>
  <c r="AD62" i="2"/>
  <c r="AD519" i="2"/>
  <c r="AD446" i="2"/>
  <c r="AD199" i="2"/>
  <c r="AD404" i="2"/>
  <c r="AD523" i="2"/>
  <c r="AD142" i="2"/>
  <c r="AD192" i="2"/>
  <c r="AD255" i="2"/>
  <c r="AD692" i="2"/>
  <c r="AD393" i="2"/>
  <c r="AD161" i="2"/>
  <c r="AD318" i="2"/>
  <c r="AD337" i="2"/>
  <c r="AD27" i="2"/>
  <c r="AD17" i="2"/>
  <c r="AD492" i="2"/>
  <c r="AD516" i="2"/>
  <c r="AD700" i="2"/>
  <c r="AD497" i="2"/>
  <c r="AD47" i="2"/>
  <c r="AD432" i="2"/>
  <c r="AD379" i="2"/>
  <c r="AD324" i="2"/>
  <c r="AD48" i="2"/>
  <c r="AD421" i="2"/>
  <c r="AD410" i="2"/>
  <c r="AD74" i="2"/>
  <c r="AD616" i="2"/>
  <c r="AD342" i="2"/>
  <c r="AD95" i="2"/>
  <c r="AD423" i="2"/>
  <c r="AD303" i="2"/>
  <c r="AD169" i="2"/>
  <c r="AD520" i="2"/>
  <c r="AD296" i="2"/>
  <c r="AD368" i="2"/>
  <c r="AD465" i="2"/>
  <c r="AD331" i="2"/>
  <c r="AD145" i="2"/>
  <c r="AD16" i="2"/>
  <c r="AD570" i="2"/>
  <c r="AD719" i="2"/>
  <c r="AD704" i="2"/>
  <c r="AD607" i="2"/>
  <c r="AD369" i="2"/>
  <c r="AD474" i="2"/>
  <c r="AD591" i="2"/>
  <c r="AD677" i="2"/>
  <c r="AD314" i="2"/>
  <c r="AD391" i="2"/>
  <c r="AD28" i="2"/>
  <c r="AD551" i="2"/>
  <c r="AD373" i="2"/>
  <c r="AD115" i="2"/>
  <c r="AD384" i="2"/>
  <c r="AD405" i="2"/>
  <c r="AD53" i="2"/>
  <c r="AD472" i="2"/>
  <c r="AD406" i="2"/>
  <c r="AD389" i="2"/>
  <c r="AD71" i="2"/>
  <c r="AD483" i="2"/>
  <c r="AD387" i="2"/>
  <c r="AD377" i="2"/>
  <c r="AD452" i="2"/>
  <c r="AD224" i="2"/>
  <c r="AD93" i="2"/>
  <c r="AD244" i="2"/>
  <c r="AD569" i="2"/>
  <c r="AD212" i="2"/>
  <c r="AD209" i="2"/>
  <c r="AD2" i="2"/>
  <c r="AD339" i="2"/>
  <c r="AD51" i="2"/>
  <c r="AD171" i="2"/>
  <c r="AD552" i="2"/>
  <c r="AD84" i="2"/>
  <c r="AD354" i="2"/>
  <c r="AD124" i="2"/>
  <c r="AD678" i="2"/>
  <c r="AD507" i="2"/>
  <c r="AD327" i="2"/>
  <c r="AD184" i="2"/>
  <c r="AD129" i="2"/>
  <c r="AD364" i="2"/>
  <c r="AD61" i="2"/>
  <c r="AD615" i="2"/>
  <c r="AD175" i="2"/>
  <c r="AD277" i="2"/>
  <c r="AD200" i="2"/>
  <c r="AD268" i="2"/>
  <c r="AD584" i="2"/>
  <c r="AD413" i="2"/>
  <c r="AD194" i="2"/>
  <c r="AD536" i="2"/>
  <c r="AD461" i="2"/>
  <c r="AD582" i="2"/>
  <c r="AD257" i="2"/>
  <c r="AD103" i="2"/>
  <c r="AD275" i="2"/>
  <c r="AD355" i="2"/>
  <c r="AD669" i="2"/>
  <c r="AD249" i="2"/>
  <c r="AD189" i="2"/>
  <c r="AD440" i="2"/>
  <c r="AD253" i="2"/>
  <c r="AD344" i="2"/>
  <c r="AD102" i="2"/>
  <c r="AD146" i="2"/>
  <c r="AD441" i="2"/>
  <c r="AD205" i="2"/>
  <c r="AD149" i="2"/>
  <c r="AD328" i="2"/>
  <c r="AD577" i="2"/>
  <c r="AD598" i="2"/>
  <c r="AD271" i="2"/>
  <c r="AD545" i="2"/>
  <c r="AD188" i="2"/>
  <c r="AD72" i="2"/>
  <c r="AD306" i="2"/>
  <c r="AD82" i="2"/>
  <c r="AD117" i="2"/>
  <c r="AD14" i="2"/>
  <c r="AD291" i="2"/>
  <c r="AD21" i="2"/>
  <c r="AD132" i="2"/>
  <c r="AD670" i="2"/>
  <c r="AD86" i="2"/>
  <c r="AD68" i="2"/>
  <c r="AD589" i="2"/>
  <c r="AD721" i="2"/>
  <c r="AD163" i="2"/>
  <c r="AD515" i="2"/>
  <c r="AD183" i="2"/>
  <c r="AD211" i="2"/>
  <c r="AD113" i="2"/>
  <c r="AD12" i="2"/>
  <c r="AD179" i="2"/>
  <c r="AD138" i="2"/>
  <c r="AD190" i="2"/>
  <c r="AD676" i="2"/>
  <c r="AD39" i="2"/>
  <c r="AD208" i="2"/>
  <c r="AD381" i="2"/>
  <c r="AD34" i="2"/>
  <c r="AD540" i="2"/>
  <c r="AD22" i="2"/>
  <c r="AD546" i="2"/>
  <c r="AD78" i="2"/>
  <c r="AD556" i="2"/>
  <c r="AD656" i="2"/>
  <c r="AD587" i="2"/>
  <c r="AD666" i="2"/>
  <c r="AD438" i="2"/>
  <c r="AD186" i="2"/>
  <c r="AD7" i="2"/>
  <c r="AD56" i="2"/>
  <c r="AD44" i="2"/>
  <c r="AD252" i="2"/>
  <c r="AD233" i="2"/>
  <c r="AD625" i="2"/>
  <c r="AD349" i="2"/>
  <c r="AD319" i="2"/>
  <c r="AD347" i="2"/>
  <c r="AD315" i="2"/>
  <c r="AD614" i="2"/>
  <c r="AD686" i="2"/>
  <c r="AD485" i="2"/>
  <c r="AD4" i="2"/>
  <c r="AD343" i="2"/>
  <c r="AD504" i="2"/>
  <c r="AD140" i="2"/>
  <c r="AD6" i="2"/>
  <c r="AD206" i="2"/>
  <c r="AD195" i="2"/>
  <c r="AD510" i="2"/>
  <c r="AD225" i="2"/>
  <c r="AD32" i="2"/>
  <c r="AD557" i="2"/>
  <c r="AD9" i="2"/>
  <c r="AD90" i="2"/>
  <c r="AD300" i="2"/>
  <c r="AD63" i="2"/>
  <c r="AD59" i="2"/>
  <c r="AD494" i="2"/>
  <c r="AD338" i="2"/>
  <c r="AD356" i="2"/>
  <c r="AD198" i="2"/>
  <c r="AD228" i="2"/>
  <c r="AD187" i="2"/>
  <c r="AD172" i="2"/>
  <c r="AD24" i="2"/>
  <c r="AD247" i="2"/>
  <c r="AD612" i="2"/>
  <c r="AD358" i="2"/>
  <c r="AD629" i="2"/>
  <c r="AD143" i="2"/>
  <c r="AD230" i="2"/>
  <c r="AD637" i="2"/>
  <c r="AD549" i="2"/>
  <c r="AD258" i="2"/>
  <c r="AD245" i="2"/>
  <c r="AD543" i="2"/>
  <c r="AD220" i="2"/>
  <c r="AD41" i="2"/>
  <c r="AD511" i="2"/>
  <c r="AD493" i="2"/>
  <c r="AD243" i="2"/>
  <c r="AD181" i="2"/>
  <c r="AD231" i="2"/>
  <c r="AD572" i="2"/>
  <c r="AD267" i="2"/>
  <c r="AD176" i="2"/>
  <c r="AD120" i="2"/>
  <c r="AD31" i="2"/>
  <c r="AD665" i="2"/>
  <c r="AD203" i="2"/>
  <c r="AD608" i="2"/>
  <c r="AD101" i="2"/>
  <c r="AD732" i="2"/>
  <c r="AD711" i="2"/>
  <c r="AD153" i="2"/>
  <c r="AD281" i="2"/>
  <c r="AD694" i="2"/>
  <c r="AD527" i="2"/>
  <c r="AD19" i="2"/>
  <c r="AD293" i="2"/>
  <c r="AD424" i="2"/>
  <c r="AD131" i="2"/>
  <c r="AD578" i="2"/>
  <c r="AD144" i="2"/>
  <c r="AD305" i="2"/>
  <c r="AD55" i="2"/>
  <c r="AD491" i="2"/>
  <c r="AD505" i="2"/>
  <c r="AD457" i="2"/>
  <c r="AD415" i="2"/>
  <c r="AD37" i="2"/>
  <c r="AD395" i="2"/>
  <c r="AD617" i="2"/>
  <c r="AD651" i="2"/>
  <c r="AD660" i="2"/>
  <c r="AD96" i="2"/>
  <c r="AD66" i="2"/>
  <c r="AD506" i="2"/>
  <c r="AD723" i="2"/>
  <c r="AD439" i="2"/>
  <c r="AD718" i="2"/>
  <c r="AD655" i="2"/>
  <c r="AD248" i="2"/>
  <c r="AD164" i="2"/>
  <c r="AD311" i="2"/>
  <c r="AD592" i="2"/>
  <c r="AD530" i="2"/>
  <c r="AD10" i="2"/>
  <c r="AD434" i="2"/>
  <c r="AD222" i="2"/>
  <c r="AD620" i="2"/>
  <c r="AD88" i="2"/>
  <c r="AD710" i="2"/>
  <c r="AD361" i="2"/>
  <c r="AD108" i="2"/>
  <c r="AD357" i="2"/>
  <c r="AD174" i="2"/>
  <c r="AD701" i="2"/>
  <c r="AD159" i="2"/>
  <c r="AD152" i="2"/>
  <c r="AD362" i="2"/>
  <c r="AD643" i="2"/>
  <c r="AD20" i="2"/>
  <c r="AD588" i="2"/>
  <c r="AD25" i="2"/>
  <c r="AD412" i="2"/>
  <c r="AD667" i="2"/>
  <c r="AD18" i="2"/>
  <c r="AD596" i="2"/>
  <c r="AD177" i="2"/>
  <c r="AD712" i="2"/>
  <c r="AD106" i="2"/>
  <c r="AD126" i="2"/>
  <c r="AD539" i="2"/>
  <c r="AD471" i="2"/>
  <c r="AD544" i="2"/>
  <c r="AD150" i="2"/>
  <c r="AD98" i="2"/>
  <c r="AD486" i="2"/>
  <c r="AD207" i="2"/>
  <c r="AD714" i="2"/>
  <c r="AD618" i="2"/>
  <c r="AD547" i="2"/>
  <c r="AD672" i="2"/>
  <c r="AD119" i="2"/>
  <c r="AD232" i="2"/>
  <c r="AD601" i="2"/>
  <c r="AD475" i="2"/>
  <c r="AD390" i="2"/>
  <c r="AD366" i="2"/>
  <c r="AD302" i="2"/>
  <c r="AD301" i="2"/>
  <c r="AD320" i="2"/>
  <c r="AD360" i="2"/>
  <c r="AD422" i="2"/>
  <c r="AD23" i="2"/>
  <c r="AD611" i="2"/>
  <c r="AD469" i="2"/>
  <c r="AD533" i="2"/>
  <c r="AD182" i="2"/>
  <c r="AD79" i="2"/>
  <c r="AD447" i="2"/>
  <c r="AD575" i="2"/>
  <c r="AD573" i="2"/>
  <c r="AD537" i="2"/>
  <c r="AD443" i="2"/>
  <c r="AD310" i="2"/>
  <c r="AD363" i="2"/>
  <c r="AD429" i="2"/>
  <c r="AD488" i="2"/>
  <c r="AD695" i="2"/>
  <c r="AD467" i="2"/>
  <c r="AD606" i="2"/>
  <c r="AD333" i="2"/>
  <c r="AD276" i="2"/>
  <c r="AD428" i="2"/>
  <c r="AD526" i="2"/>
  <c r="AD727" i="2"/>
  <c r="AD448" i="2"/>
  <c r="AD610" i="2"/>
  <c r="AD128" i="2"/>
  <c r="AD81" i="2"/>
  <c r="AD597" i="2"/>
  <c r="AD594" i="2"/>
  <c r="AD722" i="2"/>
  <c r="AD105" i="2"/>
  <c r="AD626" i="2"/>
  <c r="AD498" i="2"/>
  <c r="AD725" i="2"/>
  <c r="AD411" i="2"/>
  <c r="AD196" i="2"/>
  <c r="AD158" i="2"/>
  <c r="AD375" i="2"/>
  <c r="AD116" i="2"/>
  <c r="AD299" i="2"/>
  <c r="AD437" i="2"/>
  <c r="AD652" i="2"/>
  <c r="AD602" i="2"/>
  <c r="AD517" i="2"/>
  <c r="AD554" i="2"/>
  <c r="AD35" i="2"/>
  <c r="AD646" i="2"/>
  <c r="AD261" i="2"/>
  <c r="AD100" i="2"/>
  <c r="AD673" i="2"/>
  <c r="AD650" i="2"/>
  <c r="AD238" i="2"/>
  <c r="AD352" i="2"/>
  <c r="AD112" i="2"/>
  <c r="AD36" i="2"/>
  <c r="AD688" i="2"/>
  <c r="AD133" i="2"/>
  <c r="AD382" i="2"/>
  <c r="AD473" i="2"/>
  <c r="AD371" i="2"/>
  <c r="AD478" i="2"/>
  <c r="AD716" i="2"/>
  <c r="AD426" i="2"/>
  <c r="AD490" i="2"/>
  <c r="AD681" i="2"/>
  <c r="AD111" i="2"/>
  <c r="AD476" i="2"/>
  <c r="AD134" i="2"/>
  <c r="AD542" i="2"/>
  <c r="AD259" i="2"/>
  <c r="AD624" i="2"/>
  <c r="AD139" i="2"/>
  <c r="AD330" i="2"/>
  <c r="AD571" i="2"/>
  <c r="AD609" i="2"/>
  <c r="AD80" i="2"/>
  <c r="AD91" i="2"/>
  <c r="AD401" i="2"/>
  <c r="AD262" i="2"/>
  <c r="AD691" i="2"/>
  <c r="AD110" i="2"/>
  <c r="AD683" i="2"/>
  <c r="AD512" i="2"/>
  <c r="AD386" i="2"/>
  <c r="AD241" i="2"/>
  <c r="AD52" i="2"/>
  <c r="AD321" i="2"/>
  <c r="AD579" i="2"/>
  <c r="AD564" i="2"/>
  <c r="AD246" i="2"/>
  <c r="AD565" i="2"/>
  <c r="AD392" i="2"/>
  <c r="AD435" i="2"/>
  <c r="AD57" i="2"/>
  <c r="AD178" i="2"/>
  <c r="AD400" i="2"/>
  <c r="AD731" i="2"/>
  <c r="AD647" i="2"/>
  <c r="AD408" i="2"/>
  <c r="AD661" i="2"/>
  <c r="AD728" i="2"/>
  <c r="AD659" i="2"/>
  <c r="AD350" i="2"/>
  <c r="AD65" i="2"/>
  <c r="AD270" i="2"/>
  <c r="AD668" i="2"/>
  <c r="AD151" i="2"/>
  <c r="AD513" i="2"/>
  <c r="AD697" i="2"/>
  <c r="AD185" i="2"/>
  <c r="AD378" i="2"/>
  <c r="AD593" i="2"/>
  <c r="AD316" i="2"/>
  <c r="AD496" i="2"/>
  <c r="AD717" i="2"/>
  <c r="AD297" i="2"/>
  <c r="AD561" i="2"/>
  <c r="AD265" i="2"/>
  <c r="AD42" i="2"/>
  <c r="AD566" i="2"/>
  <c r="AD322" i="2"/>
  <c r="AD414" i="2"/>
  <c r="AD671" i="2"/>
  <c r="AD332" i="2"/>
  <c r="AD464" i="2"/>
  <c r="AD456" i="2"/>
  <c r="AD706" i="2"/>
  <c r="AD698" i="2"/>
  <c r="AD227" i="2"/>
  <c r="AD235" i="2"/>
  <c r="AD653" i="2"/>
  <c r="AD295" i="2"/>
  <c r="AD522" i="2"/>
  <c r="AD165" i="2"/>
  <c r="AD531" i="2"/>
  <c r="AD733" i="2"/>
  <c r="AD104" i="2"/>
  <c r="AD215" i="2"/>
  <c r="AD633" i="2"/>
  <c r="AD662" i="2"/>
  <c r="AD380" i="2"/>
  <c r="AD702" i="2"/>
  <c r="AD538" i="2"/>
  <c r="AD635" i="2"/>
  <c r="AD336" i="2"/>
  <c r="AD304" i="2"/>
  <c r="AD528" i="2"/>
  <c r="AD603" i="2"/>
  <c r="AD495" i="2"/>
  <c r="AD430" i="2"/>
  <c r="AD487" i="2"/>
  <c r="AD250" i="2"/>
  <c r="AD226" i="2"/>
  <c r="AD696" i="2"/>
  <c r="AD521" i="2"/>
  <c r="AD288" i="2"/>
  <c r="AD284" i="2"/>
  <c r="AD114" i="2"/>
  <c r="AD340" i="2"/>
  <c r="AD141" i="2"/>
  <c r="AD567" i="2"/>
  <c r="AD308" i="2"/>
  <c r="AD713" i="2"/>
  <c r="AD562" i="2"/>
  <c r="AD285" i="2"/>
  <c r="AD535" i="2"/>
  <c r="AD286" i="2"/>
  <c r="AD234" i="2"/>
  <c r="AD453" i="2"/>
  <c r="AD555" i="2"/>
  <c r="AD501" i="2"/>
  <c r="AD317" i="2"/>
  <c r="AD689" i="2"/>
  <c r="AD619" i="2"/>
  <c r="AD383" i="2"/>
  <c r="AD468" i="2"/>
  <c r="AD239" i="2"/>
  <c r="AD427" i="2"/>
  <c r="AD682" i="2"/>
  <c r="AD359" i="2"/>
  <c r="AD559" i="2"/>
  <c r="AD553" i="2"/>
  <c r="AD654" i="2"/>
  <c r="AD684" i="2"/>
  <c r="AD729" i="2"/>
  <c r="AD604" i="2"/>
  <c r="AD639" i="2"/>
  <c r="AD703" i="2"/>
  <c r="AD657" i="2"/>
  <c r="AD463" i="2"/>
  <c r="AD514" i="2"/>
  <c r="AD675" i="2"/>
  <c r="AD679" i="2"/>
  <c r="AD638" i="2"/>
  <c r="AD644" i="2"/>
  <c r="AD500" i="2"/>
  <c r="AD680" i="2"/>
  <c r="AD581" i="2"/>
  <c r="AD685" i="2"/>
  <c r="AD640" i="2"/>
  <c r="AD724" i="2"/>
  <c r="AD699" i="2"/>
  <c r="AD707" i="2"/>
  <c r="AD708" i="2"/>
  <c r="AD730" i="2"/>
  <c r="AD726" i="2"/>
  <c r="AD641" i="2"/>
  <c r="AD715" i="2"/>
  <c r="AD663" i="2"/>
  <c r="AC623" i="2"/>
  <c r="AC576" i="2"/>
  <c r="AC574" i="2"/>
  <c r="AC76" i="2"/>
  <c r="AC325" i="2"/>
  <c r="AC433" i="2"/>
  <c r="AC388" i="2"/>
  <c r="AC534" i="2"/>
  <c r="AC345" i="2"/>
  <c r="AC550" i="2"/>
  <c r="AC272" i="2"/>
  <c r="AC418" i="2"/>
  <c r="AC130" i="2"/>
  <c r="AC709" i="2"/>
  <c r="AC87" i="2"/>
  <c r="AC541" i="2"/>
  <c r="AC425" i="2"/>
  <c r="AC674" i="2"/>
  <c r="AC54" i="2"/>
  <c r="AC394" i="2"/>
  <c r="AC480" i="2"/>
  <c r="AC445" i="2"/>
  <c r="AC416" i="2"/>
  <c r="AC201" i="2"/>
  <c r="AC595" i="2"/>
  <c r="AC290" i="2"/>
  <c r="AC107" i="2"/>
  <c r="AC242" i="2"/>
  <c r="AC627" i="2"/>
  <c r="AC73" i="2"/>
  <c r="AC481" i="2"/>
  <c r="AC605" i="2"/>
  <c r="AC346" i="2"/>
  <c r="AC3" i="2"/>
  <c r="AC693" i="2"/>
  <c r="AC67" i="2"/>
  <c r="AC417" i="2"/>
  <c r="AC202" i="2"/>
  <c r="AC642" i="2"/>
  <c r="AC94" i="2"/>
  <c r="AC353" i="2"/>
  <c r="AC236" i="2"/>
  <c r="AC329" i="2"/>
  <c r="AC532" i="2"/>
  <c r="AC83" i="2"/>
  <c r="AC223" i="2"/>
  <c r="AC586" i="2"/>
  <c r="AC217" i="2"/>
  <c r="AC193" i="2"/>
  <c r="AC326" i="2"/>
  <c r="AC154" i="2"/>
  <c r="AC508" i="2"/>
  <c r="AC70" i="2"/>
  <c r="AC407" i="2"/>
  <c r="AC323" i="2"/>
  <c r="AC458" i="2"/>
  <c r="AC502" i="2"/>
  <c r="AC263" i="2"/>
  <c r="AC289" i="2"/>
  <c r="AC148" i="2"/>
  <c r="AC294" i="2"/>
  <c r="AC240" i="2"/>
  <c r="AC260" i="2"/>
  <c r="AC370" i="2"/>
  <c r="AC509" i="2"/>
  <c r="AC127" i="2"/>
  <c r="AC99" i="2"/>
  <c r="AC449" i="2"/>
  <c r="AC351" i="2"/>
  <c r="AC58" i="2"/>
  <c r="AC118" i="2"/>
  <c r="AC402" i="2"/>
  <c r="AC560" i="2"/>
  <c r="AC442" i="2"/>
  <c r="AC273" i="2"/>
  <c r="AC264" i="2"/>
  <c r="AC43" i="2"/>
  <c r="AC210" i="2"/>
  <c r="AC122" i="2"/>
  <c r="AC397" i="2"/>
  <c r="AC477" i="2"/>
  <c r="AC454" i="2"/>
  <c r="AC409" i="2"/>
  <c r="AC269" i="2"/>
  <c r="AC123" i="2"/>
  <c r="AC376" i="2"/>
  <c r="AC213" i="2"/>
  <c r="AC420" i="2"/>
  <c r="AC218" i="2"/>
  <c r="AC278" i="2"/>
  <c r="AC690" i="2"/>
  <c r="AC374" i="2"/>
  <c r="AC599" i="2"/>
  <c r="AC214" i="2"/>
  <c r="AC628" i="2"/>
  <c r="AC372" i="2"/>
  <c r="AC89" i="2"/>
  <c r="AC69" i="2"/>
  <c r="AC97" i="2"/>
  <c r="AC312" i="2"/>
  <c r="AC229" i="2"/>
  <c r="AC459" i="2"/>
  <c r="AC60" i="2"/>
  <c r="AC45" i="2"/>
  <c r="AC26" i="2"/>
  <c r="AC155" i="2"/>
  <c r="AC8" i="2"/>
  <c r="AC348" i="2"/>
  <c r="AC162" i="2"/>
  <c r="AC167" i="2"/>
  <c r="AC33" i="2"/>
  <c r="AC664" i="2"/>
  <c r="AC436" i="2"/>
  <c r="AC156" i="2"/>
  <c r="AC136" i="2"/>
  <c r="AC450" i="2"/>
  <c r="AC334" i="2"/>
  <c r="AC157" i="2"/>
  <c r="AC64" i="2"/>
  <c r="AC11" i="2"/>
  <c r="AC525" i="2"/>
  <c r="AC524" i="2"/>
  <c r="AC251" i="2"/>
  <c r="AC283" i="2"/>
  <c r="AC341" i="2"/>
  <c r="AC77" i="2"/>
  <c r="AC365" i="2"/>
  <c r="AC645" i="2"/>
  <c r="AC46" i="2"/>
  <c r="AC166" i="2"/>
  <c r="AC197" i="2"/>
  <c r="AC109" i="2"/>
  <c r="AC15" i="2"/>
  <c r="AC385" i="2"/>
  <c r="J107" i="3" s="1"/>
  <c r="AC282" i="2"/>
  <c r="AC705" i="2"/>
  <c r="AC634" i="2"/>
  <c r="AC403" i="2"/>
  <c r="AC309" i="2"/>
  <c r="AC687" i="2"/>
  <c r="AC287" i="2"/>
  <c r="AC204" i="2"/>
  <c r="AC399" i="2"/>
  <c r="AC548" i="2"/>
  <c r="AC632" i="2"/>
  <c r="AC367" i="2"/>
  <c r="AC451" i="2"/>
  <c r="AC280" i="2"/>
  <c r="AC256" i="2"/>
  <c r="AC170" i="2"/>
  <c r="AC13" i="2"/>
  <c r="AC720" i="2"/>
  <c r="AC168" i="2"/>
  <c r="AC462" i="2"/>
  <c r="AC444" i="2"/>
  <c r="AC216" i="2"/>
  <c r="AC396" i="2"/>
  <c r="AC29" i="2"/>
  <c r="AC30" i="2"/>
  <c r="AC580" i="2"/>
  <c r="AC274" i="2"/>
  <c r="AC191" i="2"/>
  <c r="AC398" i="2"/>
  <c r="AC313" i="2"/>
  <c r="AC237" i="2"/>
  <c r="AC503" i="2"/>
  <c r="AC160" i="2"/>
  <c r="AC221" i="2"/>
  <c r="AC636" i="2"/>
  <c r="AC460" i="2"/>
  <c r="AC307" i="2"/>
  <c r="AC137" i="2"/>
  <c r="AC585" i="2"/>
  <c r="AC518" i="2"/>
  <c r="AC558" i="2"/>
  <c r="AC563" i="2"/>
  <c r="AC568" i="2"/>
  <c r="AC658" i="2"/>
  <c r="AC479" i="2"/>
  <c r="AC648" i="2"/>
  <c r="AC613" i="2"/>
  <c r="AC40" i="2"/>
  <c r="AC266" i="2"/>
  <c r="AC173" i="2"/>
  <c r="AC470" i="2"/>
  <c r="AC135" i="2"/>
  <c r="AC590" i="2"/>
  <c r="AC298" i="2"/>
  <c r="AC455" i="2"/>
  <c r="AC85" i="2"/>
  <c r="AC5" i="2"/>
  <c r="AC622" i="2"/>
  <c r="AC499" i="2"/>
  <c r="AC180" i="2"/>
  <c r="AC279" i="2"/>
  <c r="AC529" i="2"/>
  <c r="AC621" i="2"/>
  <c r="AC254" i="2"/>
  <c r="AC631" i="2"/>
  <c r="AC649" i="2"/>
  <c r="AC125" i="2"/>
  <c r="AC466" i="2"/>
  <c r="AC484" i="2"/>
  <c r="AC335" i="2"/>
  <c r="AC292" i="2"/>
  <c r="AC147" i="2"/>
  <c r="AC630" i="2"/>
  <c r="AC600" i="2"/>
  <c r="AC49" i="2"/>
  <c r="AC50" i="2"/>
  <c r="AC219" i="2"/>
  <c r="AC419" i="2"/>
  <c r="AC92" i="2"/>
  <c r="AC38" i="2"/>
  <c r="AC482" i="2"/>
  <c r="AC489" i="2"/>
  <c r="AC75" i="2"/>
  <c r="AC121" i="2"/>
  <c r="AC431" i="2"/>
  <c r="AC583" i="2"/>
  <c r="AC62" i="2"/>
  <c r="AC519" i="2"/>
  <c r="AC446" i="2"/>
  <c r="AC199" i="2"/>
  <c r="AC404" i="2"/>
  <c r="AC523" i="2"/>
  <c r="AC142" i="2"/>
  <c r="AC192" i="2"/>
  <c r="AC255" i="2"/>
  <c r="AC692" i="2"/>
  <c r="AC393" i="2"/>
  <c r="AC161" i="2"/>
  <c r="AC318" i="2"/>
  <c r="AC337" i="2"/>
  <c r="AC27" i="2"/>
  <c r="AC17" i="2"/>
  <c r="AC492" i="2"/>
  <c r="AC516" i="2"/>
  <c r="AC700" i="2"/>
  <c r="AC497" i="2"/>
  <c r="AC47" i="2"/>
  <c r="AC432" i="2"/>
  <c r="AC379" i="2"/>
  <c r="AC324" i="2"/>
  <c r="AC48" i="2"/>
  <c r="AC421" i="2"/>
  <c r="AC410" i="2"/>
  <c r="AC74" i="2"/>
  <c r="AC616" i="2"/>
  <c r="AC342" i="2"/>
  <c r="AC95" i="2"/>
  <c r="AC423" i="2"/>
  <c r="AC303" i="2"/>
  <c r="AC169" i="2"/>
  <c r="AC520" i="2"/>
  <c r="AC296" i="2"/>
  <c r="AC368" i="2"/>
  <c r="AC465" i="2"/>
  <c r="AC331" i="2"/>
  <c r="AC145" i="2"/>
  <c r="AC16" i="2"/>
  <c r="AC570" i="2"/>
  <c r="AC719" i="2"/>
  <c r="AC704" i="2"/>
  <c r="AC607" i="2"/>
  <c r="AC369" i="2"/>
  <c r="AC474" i="2"/>
  <c r="AC591" i="2"/>
  <c r="AC677" i="2"/>
  <c r="AC314" i="2"/>
  <c r="AC391" i="2"/>
  <c r="AC28" i="2"/>
  <c r="AC551" i="2"/>
  <c r="AC373" i="2"/>
  <c r="AC115" i="2"/>
  <c r="AC384" i="2"/>
  <c r="AC405" i="2"/>
  <c r="AC53" i="2"/>
  <c r="AC472" i="2"/>
  <c r="AC406" i="2"/>
  <c r="AC389" i="2"/>
  <c r="AC71" i="2"/>
  <c r="AC483" i="2"/>
  <c r="AC387" i="2"/>
  <c r="AC377" i="2"/>
  <c r="AC452" i="2"/>
  <c r="AC224" i="2"/>
  <c r="AC93" i="2"/>
  <c r="AC244" i="2"/>
  <c r="AC569" i="2"/>
  <c r="AC212" i="2"/>
  <c r="AC209" i="2"/>
  <c r="AC2" i="2"/>
  <c r="AC339" i="2"/>
  <c r="AC51" i="2"/>
  <c r="AC171" i="2"/>
  <c r="AC552" i="2"/>
  <c r="AC84" i="2"/>
  <c r="AC354" i="2"/>
  <c r="AC124" i="2"/>
  <c r="AC678" i="2"/>
  <c r="AC507" i="2"/>
  <c r="AC327" i="2"/>
  <c r="AC184" i="2"/>
  <c r="AC129" i="2"/>
  <c r="AC364" i="2"/>
  <c r="AC61" i="2"/>
  <c r="AC615" i="2"/>
  <c r="AC175" i="2"/>
  <c r="AC277" i="2"/>
  <c r="AC200" i="2"/>
  <c r="AC268" i="2"/>
  <c r="AC584" i="2"/>
  <c r="AC413" i="2"/>
  <c r="AC194" i="2"/>
  <c r="AC536" i="2"/>
  <c r="AC461" i="2"/>
  <c r="AC582" i="2"/>
  <c r="AC257" i="2"/>
  <c r="AC103" i="2"/>
  <c r="AC275" i="2"/>
  <c r="AC355" i="2"/>
  <c r="AC669" i="2"/>
  <c r="AC249" i="2"/>
  <c r="AC189" i="2"/>
  <c r="AC440" i="2"/>
  <c r="AC253" i="2"/>
  <c r="AC344" i="2"/>
  <c r="AC102" i="2"/>
  <c r="AC146" i="2"/>
  <c r="AC441" i="2"/>
  <c r="AC205" i="2"/>
  <c r="AC149" i="2"/>
  <c r="AC328" i="2"/>
  <c r="AC577" i="2"/>
  <c r="AC598" i="2"/>
  <c r="AC271" i="2"/>
  <c r="AC545" i="2"/>
  <c r="AC188" i="2"/>
  <c r="AC72" i="2"/>
  <c r="AC306" i="2"/>
  <c r="AC82" i="2"/>
  <c r="AC117" i="2"/>
  <c r="AC14" i="2"/>
  <c r="AC291" i="2"/>
  <c r="AC21" i="2"/>
  <c r="AC132" i="2"/>
  <c r="AC670" i="2"/>
  <c r="AC86" i="2"/>
  <c r="AC68" i="2"/>
  <c r="AC589" i="2"/>
  <c r="AC721" i="2"/>
  <c r="AC163" i="2"/>
  <c r="AC515" i="2"/>
  <c r="AC183" i="2"/>
  <c r="AC211" i="2"/>
  <c r="AC113" i="2"/>
  <c r="AC12" i="2"/>
  <c r="AC179" i="2"/>
  <c r="AC138" i="2"/>
  <c r="AC190" i="2"/>
  <c r="AC676" i="2"/>
  <c r="AC39" i="2"/>
  <c r="AC208" i="2"/>
  <c r="AC381" i="2"/>
  <c r="AC34" i="2"/>
  <c r="AC540" i="2"/>
  <c r="AC22" i="2"/>
  <c r="AC546" i="2"/>
  <c r="AC78" i="2"/>
  <c r="AC556" i="2"/>
  <c r="AC656" i="2"/>
  <c r="AC587" i="2"/>
  <c r="AC666" i="2"/>
  <c r="AC438" i="2"/>
  <c r="AC186" i="2"/>
  <c r="AC7" i="2"/>
  <c r="AC56" i="2"/>
  <c r="AC44" i="2"/>
  <c r="AC252" i="2"/>
  <c r="AC233" i="2"/>
  <c r="AC625" i="2"/>
  <c r="AC349" i="2"/>
  <c r="AC319" i="2"/>
  <c r="AC347" i="2"/>
  <c r="AC315" i="2"/>
  <c r="AC614" i="2"/>
  <c r="AC686" i="2"/>
  <c r="AC485" i="2"/>
  <c r="AC4" i="2"/>
  <c r="AC343" i="2"/>
  <c r="AC504" i="2"/>
  <c r="AC140" i="2"/>
  <c r="AC6" i="2"/>
  <c r="AC206" i="2"/>
  <c r="AC195" i="2"/>
  <c r="AC510" i="2"/>
  <c r="AC225" i="2"/>
  <c r="AC32" i="2"/>
  <c r="AC557" i="2"/>
  <c r="AC9" i="2"/>
  <c r="AC90" i="2"/>
  <c r="AC300" i="2"/>
  <c r="AC63" i="2"/>
  <c r="AC59" i="2"/>
  <c r="AC494" i="2"/>
  <c r="AC338" i="2"/>
  <c r="AC356" i="2"/>
  <c r="AC198" i="2"/>
  <c r="AC228" i="2"/>
  <c r="AC187" i="2"/>
  <c r="AC172" i="2"/>
  <c r="AC24" i="2"/>
  <c r="AC247" i="2"/>
  <c r="AC612" i="2"/>
  <c r="AC358" i="2"/>
  <c r="AC629" i="2"/>
  <c r="AC143" i="2"/>
  <c r="AC230" i="2"/>
  <c r="AC637" i="2"/>
  <c r="AC549" i="2"/>
  <c r="AC258" i="2"/>
  <c r="AC245" i="2"/>
  <c r="AC543" i="2"/>
  <c r="AC220" i="2"/>
  <c r="AC41" i="2"/>
  <c r="AC511" i="2"/>
  <c r="AC493" i="2"/>
  <c r="AC243" i="2"/>
  <c r="AC181" i="2"/>
  <c r="AC231" i="2"/>
  <c r="AC572" i="2"/>
  <c r="AC267" i="2"/>
  <c r="AC176" i="2"/>
  <c r="AC120" i="2"/>
  <c r="AC31" i="2"/>
  <c r="AC665" i="2"/>
  <c r="AC203" i="2"/>
  <c r="AC608" i="2"/>
  <c r="AC101" i="2"/>
  <c r="AC732" i="2"/>
  <c r="AC711" i="2"/>
  <c r="AC153" i="2"/>
  <c r="AC281" i="2"/>
  <c r="AC694" i="2"/>
  <c r="AC527" i="2"/>
  <c r="AC19" i="2"/>
  <c r="AC293" i="2"/>
  <c r="AC424" i="2"/>
  <c r="AC131" i="2"/>
  <c r="AC578" i="2"/>
  <c r="AC144" i="2"/>
  <c r="AC305" i="2"/>
  <c r="AC55" i="2"/>
  <c r="AC491" i="2"/>
  <c r="AC505" i="2"/>
  <c r="AC457" i="2"/>
  <c r="AC415" i="2"/>
  <c r="AC37" i="2"/>
  <c r="AC395" i="2"/>
  <c r="AC617" i="2"/>
  <c r="AC651" i="2"/>
  <c r="AC660" i="2"/>
  <c r="AC96" i="2"/>
  <c r="AC66" i="2"/>
  <c r="AC506" i="2"/>
  <c r="AC723" i="2"/>
  <c r="AC439" i="2"/>
  <c r="AC718" i="2"/>
  <c r="AC655" i="2"/>
  <c r="AC248" i="2"/>
  <c r="AC164" i="2"/>
  <c r="AC311" i="2"/>
  <c r="AC592" i="2"/>
  <c r="AC530" i="2"/>
  <c r="AC10" i="2"/>
  <c r="AC434" i="2"/>
  <c r="AC222" i="2"/>
  <c r="AC620" i="2"/>
  <c r="AC88" i="2"/>
  <c r="AC710" i="2"/>
  <c r="AC361" i="2"/>
  <c r="AC108" i="2"/>
  <c r="AC357" i="2"/>
  <c r="AC174" i="2"/>
  <c r="AC701" i="2"/>
  <c r="AC159" i="2"/>
  <c r="AC152" i="2"/>
  <c r="AC362" i="2"/>
  <c r="AC643" i="2"/>
  <c r="AC20" i="2"/>
  <c r="AC588" i="2"/>
  <c r="AC25" i="2"/>
  <c r="AC412" i="2"/>
  <c r="AC667" i="2"/>
  <c r="AC18" i="2"/>
  <c r="AC596" i="2"/>
  <c r="AC177" i="2"/>
  <c r="AC712" i="2"/>
  <c r="AC106" i="2"/>
  <c r="AC126" i="2"/>
  <c r="AC539" i="2"/>
  <c r="AC471" i="2"/>
  <c r="AC544" i="2"/>
  <c r="AC150" i="2"/>
  <c r="AC98" i="2"/>
  <c r="AC486" i="2"/>
  <c r="AC207" i="2"/>
  <c r="AC714" i="2"/>
  <c r="AC618" i="2"/>
  <c r="AC547" i="2"/>
  <c r="AC672" i="2"/>
  <c r="AC119" i="2"/>
  <c r="AC232" i="2"/>
  <c r="AC601" i="2"/>
  <c r="AC475" i="2"/>
  <c r="AC390" i="2"/>
  <c r="AC366" i="2"/>
  <c r="AC302" i="2"/>
  <c r="AC301" i="2"/>
  <c r="AC320" i="2"/>
  <c r="AC360" i="2"/>
  <c r="AC422" i="2"/>
  <c r="AC23" i="2"/>
  <c r="AC611" i="2"/>
  <c r="AC469" i="2"/>
  <c r="AC533" i="2"/>
  <c r="AC182" i="2"/>
  <c r="AC79" i="2"/>
  <c r="AC447" i="2"/>
  <c r="AC575" i="2"/>
  <c r="AC573" i="2"/>
  <c r="AC537" i="2"/>
  <c r="AC443" i="2"/>
  <c r="AC310" i="2"/>
  <c r="AC363" i="2"/>
  <c r="AC429" i="2"/>
  <c r="AC488" i="2"/>
  <c r="AC695" i="2"/>
  <c r="AC467" i="2"/>
  <c r="AC606" i="2"/>
  <c r="AC333" i="2"/>
  <c r="AC276" i="2"/>
  <c r="AC428" i="2"/>
  <c r="AC526" i="2"/>
  <c r="AC727" i="2"/>
  <c r="AC448" i="2"/>
  <c r="AC610" i="2"/>
  <c r="AC128" i="2"/>
  <c r="AC81" i="2"/>
  <c r="AC597" i="2"/>
  <c r="AC594" i="2"/>
  <c r="AC722" i="2"/>
  <c r="AC105" i="2"/>
  <c r="AC626" i="2"/>
  <c r="AC498" i="2"/>
  <c r="AC725" i="2"/>
  <c r="AC411" i="2"/>
  <c r="AC196" i="2"/>
  <c r="AC158" i="2"/>
  <c r="AC375" i="2"/>
  <c r="AC116" i="2"/>
  <c r="AC299" i="2"/>
  <c r="AC437" i="2"/>
  <c r="AC652" i="2"/>
  <c r="AC602" i="2"/>
  <c r="AC517" i="2"/>
  <c r="AC554" i="2"/>
  <c r="AC35" i="2"/>
  <c r="AC646" i="2"/>
  <c r="AC261" i="2"/>
  <c r="AC100" i="2"/>
  <c r="AC673" i="2"/>
  <c r="AC650" i="2"/>
  <c r="AC238" i="2"/>
  <c r="AC352" i="2"/>
  <c r="AC112" i="2"/>
  <c r="AC36" i="2"/>
  <c r="AC688" i="2"/>
  <c r="AC133" i="2"/>
  <c r="AC382" i="2"/>
  <c r="AC473" i="2"/>
  <c r="AC371" i="2"/>
  <c r="AC478" i="2"/>
  <c r="AC716" i="2"/>
  <c r="AC426" i="2"/>
  <c r="AC490" i="2"/>
  <c r="AC681" i="2"/>
  <c r="AC111" i="2"/>
  <c r="AC476" i="2"/>
  <c r="AC134" i="2"/>
  <c r="AC542" i="2"/>
  <c r="AC259" i="2"/>
  <c r="AC624" i="2"/>
  <c r="AC139" i="2"/>
  <c r="AC330" i="2"/>
  <c r="AC571" i="2"/>
  <c r="AC609" i="2"/>
  <c r="AC80" i="2"/>
  <c r="AC91" i="2"/>
  <c r="AC401" i="2"/>
  <c r="AC262" i="2"/>
  <c r="AC691" i="2"/>
  <c r="AC110" i="2"/>
  <c r="AC683" i="2"/>
  <c r="AC512" i="2"/>
  <c r="AC386" i="2"/>
  <c r="AC241" i="2"/>
  <c r="AC52" i="2"/>
  <c r="AC321" i="2"/>
  <c r="AC579" i="2"/>
  <c r="AC564" i="2"/>
  <c r="AC246" i="2"/>
  <c r="AC565" i="2"/>
  <c r="AC392" i="2"/>
  <c r="AC435" i="2"/>
  <c r="AC57" i="2"/>
  <c r="AC178" i="2"/>
  <c r="AC400" i="2"/>
  <c r="AC731" i="2"/>
  <c r="AC647" i="2"/>
  <c r="AC408" i="2"/>
  <c r="AC661" i="2"/>
  <c r="AC728" i="2"/>
  <c r="AC659" i="2"/>
  <c r="AC350" i="2"/>
  <c r="AC65" i="2"/>
  <c r="AC270" i="2"/>
  <c r="AC668" i="2"/>
  <c r="AC151" i="2"/>
  <c r="AC513" i="2"/>
  <c r="AC697" i="2"/>
  <c r="AC185" i="2"/>
  <c r="AC378" i="2"/>
  <c r="AC593" i="2"/>
  <c r="AC316" i="2"/>
  <c r="AC496" i="2"/>
  <c r="AC717" i="2"/>
  <c r="AC297" i="2"/>
  <c r="AC561" i="2"/>
  <c r="AC265" i="2"/>
  <c r="AC42" i="2"/>
  <c r="AC566" i="2"/>
  <c r="AC322" i="2"/>
  <c r="AC414" i="2"/>
  <c r="AC671" i="2"/>
  <c r="AC332" i="2"/>
  <c r="AC464" i="2"/>
  <c r="AC456" i="2"/>
  <c r="AC706" i="2"/>
  <c r="AC698" i="2"/>
  <c r="AC227" i="2"/>
  <c r="AC235" i="2"/>
  <c r="AC653" i="2"/>
  <c r="AC295" i="2"/>
  <c r="AC522" i="2"/>
  <c r="AC165" i="2"/>
  <c r="AC531" i="2"/>
  <c r="AC733" i="2"/>
  <c r="AC104" i="2"/>
  <c r="AC215" i="2"/>
  <c r="AC633" i="2"/>
  <c r="AC662" i="2"/>
  <c r="AC380" i="2"/>
  <c r="AC702" i="2"/>
  <c r="AC538" i="2"/>
  <c r="AC635" i="2"/>
  <c r="AC336" i="2"/>
  <c r="AC304" i="2"/>
  <c r="AC528" i="2"/>
  <c r="AC603" i="2"/>
  <c r="AC495" i="2"/>
  <c r="AC430" i="2"/>
  <c r="AC487" i="2"/>
  <c r="AC250" i="2"/>
  <c r="AC226" i="2"/>
  <c r="AC696" i="2"/>
  <c r="AC521" i="2"/>
  <c r="AC288" i="2"/>
  <c r="AC284" i="2"/>
  <c r="AC114" i="2"/>
  <c r="AC340" i="2"/>
  <c r="AC141" i="2"/>
  <c r="AC567" i="2"/>
  <c r="AC308" i="2"/>
  <c r="AC713" i="2"/>
  <c r="AC562" i="2"/>
  <c r="AC285" i="2"/>
  <c r="AC535" i="2"/>
  <c r="AC286" i="2"/>
  <c r="AC234" i="2"/>
  <c r="AC453" i="2"/>
  <c r="AC555" i="2"/>
  <c r="AC501" i="2"/>
  <c r="AC317" i="2"/>
  <c r="AC689" i="2"/>
  <c r="AC619" i="2"/>
  <c r="AC383" i="2"/>
  <c r="AC468" i="2"/>
  <c r="AC239" i="2"/>
  <c r="AC427" i="2"/>
  <c r="AC682" i="2"/>
  <c r="AC359" i="2"/>
  <c r="AC559" i="2"/>
  <c r="AC553" i="2"/>
  <c r="AC654" i="2"/>
  <c r="AC684" i="2"/>
  <c r="AC729" i="2"/>
  <c r="AC604" i="2"/>
  <c r="AC639" i="2"/>
  <c r="AC703" i="2"/>
  <c r="AC657" i="2"/>
  <c r="AC463" i="2"/>
  <c r="AC514" i="2"/>
  <c r="AC675" i="2"/>
  <c r="AC679" i="2"/>
  <c r="AC638" i="2"/>
  <c r="AC644" i="2"/>
  <c r="AC500" i="2"/>
  <c r="AC680" i="2"/>
  <c r="AC581" i="2"/>
  <c r="AC685" i="2"/>
  <c r="AC640" i="2"/>
  <c r="AC724" i="2"/>
  <c r="AC699" i="2"/>
  <c r="AC707" i="2"/>
  <c r="AC708" i="2"/>
  <c r="AC730" i="2"/>
  <c r="AC726" i="2"/>
  <c r="AC641" i="2"/>
  <c r="AC715" i="2"/>
  <c r="AC663" i="2"/>
  <c r="U623" i="2"/>
  <c r="U576" i="2"/>
  <c r="U574" i="2"/>
  <c r="U76" i="2"/>
  <c r="U325" i="2"/>
  <c r="U433" i="2"/>
  <c r="U388" i="2"/>
  <c r="U534" i="2"/>
  <c r="U345" i="2"/>
  <c r="U550" i="2"/>
  <c r="U272" i="2"/>
  <c r="U418" i="2"/>
  <c r="U130" i="2"/>
  <c r="U709" i="2"/>
  <c r="U87" i="2"/>
  <c r="U541" i="2"/>
  <c r="U425" i="2"/>
  <c r="U674" i="2"/>
  <c r="U54" i="2"/>
  <c r="U394" i="2"/>
  <c r="U480" i="2"/>
  <c r="U445" i="2"/>
  <c r="U416" i="2"/>
  <c r="U201" i="2"/>
  <c r="U595" i="2"/>
  <c r="U290" i="2"/>
  <c r="U107" i="2"/>
  <c r="U242" i="2"/>
  <c r="U627" i="2"/>
  <c r="U73" i="2"/>
  <c r="U481" i="2"/>
  <c r="U605" i="2"/>
  <c r="U346" i="2"/>
  <c r="U3" i="2"/>
  <c r="U693" i="2"/>
  <c r="U67" i="2"/>
  <c r="U417" i="2"/>
  <c r="U202" i="2"/>
  <c r="U642" i="2"/>
  <c r="U94" i="2"/>
  <c r="U353" i="2"/>
  <c r="U236" i="2"/>
  <c r="U329" i="2"/>
  <c r="U532" i="2"/>
  <c r="U83" i="2"/>
  <c r="U223" i="2"/>
  <c r="U586" i="2"/>
  <c r="U217" i="2"/>
  <c r="U193" i="2"/>
  <c r="U326" i="2"/>
  <c r="U154" i="2"/>
  <c r="U508" i="2"/>
  <c r="U70" i="2"/>
  <c r="U407" i="2"/>
  <c r="U323" i="2"/>
  <c r="U458" i="2"/>
  <c r="U502" i="2"/>
  <c r="U263" i="2"/>
  <c r="U289" i="2"/>
  <c r="U148" i="2"/>
  <c r="U294" i="2"/>
  <c r="U240" i="2"/>
  <c r="U260" i="2"/>
  <c r="U370" i="2"/>
  <c r="U509" i="2"/>
  <c r="U127" i="2"/>
  <c r="U99" i="2"/>
  <c r="U449" i="2"/>
  <c r="U351" i="2"/>
  <c r="U58" i="2"/>
  <c r="U118" i="2"/>
  <c r="U402" i="2"/>
  <c r="U560" i="2"/>
  <c r="U442" i="2"/>
  <c r="U273" i="2"/>
  <c r="U264" i="2"/>
  <c r="U43" i="2"/>
  <c r="U210" i="2"/>
  <c r="U122" i="2"/>
  <c r="U397" i="2"/>
  <c r="U477" i="2"/>
  <c r="U454" i="2"/>
  <c r="U409" i="2"/>
  <c r="U269" i="2"/>
  <c r="U123" i="2"/>
  <c r="U376" i="2"/>
  <c r="U213" i="2"/>
  <c r="U420" i="2"/>
  <c r="U218" i="2"/>
  <c r="U278" i="2"/>
  <c r="U690" i="2"/>
  <c r="U374" i="2"/>
  <c r="U599" i="2"/>
  <c r="U214" i="2"/>
  <c r="U628" i="2"/>
  <c r="U372" i="2"/>
  <c r="U89" i="2"/>
  <c r="U69" i="2"/>
  <c r="U97" i="2"/>
  <c r="U312" i="2"/>
  <c r="U229" i="2"/>
  <c r="U459" i="2"/>
  <c r="U60" i="2"/>
  <c r="U45" i="2"/>
  <c r="U26" i="2"/>
  <c r="U155" i="2"/>
  <c r="U8" i="2"/>
  <c r="U348" i="2"/>
  <c r="U162" i="2"/>
  <c r="U167" i="2"/>
  <c r="U33" i="2"/>
  <c r="U664" i="2"/>
  <c r="U436" i="2"/>
  <c r="U156" i="2"/>
  <c r="U136" i="2"/>
  <c r="U450" i="2"/>
  <c r="U334" i="2"/>
  <c r="U157" i="2"/>
  <c r="U64" i="2"/>
  <c r="U11" i="2"/>
  <c r="U525" i="2"/>
  <c r="U524" i="2"/>
  <c r="U251" i="2"/>
  <c r="U283" i="2"/>
  <c r="U341" i="2"/>
  <c r="U77" i="2"/>
  <c r="U365" i="2"/>
  <c r="U645" i="2"/>
  <c r="U46" i="2"/>
  <c r="U166" i="2"/>
  <c r="U197" i="2"/>
  <c r="U109" i="2"/>
  <c r="U15" i="2"/>
  <c r="U385" i="2"/>
  <c r="U282" i="2"/>
  <c r="U705" i="2"/>
  <c r="U634" i="2"/>
  <c r="U403" i="2"/>
  <c r="U309" i="2"/>
  <c r="U687" i="2"/>
  <c r="U287" i="2"/>
  <c r="U204" i="2"/>
  <c r="U399" i="2"/>
  <c r="U548" i="2"/>
  <c r="U632" i="2"/>
  <c r="U367" i="2"/>
  <c r="U451" i="2"/>
  <c r="U280" i="2"/>
  <c r="U256" i="2"/>
  <c r="U170" i="2"/>
  <c r="U13" i="2"/>
  <c r="U720" i="2"/>
  <c r="U168" i="2"/>
  <c r="U462" i="2"/>
  <c r="U444" i="2"/>
  <c r="U216" i="2"/>
  <c r="U396" i="2"/>
  <c r="U29" i="2"/>
  <c r="U30" i="2"/>
  <c r="U580" i="2"/>
  <c r="U274" i="2"/>
  <c r="U191" i="2"/>
  <c r="U398" i="2"/>
  <c r="U313" i="2"/>
  <c r="U237" i="2"/>
  <c r="U503" i="2"/>
  <c r="U160" i="2"/>
  <c r="U221" i="2"/>
  <c r="U636" i="2"/>
  <c r="U460" i="2"/>
  <c r="U307" i="2"/>
  <c r="U137" i="2"/>
  <c r="U585" i="2"/>
  <c r="U518" i="2"/>
  <c r="U558" i="2"/>
  <c r="U563" i="2"/>
  <c r="U568" i="2"/>
  <c r="U658" i="2"/>
  <c r="U479" i="2"/>
  <c r="U648" i="2"/>
  <c r="U613" i="2"/>
  <c r="U40" i="2"/>
  <c r="U266" i="2"/>
  <c r="U173" i="2"/>
  <c r="U470" i="2"/>
  <c r="U135" i="2"/>
  <c r="U590" i="2"/>
  <c r="U298" i="2"/>
  <c r="U455" i="2"/>
  <c r="U85" i="2"/>
  <c r="U5" i="2"/>
  <c r="U622" i="2"/>
  <c r="U499" i="2"/>
  <c r="U180" i="2"/>
  <c r="U279" i="2"/>
  <c r="U529" i="2"/>
  <c r="U621" i="2"/>
  <c r="U254" i="2"/>
  <c r="U631" i="2"/>
  <c r="U649" i="2"/>
  <c r="U125" i="2"/>
  <c r="U466" i="2"/>
  <c r="U484" i="2"/>
  <c r="U335" i="2"/>
  <c r="U292" i="2"/>
  <c r="U147" i="2"/>
  <c r="U630" i="2"/>
  <c r="U600" i="2"/>
  <c r="U49" i="2"/>
  <c r="U50" i="2"/>
  <c r="U219" i="2"/>
  <c r="U419" i="2"/>
  <c r="U92" i="2"/>
  <c r="U38" i="2"/>
  <c r="U482" i="2"/>
  <c r="U489" i="2"/>
  <c r="U75" i="2"/>
  <c r="U121" i="2"/>
  <c r="U431" i="2"/>
  <c r="U583" i="2"/>
  <c r="U62" i="2"/>
  <c r="U519" i="2"/>
  <c r="U446" i="2"/>
  <c r="U199" i="2"/>
  <c r="U404" i="2"/>
  <c r="U523" i="2"/>
  <c r="U142" i="2"/>
  <c r="U192" i="2"/>
  <c r="U255" i="2"/>
  <c r="U692" i="2"/>
  <c r="U393" i="2"/>
  <c r="U161" i="2"/>
  <c r="U318" i="2"/>
  <c r="U337" i="2"/>
  <c r="U27" i="2"/>
  <c r="U17" i="2"/>
  <c r="U492" i="2"/>
  <c r="U516" i="2"/>
  <c r="U700" i="2"/>
  <c r="U497" i="2"/>
  <c r="U47" i="2"/>
  <c r="U432" i="2"/>
  <c r="U379" i="2"/>
  <c r="U324" i="2"/>
  <c r="U48" i="2"/>
  <c r="U421" i="2"/>
  <c r="U410" i="2"/>
  <c r="U74" i="2"/>
  <c r="U616" i="2"/>
  <c r="U342" i="2"/>
  <c r="U95" i="2"/>
  <c r="U423" i="2"/>
  <c r="U303" i="2"/>
  <c r="U169" i="2"/>
  <c r="U520" i="2"/>
  <c r="U296" i="2"/>
  <c r="U368" i="2"/>
  <c r="U465" i="2"/>
  <c r="U331" i="2"/>
  <c r="U145" i="2"/>
  <c r="U16" i="2"/>
  <c r="U570" i="2"/>
  <c r="U719" i="2"/>
  <c r="U704" i="2"/>
  <c r="U607" i="2"/>
  <c r="U369" i="2"/>
  <c r="U474" i="2"/>
  <c r="U591" i="2"/>
  <c r="U677" i="2"/>
  <c r="U314" i="2"/>
  <c r="U391" i="2"/>
  <c r="U28" i="2"/>
  <c r="U551" i="2"/>
  <c r="U373" i="2"/>
  <c r="U115" i="2"/>
  <c r="U384" i="2"/>
  <c r="U405" i="2"/>
  <c r="U53" i="2"/>
  <c r="U472" i="2"/>
  <c r="U406" i="2"/>
  <c r="U389" i="2"/>
  <c r="U71" i="2"/>
  <c r="U483" i="2"/>
  <c r="U387" i="2"/>
  <c r="U377" i="2"/>
  <c r="U452" i="2"/>
  <c r="U224" i="2"/>
  <c r="U93" i="2"/>
  <c r="U244" i="2"/>
  <c r="U569" i="2"/>
  <c r="U212" i="2"/>
  <c r="U209" i="2"/>
  <c r="U2" i="2"/>
  <c r="U339" i="2"/>
  <c r="U51" i="2"/>
  <c r="U171" i="2"/>
  <c r="U552" i="2"/>
  <c r="U84" i="2"/>
  <c r="U354" i="2"/>
  <c r="U124" i="2"/>
  <c r="U678" i="2"/>
  <c r="U507" i="2"/>
  <c r="U327" i="2"/>
  <c r="U184" i="2"/>
  <c r="U129" i="2"/>
  <c r="U364" i="2"/>
  <c r="U61" i="2"/>
  <c r="U615" i="2"/>
  <c r="U175" i="2"/>
  <c r="U277" i="2"/>
  <c r="U200" i="2"/>
  <c r="U268" i="2"/>
  <c r="U584" i="2"/>
  <c r="U413" i="2"/>
  <c r="U194" i="2"/>
  <c r="U536" i="2"/>
  <c r="U461" i="2"/>
  <c r="U582" i="2"/>
  <c r="U257" i="2"/>
  <c r="U103" i="2"/>
  <c r="U275" i="2"/>
  <c r="U355" i="2"/>
  <c r="U669" i="2"/>
  <c r="U249" i="2"/>
  <c r="U189" i="2"/>
  <c r="U440" i="2"/>
  <c r="U253" i="2"/>
  <c r="U344" i="2"/>
  <c r="U102" i="2"/>
  <c r="U146" i="2"/>
  <c r="U441" i="2"/>
  <c r="U205" i="2"/>
  <c r="U149" i="2"/>
  <c r="U328" i="2"/>
  <c r="U577" i="2"/>
  <c r="U598" i="2"/>
  <c r="U271" i="2"/>
  <c r="U545" i="2"/>
  <c r="U188" i="2"/>
  <c r="U72" i="2"/>
  <c r="U306" i="2"/>
  <c r="U82" i="2"/>
  <c r="U117" i="2"/>
  <c r="U14" i="2"/>
  <c r="U291" i="2"/>
  <c r="U21" i="2"/>
  <c r="U132" i="2"/>
  <c r="U670" i="2"/>
  <c r="U86" i="2"/>
  <c r="U68" i="2"/>
  <c r="U589" i="2"/>
  <c r="U721" i="2"/>
  <c r="U163" i="2"/>
  <c r="U515" i="2"/>
  <c r="U183" i="2"/>
  <c r="U211" i="2"/>
  <c r="U113" i="2"/>
  <c r="U12" i="2"/>
  <c r="U179" i="2"/>
  <c r="U138" i="2"/>
  <c r="U190" i="2"/>
  <c r="U676" i="2"/>
  <c r="U39" i="2"/>
  <c r="U208" i="2"/>
  <c r="U381" i="2"/>
  <c r="U34" i="2"/>
  <c r="U540" i="2"/>
  <c r="U22" i="2"/>
  <c r="U546" i="2"/>
  <c r="U78" i="2"/>
  <c r="U556" i="2"/>
  <c r="U656" i="2"/>
  <c r="U587" i="2"/>
  <c r="U666" i="2"/>
  <c r="U438" i="2"/>
  <c r="U186" i="2"/>
  <c r="U7" i="2"/>
  <c r="U56" i="2"/>
  <c r="U44" i="2"/>
  <c r="U252" i="2"/>
  <c r="U233" i="2"/>
  <c r="U625" i="2"/>
  <c r="U349" i="2"/>
  <c r="U319" i="2"/>
  <c r="U347" i="2"/>
  <c r="U315" i="2"/>
  <c r="U614" i="2"/>
  <c r="U686" i="2"/>
  <c r="U485" i="2"/>
  <c r="U4" i="2"/>
  <c r="U343" i="2"/>
  <c r="U504" i="2"/>
  <c r="U140" i="2"/>
  <c r="U6" i="2"/>
  <c r="U206" i="2"/>
  <c r="U195" i="2"/>
  <c r="U510" i="2"/>
  <c r="U225" i="2"/>
  <c r="U32" i="2"/>
  <c r="U557" i="2"/>
  <c r="U9" i="2"/>
  <c r="U90" i="2"/>
  <c r="U300" i="2"/>
  <c r="U63" i="2"/>
  <c r="U59" i="2"/>
  <c r="U494" i="2"/>
  <c r="U338" i="2"/>
  <c r="U356" i="2"/>
  <c r="U198" i="2"/>
  <c r="U228" i="2"/>
  <c r="U187" i="2"/>
  <c r="U172" i="2"/>
  <c r="U24" i="2"/>
  <c r="U247" i="2"/>
  <c r="U612" i="2"/>
  <c r="U358" i="2"/>
  <c r="U629" i="2"/>
  <c r="U143" i="2"/>
  <c r="U230" i="2"/>
  <c r="U637" i="2"/>
  <c r="U549" i="2"/>
  <c r="U258" i="2"/>
  <c r="U245" i="2"/>
  <c r="U543" i="2"/>
  <c r="U220" i="2"/>
  <c r="U41" i="2"/>
  <c r="U511" i="2"/>
  <c r="U493" i="2"/>
  <c r="U243" i="2"/>
  <c r="U181" i="2"/>
  <c r="U231" i="2"/>
  <c r="U572" i="2"/>
  <c r="U267" i="2"/>
  <c r="U176" i="2"/>
  <c r="U120" i="2"/>
  <c r="U31" i="2"/>
  <c r="U665" i="2"/>
  <c r="U203" i="2"/>
  <c r="U608" i="2"/>
  <c r="U101" i="2"/>
  <c r="U732" i="2"/>
  <c r="U711" i="2"/>
  <c r="U153" i="2"/>
  <c r="U281" i="2"/>
  <c r="U694" i="2"/>
  <c r="U527" i="2"/>
  <c r="U19" i="2"/>
  <c r="U293" i="2"/>
  <c r="U424" i="2"/>
  <c r="U131" i="2"/>
  <c r="U578" i="2"/>
  <c r="U144" i="2"/>
  <c r="U305" i="2"/>
  <c r="U55" i="2"/>
  <c r="U491" i="2"/>
  <c r="U505" i="2"/>
  <c r="U457" i="2"/>
  <c r="U415" i="2"/>
  <c r="U37" i="2"/>
  <c r="U395" i="2"/>
  <c r="U617" i="2"/>
  <c r="U651" i="2"/>
  <c r="U660" i="2"/>
  <c r="U96" i="2"/>
  <c r="U66" i="2"/>
  <c r="U506" i="2"/>
  <c r="U723" i="2"/>
  <c r="U439" i="2"/>
  <c r="U718" i="2"/>
  <c r="U655" i="2"/>
  <c r="U248" i="2"/>
  <c r="U164" i="2"/>
  <c r="U311" i="2"/>
  <c r="U592" i="2"/>
  <c r="U530" i="2"/>
  <c r="U10" i="2"/>
  <c r="U434" i="2"/>
  <c r="U222" i="2"/>
  <c r="U620" i="2"/>
  <c r="U88" i="2"/>
  <c r="U710" i="2"/>
  <c r="U361" i="2"/>
  <c r="U108" i="2"/>
  <c r="U357" i="2"/>
  <c r="U174" i="2"/>
  <c r="U701" i="2"/>
  <c r="U159" i="2"/>
  <c r="U152" i="2"/>
  <c r="U362" i="2"/>
  <c r="U643" i="2"/>
  <c r="U20" i="2"/>
  <c r="U588" i="2"/>
  <c r="U25" i="2"/>
  <c r="U412" i="2"/>
  <c r="U667" i="2"/>
  <c r="U18" i="2"/>
  <c r="U596" i="2"/>
  <c r="U177" i="2"/>
  <c r="U712" i="2"/>
  <c r="U106" i="2"/>
  <c r="U126" i="2"/>
  <c r="U539" i="2"/>
  <c r="U471" i="2"/>
  <c r="U544" i="2"/>
  <c r="U150" i="2"/>
  <c r="U98" i="2"/>
  <c r="U486" i="2"/>
  <c r="U207" i="2"/>
  <c r="U714" i="2"/>
  <c r="U618" i="2"/>
  <c r="U547" i="2"/>
  <c r="U672" i="2"/>
  <c r="U119" i="2"/>
  <c r="U232" i="2"/>
  <c r="U601" i="2"/>
  <c r="U475" i="2"/>
  <c r="U390" i="2"/>
  <c r="U366" i="2"/>
  <c r="U302" i="2"/>
  <c r="U301" i="2"/>
  <c r="U320" i="2"/>
  <c r="U360" i="2"/>
  <c r="U422" i="2"/>
  <c r="U23" i="2"/>
  <c r="U611" i="2"/>
  <c r="U469" i="2"/>
  <c r="U533" i="2"/>
  <c r="U182" i="2"/>
  <c r="U79" i="2"/>
  <c r="U447" i="2"/>
  <c r="U575" i="2"/>
  <c r="U573" i="2"/>
  <c r="U537" i="2"/>
  <c r="U443" i="2"/>
  <c r="U310" i="2"/>
  <c r="U363" i="2"/>
  <c r="U429" i="2"/>
  <c r="U488" i="2"/>
  <c r="U695" i="2"/>
  <c r="U467" i="2"/>
  <c r="U606" i="2"/>
  <c r="U333" i="2"/>
  <c r="U276" i="2"/>
  <c r="U428" i="2"/>
  <c r="U526" i="2"/>
  <c r="U727" i="2"/>
  <c r="U448" i="2"/>
  <c r="U610" i="2"/>
  <c r="U128" i="2"/>
  <c r="U81" i="2"/>
  <c r="U597" i="2"/>
  <c r="U594" i="2"/>
  <c r="U722" i="2"/>
  <c r="U105" i="2"/>
  <c r="U626" i="2"/>
  <c r="U498" i="2"/>
  <c r="U725" i="2"/>
  <c r="U411" i="2"/>
  <c r="U196" i="2"/>
  <c r="U158" i="2"/>
  <c r="U375" i="2"/>
  <c r="U116" i="2"/>
  <c r="U299" i="2"/>
  <c r="U437" i="2"/>
  <c r="U652" i="2"/>
  <c r="U602" i="2"/>
  <c r="U517" i="2"/>
  <c r="U554" i="2"/>
  <c r="U35" i="2"/>
  <c r="U646" i="2"/>
  <c r="U261" i="2"/>
  <c r="U100" i="2"/>
  <c r="U673" i="2"/>
  <c r="U650" i="2"/>
  <c r="U238" i="2"/>
  <c r="U352" i="2"/>
  <c r="U112" i="2"/>
  <c r="U36" i="2"/>
  <c r="U688" i="2"/>
  <c r="U133" i="2"/>
  <c r="U382" i="2"/>
  <c r="U473" i="2"/>
  <c r="U371" i="2"/>
  <c r="U478" i="2"/>
  <c r="U716" i="2"/>
  <c r="U426" i="2"/>
  <c r="U490" i="2"/>
  <c r="U681" i="2"/>
  <c r="U111" i="2"/>
  <c r="U476" i="2"/>
  <c r="U134" i="2"/>
  <c r="U542" i="2"/>
  <c r="U259" i="2"/>
  <c r="U624" i="2"/>
  <c r="U139" i="2"/>
  <c r="U330" i="2"/>
  <c r="U571" i="2"/>
  <c r="U609" i="2"/>
  <c r="U80" i="2"/>
  <c r="U91" i="2"/>
  <c r="U401" i="2"/>
  <c r="U262" i="2"/>
  <c r="U691" i="2"/>
  <c r="U110" i="2"/>
  <c r="U683" i="2"/>
  <c r="U512" i="2"/>
  <c r="U386" i="2"/>
  <c r="U241" i="2"/>
  <c r="U52" i="2"/>
  <c r="U321" i="2"/>
  <c r="U579" i="2"/>
  <c r="U564" i="2"/>
  <c r="U246" i="2"/>
  <c r="U565" i="2"/>
  <c r="U392" i="2"/>
  <c r="U435" i="2"/>
  <c r="U57" i="2"/>
  <c r="U178" i="2"/>
  <c r="U400" i="2"/>
  <c r="U731" i="2"/>
  <c r="U647" i="2"/>
  <c r="U408" i="2"/>
  <c r="U661" i="2"/>
  <c r="U728" i="2"/>
  <c r="U659" i="2"/>
  <c r="U350" i="2"/>
  <c r="U65" i="2"/>
  <c r="U270" i="2"/>
  <c r="U668" i="2"/>
  <c r="U151" i="2"/>
  <c r="U513" i="2"/>
  <c r="U697" i="2"/>
  <c r="U185" i="2"/>
  <c r="U378" i="2"/>
  <c r="U593" i="2"/>
  <c r="U316" i="2"/>
  <c r="U496" i="2"/>
  <c r="U717" i="2"/>
  <c r="U297" i="2"/>
  <c r="U561" i="2"/>
  <c r="U265" i="2"/>
  <c r="U42" i="2"/>
  <c r="U566" i="2"/>
  <c r="U322" i="2"/>
  <c r="U414" i="2"/>
  <c r="U671" i="2"/>
  <c r="U332" i="2"/>
  <c r="U464" i="2"/>
  <c r="U456" i="2"/>
  <c r="U706" i="2"/>
  <c r="U698" i="2"/>
  <c r="U227" i="2"/>
  <c r="U235" i="2"/>
  <c r="U653" i="2"/>
  <c r="U295" i="2"/>
  <c r="U522" i="2"/>
  <c r="U165" i="2"/>
  <c r="U531" i="2"/>
  <c r="U733" i="2"/>
  <c r="U104" i="2"/>
  <c r="U215" i="2"/>
  <c r="U633" i="2"/>
  <c r="U662" i="2"/>
  <c r="U380" i="2"/>
  <c r="U702" i="2"/>
  <c r="U538" i="2"/>
  <c r="U635" i="2"/>
  <c r="U336" i="2"/>
  <c r="U304" i="2"/>
  <c r="U528" i="2"/>
  <c r="U603" i="2"/>
  <c r="U495" i="2"/>
  <c r="U430" i="2"/>
  <c r="U487" i="2"/>
  <c r="U250" i="2"/>
  <c r="U226" i="2"/>
  <c r="U696" i="2"/>
  <c r="U521" i="2"/>
  <c r="U288" i="2"/>
  <c r="U284" i="2"/>
  <c r="U114" i="2"/>
  <c r="U340" i="2"/>
  <c r="U141" i="2"/>
  <c r="U567" i="2"/>
  <c r="U308" i="2"/>
  <c r="U713" i="2"/>
  <c r="U562" i="2"/>
  <c r="U285" i="2"/>
  <c r="U535" i="2"/>
  <c r="U286" i="2"/>
  <c r="U234" i="2"/>
  <c r="U453" i="2"/>
  <c r="U555" i="2"/>
  <c r="U501" i="2"/>
  <c r="U317" i="2"/>
  <c r="U689" i="2"/>
  <c r="U619" i="2"/>
  <c r="U383" i="2"/>
  <c r="U468" i="2"/>
  <c r="U239" i="2"/>
  <c r="U427" i="2"/>
  <c r="U682" i="2"/>
  <c r="U359" i="2"/>
  <c r="U559" i="2"/>
  <c r="U553" i="2"/>
  <c r="U654" i="2"/>
  <c r="U684" i="2"/>
  <c r="U729" i="2"/>
  <c r="U604" i="2"/>
  <c r="U639" i="2"/>
  <c r="U703" i="2"/>
  <c r="U657" i="2"/>
  <c r="U463" i="2"/>
  <c r="U514" i="2"/>
  <c r="U675" i="2"/>
  <c r="U679" i="2"/>
  <c r="U638" i="2"/>
  <c r="U644" i="2"/>
  <c r="U500" i="2"/>
  <c r="U680" i="2"/>
  <c r="U581" i="2"/>
  <c r="U685" i="2"/>
  <c r="U640" i="2"/>
  <c r="U724" i="2"/>
  <c r="U699" i="2"/>
  <c r="U707" i="2"/>
  <c r="U708" i="2"/>
  <c r="U730" i="2"/>
  <c r="U726" i="2"/>
  <c r="U641" i="2"/>
  <c r="U715" i="2"/>
  <c r="U663" i="2"/>
  <c r="T623" i="2"/>
  <c r="T576" i="2"/>
  <c r="T574" i="2"/>
  <c r="T76" i="2"/>
  <c r="T325" i="2"/>
  <c r="T433" i="2"/>
  <c r="T388" i="2"/>
  <c r="T534" i="2"/>
  <c r="T345" i="2"/>
  <c r="T550" i="2"/>
  <c r="T272" i="2"/>
  <c r="T418" i="2"/>
  <c r="T130" i="2"/>
  <c r="T709" i="2"/>
  <c r="T87" i="2"/>
  <c r="T541" i="2"/>
  <c r="T425" i="2"/>
  <c r="T674" i="2"/>
  <c r="T54" i="2"/>
  <c r="T394" i="2"/>
  <c r="T480" i="2"/>
  <c r="T445" i="2"/>
  <c r="T416" i="2"/>
  <c r="T201" i="2"/>
  <c r="T595" i="2"/>
  <c r="T290" i="2"/>
  <c r="T107" i="2"/>
  <c r="T242" i="2"/>
  <c r="T627" i="2"/>
  <c r="T73" i="2"/>
  <c r="T481" i="2"/>
  <c r="T605" i="2"/>
  <c r="T346" i="2"/>
  <c r="T3" i="2"/>
  <c r="T693" i="2"/>
  <c r="T67" i="2"/>
  <c r="T417" i="2"/>
  <c r="T202" i="2"/>
  <c r="T642" i="2"/>
  <c r="T94" i="2"/>
  <c r="T353" i="2"/>
  <c r="T236" i="2"/>
  <c r="T329" i="2"/>
  <c r="T532" i="2"/>
  <c r="T83" i="2"/>
  <c r="T223" i="2"/>
  <c r="T586" i="2"/>
  <c r="T217" i="2"/>
  <c r="T193" i="2"/>
  <c r="T326" i="2"/>
  <c r="T154" i="2"/>
  <c r="T508" i="2"/>
  <c r="T70" i="2"/>
  <c r="T407" i="2"/>
  <c r="T323" i="2"/>
  <c r="T458" i="2"/>
  <c r="T502" i="2"/>
  <c r="T263" i="2"/>
  <c r="T289" i="2"/>
  <c r="T148" i="2"/>
  <c r="T294" i="2"/>
  <c r="T240" i="2"/>
  <c r="T260" i="2"/>
  <c r="T370" i="2"/>
  <c r="T509" i="2"/>
  <c r="T127" i="2"/>
  <c r="T99" i="2"/>
  <c r="T449" i="2"/>
  <c r="T351" i="2"/>
  <c r="T58" i="2"/>
  <c r="T118" i="2"/>
  <c r="T402" i="2"/>
  <c r="T560" i="2"/>
  <c r="T442" i="2"/>
  <c r="T273" i="2"/>
  <c r="T264" i="2"/>
  <c r="T43" i="2"/>
  <c r="T210" i="2"/>
  <c r="T122" i="2"/>
  <c r="T397" i="2"/>
  <c r="T477" i="2"/>
  <c r="T454" i="2"/>
  <c r="T409" i="2"/>
  <c r="T269" i="2"/>
  <c r="T123" i="2"/>
  <c r="T376" i="2"/>
  <c r="T213" i="2"/>
  <c r="T420" i="2"/>
  <c r="T218" i="2"/>
  <c r="T278" i="2"/>
  <c r="T690" i="2"/>
  <c r="T374" i="2"/>
  <c r="T599" i="2"/>
  <c r="T214" i="2"/>
  <c r="T628" i="2"/>
  <c r="T372" i="2"/>
  <c r="T89" i="2"/>
  <c r="T69" i="2"/>
  <c r="T97" i="2"/>
  <c r="T312" i="2"/>
  <c r="T229" i="2"/>
  <c r="T459" i="2"/>
  <c r="T60" i="2"/>
  <c r="T45" i="2"/>
  <c r="T26" i="2"/>
  <c r="T155" i="2"/>
  <c r="T8" i="2"/>
  <c r="T348" i="2"/>
  <c r="T162" i="2"/>
  <c r="T167" i="2"/>
  <c r="T33" i="2"/>
  <c r="T664" i="2"/>
  <c r="T436" i="2"/>
  <c r="T156" i="2"/>
  <c r="T136" i="2"/>
  <c r="T450" i="2"/>
  <c r="T334" i="2"/>
  <c r="T157" i="2"/>
  <c r="T64" i="2"/>
  <c r="T11" i="2"/>
  <c r="T525" i="2"/>
  <c r="T524" i="2"/>
  <c r="T251" i="2"/>
  <c r="T283" i="2"/>
  <c r="T341" i="2"/>
  <c r="T77" i="2"/>
  <c r="T365" i="2"/>
  <c r="T645" i="2"/>
  <c r="T46" i="2"/>
  <c r="T166" i="2"/>
  <c r="T197" i="2"/>
  <c r="T109" i="2"/>
  <c r="T15" i="2"/>
  <c r="T385" i="2"/>
  <c r="T282" i="2"/>
  <c r="T705" i="2"/>
  <c r="T634" i="2"/>
  <c r="T403" i="2"/>
  <c r="T309" i="2"/>
  <c r="T687" i="2"/>
  <c r="T287" i="2"/>
  <c r="T204" i="2"/>
  <c r="T399" i="2"/>
  <c r="T548" i="2"/>
  <c r="T632" i="2"/>
  <c r="T367" i="2"/>
  <c r="T451" i="2"/>
  <c r="T280" i="2"/>
  <c r="T256" i="2"/>
  <c r="T170" i="2"/>
  <c r="T13" i="2"/>
  <c r="T720" i="2"/>
  <c r="T168" i="2"/>
  <c r="T462" i="2"/>
  <c r="T444" i="2"/>
  <c r="T216" i="2"/>
  <c r="T396" i="2"/>
  <c r="T29" i="2"/>
  <c r="T30" i="2"/>
  <c r="T580" i="2"/>
  <c r="T274" i="2"/>
  <c r="T191" i="2"/>
  <c r="T398" i="2"/>
  <c r="T313" i="2"/>
  <c r="T237" i="2"/>
  <c r="T503" i="2"/>
  <c r="T160" i="2"/>
  <c r="T221" i="2"/>
  <c r="T636" i="2"/>
  <c r="T460" i="2"/>
  <c r="T307" i="2"/>
  <c r="T137" i="2"/>
  <c r="T585" i="2"/>
  <c r="T518" i="2"/>
  <c r="T558" i="2"/>
  <c r="T563" i="2"/>
  <c r="T568" i="2"/>
  <c r="T658" i="2"/>
  <c r="T479" i="2"/>
  <c r="T648" i="2"/>
  <c r="T613" i="2"/>
  <c r="T40" i="2"/>
  <c r="T266" i="2"/>
  <c r="T173" i="2"/>
  <c r="T470" i="2"/>
  <c r="T135" i="2"/>
  <c r="T590" i="2"/>
  <c r="T298" i="2"/>
  <c r="T455" i="2"/>
  <c r="T85" i="2"/>
  <c r="T5" i="2"/>
  <c r="T622" i="2"/>
  <c r="T499" i="2"/>
  <c r="T180" i="2"/>
  <c r="T279" i="2"/>
  <c r="T529" i="2"/>
  <c r="T621" i="2"/>
  <c r="T254" i="2"/>
  <c r="T631" i="2"/>
  <c r="T649" i="2"/>
  <c r="T125" i="2"/>
  <c r="T466" i="2"/>
  <c r="T484" i="2"/>
  <c r="T335" i="2"/>
  <c r="T292" i="2"/>
  <c r="T147" i="2"/>
  <c r="T630" i="2"/>
  <c r="T600" i="2"/>
  <c r="T49" i="2"/>
  <c r="T50" i="2"/>
  <c r="T219" i="2"/>
  <c r="T419" i="2"/>
  <c r="T92" i="2"/>
  <c r="T38" i="2"/>
  <c r="T482" i="2"/>
  <c r="T489" i="2"/>
  <c r="T75" i="2"/>
  <c r="T121" i="2"/>
  <c r="T431" i="2"/>
  <c r="T583" i="2"/>
  <c r="T62" i="2"/>
  <c r="T519" i="2"/>
  <c r="T446" i="2"/>
  <c r="T199" i="2"/>
  <c r="T404" i="2"/>
  <c r="T523" i="2"/>
  <c r="T142" i="2"/>
  <c r="T192" i="2"/>
  <c r="T255" i="2"/>
  <c r="T692" i="2"/>
  <c r="T393" i="2"/>
  <c r="T161" i="2"/>
  <c r="T318" i="2"/>
  <c r="T337" i="2"/>
  <c r="T27" i="2"/>
  <c r="T17" i="2"/>
  <c r="T492" i="2"/>
  <c r="T516" i="2"/>
  <c r="T700" i="2"/>
  <c r="T497" i="2"/>
  <c r="T47" i="2"/>
  <c r="T432" i="2"/>
  <c r="T379" i="2"/>
  <c r="T324" i="2"/>
  <c r="T48" i="2"/>
  <c r="T421" i="2"/>
  <c r="T410" i="2"/>
  <c r="T74" i="2"/>
  <c r="T616" i="2"/>
  <c r="T342" i="2"/>
  <c r="T95" i="2"/>
  <c r="T423" i="2"/>
  <c r="T303" i="2"/>
  <c r="T169" i="2"/>
  <c r="T520" i="2"/>
  <c r="T296" i="2"/>
  <c r="T368" i="2"/>
  <c r="T465" i="2"/>
  <c r="T331" i="2"/>
  <c r="T145" i="2"/>
  <c r="T16" i="2"/>
  <c r="T570" i="2"/>
  <c r="T719" i="2"/>
  <c r="T704" i="2"/>
  <c r="T607" i="2"/>
  <c r="T369" i="2"/>
  <c r="T474" i="2"/>
  <c r="T591" i="2"/>
  <c r="T677" i="2"/>
  <c r="T314" i="2"/>
  <c r="T391" i="2"/>
  <c r="T28" i="2"/>
  <c r="T551" i="2"/>
  <c r="T373" i="2"/>
  <c r="T115" i="2"/>
  <c r="T384" i="2"/>
  <c r="T405" i="2"/>
  <c r="T53" i="2"/>
  <c r="T472" i="2"/>
  <c r="T406" i="2"/>
  <c r="T389" i="2"/>
  <c r="T71" i="2"/>
  <c r="T483" i="2"/>
  <c r="T387" i="2"/>
  <c r="T377" i="2"/>
  <c r="T452" i="2"/>
  <c r="T224" i="2"/>
  <c r="T93" i="2"/>
  <c r="T244" i="2"/>
  <c r="T569" i="2"/>
  <c r="T212" i="2"/>
  <c r="T209" i="2"/>
  <c r="T2" i="2"/>
  <c r="T339" i="2"/>
  <c r="T51" i="2"/>
  <c r="T171" i="2"/>
  <c r="T552" i="2"/>
  <c r="T84" i="2"/>
  <c r="T354" i="2"/>
  <c r="T124" i="2"/>
  <c r="T678" i="2"/>
  <c r="T507" i="2"/>
  <c r="T327" i="2"/>
  <c r="T184" i="2"/>
  <c r="T129" i="2"/>
  <c r="T364" i="2"/>
  <c r="T61" i="2"/>
  <c r="T615" i="2"/>
  <c r="T175" i="2"/>
  <c r="T277" i="2"/>
  <c r="T200" i="2"/>
  <c r="T268" i="2"/>
  <c r="T584" i="2"/>
  <c r="T413" i="2"/>
  <c r="T194" i="2"/>
  <c r="T536" i="2"/>
  <c r="T461" i="2"/>
  <c r="T582" i="2"/>
  <c r="T257" i="2"/>
  <c r="T103" i="2"/>
  <c r="T275" i="2"/>
  <c r="T355" i="2"/>
  <c r="T669" i="2"/>
  <c r="T249" i="2"/>
  <c r="T189" i="2"/>
  <c r="T440" i="2"/>
  <c r="T253" i="2"/>
  <c r="T344" i="2"/>
  <c r="T102" i="2"/>
  <c r="T146" i="2"/>
  <c r="T441" i="2"/>
  <c r="T205" i="2"/>
  <c r="T149" i="2"/>
  <c r="T328" i="2"/>
  <c r="T577" i="2"/>
  <c r="T598" i="2"/>
  <c r="T271" i="2"/>
  <c r="T545" i="2"/>
  <c r="T188" i="2"/>
  <c r="T72" i="2"/>
  <c r="T306" i="2"/>
  <c r="T82" i="2"/>
  <c r="T117" i="2"/>
  <c r="T14" i="2"/>
  <c r="T291" i="2"/>
  <c r="T21" i="2"/>
  <c r="T132" i="2"/>
  <c r="T670" i="2"/>
  <c r="T86" i="2"/>
  <c r="T68" i="2"/>
  <c r="T589" i="2"/>
  <c r="T721" i="2"/>
  <c r="T163" i="2"/>
  <c r="T515" i="2"/>
  <c r="T183" i="2"/>
  <c r="T211" i="2"/>
  <c r="T113" i="2"/>
  <c r="T12" i="2"/>
  <c r="T179" i="2"/>
  <c r="T138" i="2"/>
  <c r="T190" i="2"/>
  <c r="T676" i="2"/>
  <c r="T39" i="2"/>
  <c r="T208" i="2"/>
  <c r="T381" i="2"/>
  <c r="T34" i="2"/>
  <c r="T540" i="2"/>
  <c r="T22" i="2"/>
  <c r="T546" i="2"/>
  <c r="T78" i="2"/>
  <c r="T556" i="2"/>
  <c r="T656" i="2"/>
  <c r="T587" i="2"/>
  <c r="T666" i="2"/>
  <c r="T438" i="2"/>
  <c r="T186" i="2"/>
  <c r="T7" i="2"/>
  <c r="T56" i="2"/>
  <c r="T44" i="2"/>
  <c r="T252" i="2"/>
  <c r="T233" i="2"/>
  <c r="T625" i="2"/>
  <c r="T349" i="2"/>
  <c r="T319" i="2"/>
  <c r="T347" i="2"/>
  <c r="T315" i="2"/>
  <c r="T614" i="2"/>
  <c r="T686" i="2"/>
  <c r="T485" i="2"/>
  <c r="T4" i="2"/>
  <c r="T343" i="2"/>
  <c r="T504" i="2"/>
  <c r="T140" i="2"/>
  <c r="T6" i="2"/>
  <c r="T206" i="2"/>
  <c r="T195" i="2"/>
  <c r="T510" i="2"/>
  <c r="T225" i="2"/>
  <c r="T32" i="2"/>
  <c r="T557" i="2"/>
  <c r="T9" i="2"/>
  <c r="T90" i="2"/>
  <c r="T300" i="2"/>
  <c r="T63" i="2"/>
  <c r="T59" i="2"/>
  <c r="T494" i="2"/>
  <c r="T338" i="2"/>
  <c r="T356" i="2"/>
  <c r="T198" i="2"/>
  <c r="T228" i="2"/>
  <c r="T187" i="2"/>
  <c r="T172" i="2"/>
  <c r="T24" i="2"/>
  <c r="T247" i="2"/>
  <c r="T612" i="2"/>
  <c r="T358" i="2"/>
  <c r="T629" i="2"/>
  <c r="T143" i="2"/>
  <c r="T230" i="2"/>
  <c r="T637" i="2"/>
  <c r="T549" i="2"/>
  <c r="T258" i="2"/>
  <c r="T245" i="2"/>
  <c r="T543" i="2"/>
  <c r="T220" i="2"/>
  <c r="T41" i="2"/>
  <c r="T511" i="2"/>
  <c r="T493" i="2"/>
  <c r="T243" i="2"/>
  <c r="T181" i="2"/>
  <c r="T231" i="2"/>
  <c r="T572" i="2"/>
  <c r="T267" i="2"/>
  <c r="T176" i="2"/>
  <c r="T120" i="2"/>
  <c r="T31" i="2"/>
  <c r="T665" i="2"/>
  <c r="T203" i="2"/>
  <c r="T608" i="2"/>
  <c r="T101" i="2"/>
  <c r="T732" i="2"/>
  <c r="T711" i="2"/>
  <c r="T153" i="2"/>
  <c r="T281" i="2"/>
  <c r="T694" i="2"/>
  <c r="T527" i="2"/>
  <c r="T19" i="2"/>
  <c r="T293" i="2"/>
  <c r="T424" i="2"/>
  <c r="T131" i="2"/>
  <c r="T578" i="2"/>
  <c r="T144" i="2"/>
  <c r="T305" i="2"/>
  <c r="T55" i="2"/>
  <c r="T491" i="2"/>
  <c r="T505" i="2"/>
  <c r="T457" i="2"/>
  <c r="T415" i="2"/>
  <c r="T37" i="2"/>
  <c r="T395" i="2"/>
  <c r="T617" i="2"/>
  <c r="T651" i="2"/>
  <c r="T660" i="2"/>
  <c r="T96" i="2"/>
  <c r="T66" i="2"/>
  <c r="T506" i="2"/>
  <c r="T723" i="2"/>
  <c r="T439" i="2"/>
  <c r="T718" i="2"/>
  <c r="T655" i="2"/>
  <c r="T248" i="2"/>
  <c r="T164" i="2"/>
  <c r="T311" i="2"/>
  <c r="T592" i="2"/>
  <c r="T530" i="2"/>
  <c r="T10" i="2"/>
  <c r="T434" i="2"/>
  <c r="T222" i="2"/>
  <c r="T620" i="2"/>
  <c r="T88" i="2"/>
  <c r="T710" i="2"/>
  <c r="T361" i="2"/>
  <c r="T108" i="2"/>
  <c r="T357" i="2"/>
  <c r="T174" i="2"/>
  <c r="T701" i="2"/>
  <c r="T159" i="2"/>
  <c r="T152" i="2"/>
  <c r="T362" i="2"/>
  <c r="T643" i="2"/>
  <c r="T20" i="2"/>
  <c r="T588" i="2"/>
  <c r="T25" i="2"/>
  <c r="T412" i="2"/>
  <c r="T667" i="2"/>
  <c r="T18" i="2"/>
  <c r="T596" i="2"/>
  <c r="T177" i="2"/>
  <c r="T712" i="2"/>
  <c r="T106" i="2"/>
  <c r="T126" i="2"/>
  <c r="T539" i="2"/>
  <c r="T471" i="2"/>
  <c r="T544" i="2"/>
  <c r="T150" i="2"/>
  <c r="T98" i="2"/>
  <c r="T486" i="2"/>
  <c r="T207" i="2"/>
  <c r="T714" i="2"/>
  <c r="T618" i="2"/>
  <c r="T547" i="2"/>
  <c r="T672" i="2"/>
  <c r="T119" i="2"/>
  <c r="T232" i="2"/>
  <c r="T601" i="2"/>
  <c r="T475" i="2"/>
  <c r="T390" i="2"/>
  <c r="T366" i="2"/>
  <c r="T302" i="2"/>
  <c r="T301" i="2"/>
  <c r="T320" i="2"/>
  <c r="T360" i="2"/>
  <c r="T422" i="2"/>
  <c r="T23" i="2"/>
  <c r="T611" i="2"/>
  <c r="T469" i="2"/>
  <c r="T533" i="2"/>
  <c r="T182" i="2"/>
  <c r="T79" i="2"/>
  <c r="T447" i="2"/>
  <c r="T575" i="2"/>
  <c r="T573" i="2"/>
  <c r="T537" i="2"/>
  <c r="T443" i="2"/>
  <c r="T310" i="2"/>
  <c r="T363" i="2"/>
  <c r="T429" i="2"/>
  <c r="T488" i="2"/>
  <c r="T695" i="2"/>
  <c r="T467" i="2"/>
  <c r="T606" i="2"/>
  <c r="T333" i="2"/>
  <c r="T276" i="2"/>
  <c r="T428" i="2"/>
  <c r="T526" i="2"/>
  <c r="T727" i="2"/>
  <c r="T448" i="2"/>
  <c r="T610" i="2"/>
  <c r="T128" i="2"/>
  <c r="T81" i="2"/>
  <c r="T597" i="2"/>
  <c r="T594" i="2"/>
  <c r="T722" i="2"/>
  <c r="T105" i="2"/>
  <c r="T626" i="2"/>
  <c r="T498" i="2"/>
  <c r="T725" i="2"/>
  <c r="T411" i="2"/>
  <c r="T196" i="2"/>
  <c r="T158" i="2"/>
  <c r="T375" i="2"/>
  <c r="T116" i="2"/>
  <c r="T299" i="2"/>
  <c r="T437" i="2"/>
  <c r="T652" i="2"/>
  <c r="T602" i="2"/>
  <c r="T517" i="2"/>
  <c r="T554" i="2"/>
  <c r="T35" i="2"/>
  <c r="T646" i="2"/>
  <c r="T261" i="2"/>
  <c r="T100" i="2"/>
  <c r="T673" i="2"/>
  <c r="T650" i="2"/>
  <c r="T238" i="2"/>
  <c r="T352" i="2"/>
  <c r="T112" i="2"/>
  <c r="T36" i="2"/>
  <c r="T688" i="2"/>
  <c r="T133" i="2"/>
  <c r="T382" i="2"/>
  <c r="T473" i="2"/>
  <c r="T371" i="2"/>
  <c r="T478" i="2"/>
  <c r="T716" i="2"/>
  <c r="T426" i="2"/>
  <c r="T490" i="2"/>
  <c r="T681" i="2"/>
  <c r="T111" i="2"/>
  <c r="T476" i="2"/>
  <c r="T134" i="2"/>
  <c r="T542" i="2"/>
  <c r="T259" i="2"/>
  <c r="T624" i="2"/>
  <c r="T139" i="2"/>
  <c r="T330" i="2"/>
  <c r="T571" i="2"/>
  <c r="T609" i="2"/>
  <c r="T80" i="2"/>
  <c r="T91" i="2"/>
  <c r="T401" i="2"/>
  <c r="T262" i="2"/>
  <c r="T691" i="2"/>
  <c r="T110" i="2"/>
  <c r="T683" i="2"/>
  <c r="T512" i="2"/>
  <c r="T386" i="2"/>
  <c r="T241" i="2"/>
  <c r="T52" i="2"/>
  <c r="T321" i="2"/>
  <c r="T579" i="2"/>
  <c r="T564" i="2"/>
  <c r="T246" i="2"/>
  <c r="T565" i="2"/>
  <c r="T392" i="2"/>
  <c r="T435" i="2"/>
  <c r="T57" i="2"/>
  <c r="T178" i="2"/>
  <c r="T400" i="2"/>
  <c r="T731" i="2"/>
  <c r="T647" i="2"/>
  <c r="T408" i="2"/>
  <c r="T661" i="2"/>
  <c r="T728" i="2"/>
  <c r="T659" i="2"/>
  <c r="T350" i="2"/>
  <c r="T65" i="2"/>
  <c r="T270" i="2"/>
  <c r="T668" i="2"/>
  <c r="T151" i="2"/>
  <c r="T513" i="2"/>
  <c r="T697" i="2"/>
  <c r="T185" i="2"/>
  <c r="T378" i="2"/>
  <c r="T593" i="2"/>
  <c r="T316" i="2"/>
  <c r="T496" i="2"/>
  <c r="T717" i="2"/>
  <c r="T297" i="2"/>
  <c r="T561" i="2"/>
  <c r="T265" i="2"/>
  <c r="T42" i="2"/>
  <c r="T566" i="2"/>
  <c r="T322" i="2"/>
  <c r="T414" i="2"/>
  <c r="T671" i="2"/>
  <c r="T332" i="2"/>
  <c r="T464" i="2"/>
  <c r="T456" i="2"/>
  <c r="T706" i="2"/>
  <c r="T698" i="2"/>
  <c r="T227" i="2"/>
  <c r="T235" i="2"/>
  <c r="T653" i="2"/>
  <c r="T295" i="2"/>
  <c r="T522" i="2"/>
  <c r="T165" i="2"/>
  <c r="T531" i="2"/>
  <c r="T733" i="2"/>
  <c r="T104" i="2"/>
  <c r="T215" i="2"/>
  <c r="T633" i="2"/>
  <c r="T662" i="2"/>
  <c r="T380" i="2"/>
  <c r="T702" i="2"/>
  <c r="T538" i="2"/>
  <c r="T635" i="2"/>
  <c r="T336" i="2"/>
  <c r="T304" i="2"/>
  <c r="T528" i="2"/>
  <c r="T603" i="2"/>
  <c r="T495" i="2"/>
  <c r="T430" i="2"/>
  <c r="T487" i="2"/>
  <c r="T250" i="2"/>
  <c r="T226" i="2"/>
  <c r="T696" i="2"/>
  <c r="T521" i="2"/>
  <c r="T288" i="2"/>
  <c r="T284" i="2"/>
  <c r="T114" i="2"/>
  <c r="T340" i="2"/>
  <c r="T141" i="2"/>
  <c r="T567" i="2"/>
  <c r="T308" i="2"/>
  <c r="T713" i="2"/>
  <c r="T562" i="2"/>
  <c r="T285" i="2"/>
  <c r="T535" i="2"/>
  <c r="T286" i="2"/>
  <c r="T234" i="2"/>
  <c r="T453" i="2"/>
  <c r="T555" i="2"/>
  <c r="T501" i="2"/>
  <c r="T317" i="2"/>
  <c r="T689" i="2"/>
  <c r="T619" i="2"/>
  <c r="T383" i="2"/>
  <c r="T468" i="2"/>
  <c r="T239" i="2"/>
  <c r="T427" i="2"/>
  <c r="T682" i="2"/>
  <c r="T359" i="2"/>
  <c r="T559" i="2"/>
  <c r="T553" i="2"/>
  <c r="T654" i="2"/>
  <c r="T684" i="2"/>
  <c r="T729" i="2"/>
  <c r="T604" i="2"/>
  <c r="T639" i="2"/>
  <c r="T703" i="2"/>
  <c r="T657" i="2"/>
  <c r="T463" i="2"/>
  <c r="T514" i="2"/>
  <c r="T675" i="2"/>
  <c r="T679" i="2"/>
  <c r="T638" i="2"/>
  <c r="T644" i="2"/>
  <c r="T500" i="2"/>
  <c r="T680" i="2"/>
  <c r="T581" i="2"/>
  <c r="T685" i="2"/>
  <c r="T640" i="2"/>
  <c r="T724" i="2"/>
  <c r="T699" i="2"/>
  <c r="T707" i="2"/>
  <c r="T708" i="2"/>
  <c r="T730" i="2"/>
  <c r="T726" i="2"/>
  <c r="T641" i="2"/>
  <c r="T715" i="2"/>
  <c r="T663" i="2"/>
  <c r="S623" i="2"/>
  <c r="S576" i="2"/>
  <c r="S574" i="2"/>
  <c r="S76" i="2"/>
  <c r="S325" i="2"/>
  <c r="S433" i="2"/>
  <c r="S388" i="2"/>
  <c r="S534" i="2"/>
  <c r="S345" i="2"/>
  <c r="S550" i="2"/>
  <c r="S272" i="2"/>
  <c r="S418" i="2"/>
  <c r="S130" i="2"/>
  <c r="S709" i="2"/>
  <c r="S87" i="2"/>
  <c r="S541" i="2"/>
  <c r="S425" i="2"/>
  <c r="S674" i="2"/>
  <c r="S54" i="2"/>
  <c r="S394" i="2"/>
  <c r="S480" i="2"/>
  <c r="S445" i="2"/>
  <c r="S416" i="2"/>
  <c r="S201" i="2"/>
  <c r="S595" i="2"/>
  <c r="S290" i="2"/>
  <c r="S107" i="2"/>
  <c r="S242" i="2"/>
  <c r="S627" i="2"/>
  <c r="S73" i="2"/>
  <c r="S481" i="2"/>
  <c r="S605" i="2"/>
  <c r="S346" i="2"/>
  <c r="S3" i="2"/>
  <c r="S693" i="2"/>
  <c r="S67" i="2"/>
  <c r="S417" i="2"/>
  <c r="S202" i="2"/>
  <c r="S642" i="2"/>
  <c r="S94" i="2"/>
  <c r="S353" i="2"/>
  <c r="S236" i="2"/>
  <c r="S329" i="2"/>
  <c r="S532" i="2"/>
  <c r="S83" i="2"/>
  <c r="S223" i="2"/>
  <c r="S586" i="2"/>
  <c r="S217" i="2"/>
  <c r="S193" i="2"/>
  <c r="S326" i="2"/>
  <c r="S154" i="2"/>
  <c r="S508" i="2"/>
  <c r="S70" i="2"/>
  <c r="S407" i="2"/>
  <c r="S323" i="2"/>
  <c r="S458" i="2"/>
  <c r="S502" i="2"/>
  <c r="S263" i="2"/>
  <c r="S289" i="2"/>
  <c r="S148" i="2"/>
  <c r="S294" i="2"/>
  <c r="S240" i="2"/>
  <c r="S260" i="2"/>
  <c r="S370" i="2"/>
  <c r="S509" i="2"/>
  <c r="S127" i="2"/>
  <c r="S99" i="2"/>
  <c r="S449" i="2"/>
  <c r="S351" i="2"/>
  <c r="S58" i="2"/>
  <c r="S118" i="2"/>
  <c r="S402" i="2"/>
  <c r="S560" i="2"/>
  <c r="S442" i="2"/>
  <c r="S273" i="2"/>
  <c r="S264" i="2"/>
  <c r="S43" i="2"/>
  <c r="S210" i="2"/>
  <c r="S122" i="2"/>
  <c r="S397" i="2"/>
  <c r="S477" i="2"/>
  <c r="S454" i="2"/>
  <c r="S409" i="2"/>
  <c r="S269" i="2"/>
  <c r="S123" i="2"/>
  <c r="S376" i="2"/>
  <c r="S213" i="2"/>
  <c r="S420" i="2"/>
  <c r="S218" i="2"/>
  <c r="S278" i="2"/>
  <c r="S690" i="2"/>
  <c r="S374" i="2"/>
  <c r="S599" i="2"/>
  <c r="S214" i="2"/>
  <c r="S628" i="2"/>
  <c r="S372" i="2"/>
  <c r="S89" i="2"/>
  <c r="S69" i="2"/>
  <c r="S97" i="2"/>
  <c r="S312" i="2"/>
  <c r="S229" i="2"/>
  <c r="S459" i="2"/>
  <c r="S60" i="2"/>
  <c r="S45" i="2"/>
  <c r="S26" i="2"/>
  <c r="S155" i="2"/>
  <c r="S8" i="2"/>
  <c r="S348" i="2"/>
  <c r="S162" i="2"/>
  <c r="S167" i="2"/>
  <c r="S33" i="2"/>
  <c r="S664" i="2"/>
  <c r="S436" i="2"/>
  <c r="S156" i="2"/>
  <c r="S136" i="2"/>
  <c r="S450" i="2"/>
  <c r="S334" i="2"/>
  <c r="S157" i="2"/>
  <c r="S64" i="2"/>
  <c r="S11" i="2"/>
  <c r="S525" i="2"/>
  <c r="S524" i="2"/>
  <c r="S251" i="2"/>
  <c r="S283" i="2"/>
  <c r="S341" i="2"/>
  <c r="S77" i="2"/>
  <c r="S365" i="2"/>
  <c r="S645" i="2"/>
  <c r="S46" i="2"/>
  <c r="S166" i="2"/>
  <c r="S197" i="2"/>
  <c r="S109" i="2"/>
  <c r="S15" i="2"/>
  <c r="S385" i="2"/>
  <c r="S282" i="2"/>
  <c r="S705" i="2"/>
  <c r="S634" i="2"/>
  <c r="S403" i="2"/>
  <c r="S309" i="2"/>
  <c r="S687" i="2"/>
  <c r="S287" i="2"/>
  <c r="S204" i="2"/>
  <c r="S399" i="2"/>
  <c r="S548" i="2"/>
  <c r="S632" i="2"/>
  <c r="S367" i="2"/>
  <c r="S451" i="2"/>
  <c r="S280" i="2"/>
  <c r="S256" i="2"/>
  <c r="S170" i="2"/>
  <c r="S13" i="2"/>
  <c r="S720" i="2"/>
  <c r="S168" i="2"/>
  <c r="S462" i="2"/>
  <c r="S444" i="2"/>
  <c r="S216" i="2"/>
  <c r="S396" i="2"/>
  <c r="S29" i="2"/>
  <c r="S30" i="2"/>
  <c r="S580" i="2"/>
  <c r="S274" i="2"/>
  <c r="S191" i="2"/>
  <c r="S398" i="2"/>
  <c r="S313" i="2"/>
  <c r="S237" i="2"/>
  <c r="S503" i="2"/>
  <c r="S160" i="2"/>
  <c r="S221" i="2"/>
  <c r="S636" i="2"/>
  <c r="S460" i="2"/>
  <c r="S307" i="2"/>
  <c r="S137" i="2"/>
  <c r="S585" i="2"/>
  <c r="S518" i="2"/>
  <c r="S558" i="2"/>
  <c r="S563" i="2"/>
  <c r="S568" i="2"/>
  <c r="S658" i="2"/>
  <c r="S479" i="2"/>
  <c r="S648" i="2"/>
  <c r="S613" i="2"/>
  <c r="S40" i="2"/>
  <c r="S266" i="2"/>
  <c r="S173" i="2"/>
  <c r="S470" i="2"/>
  <c r="S135" i="2"/>
  <c r="S590" i="2"/>
  <c r="S298" i="2"/>
  <c r="S455" i="2"/>
  <c r="S85" i="2"/>
  <c r="S5" i="2"/>
  <c r="S622" i="2"/>
  <c r="S499" i="2"/>
  <c r="S180" i="2"/>
  <c r="S279" i="2"/>
  <c r="S529" i="2"/>
  <c r="S621" i="2"/>
  <c r="S254" i="2"/>
  <c r="S631" i="2"/>
  <c r="S649" i="2"/>
  <c r="S125" i="2"/>
  <c r="S466" i="2"/>
  <c r="S484" i="2"/>
  <c r="S335" i="2"/>
  <c r="S292" i="2"/>
  <c r="S147" i="2"/>
  <c r="S630" i="2"/>
  <c r="S600" i="2"/>
  <c r="S49" i="2"/>
  <c r="S50" i="2"/>
  <c r="S219" i="2"/>
  <c r="S419" i="2"/>
  <c r="S92" i="2"/>
  <c r="S38" i="2"/>
  <c r="S482" i="2"/>
  <c r="S489" i="2"/>
  <c r="S75" i="2"/>
  <c r="S121" i="2"/>
  <c r="S431" i="2"/>
  <c r="S583" i="2"/>
  <c r="S62" i="2"/>
  <c r="S519" i="2"/>
  <c r="S446" i="2"/>
  <c r="S199" i="2"/>
  <c r="S404" i="2"/>
  <c r="S523" i="2"/>
  <c r="S142" i="2"/>
  <c r="S192" i="2"/>
  <c r="S255" i="2"/>
  <c r="S692" i="2"/>
  <c r="S393" i="2"/>
  <c r="S161" i="2"/>
  <c r="S318" i="2"/>
  <c r="S337" i="2"/>
  <c r="S27" i="2"/>
  <c r="S17" i="2"/>
  <c r="S492" i="2"/>
  <c r="S516" i="2"/>
  <c r="S700" i="2"/>
  <c r="S497" i="2"/>
  <c r="S47" i="2"/>
  <c r="S432" i="2"/>
  <c r="S379" i="2"/>
  <c r="S324" i="2"/>
  <c r="S48" i="2"/>
  <c r="S421" i="2"/>
  <c r="S410" i="2"/>
  <c r="S74" i="2"/>
  <c r="S616" i="2"/>
  <c r="S342" i="2"/>
  <c r="S95" i="2"/>
  <c r="S423" i="2"/>
  <c r="S303" i="2"/>
  <c r="S169" i="2"/>
  <c r="S520" i="2"/>
  <c r="S296" i="2"/>
  <c r="S368" i="2"/>
  <c r="S465" i="2"/>
  <c r="S331" i="2"/>
  <c r="S145" i="2"/>
  <c r="S16" i="2"/>
  <c r="S570" i="2"/>
  <c r="S719" i="2"/>
  <c r="S704" i="2"/>
  <c r="S607" i="2"/>
  <c r="S369" i="2"/>
  <c r="S474" i="2"/>
  <c r="S591" i="2"/>
  <c r="S677" i="2"/>
  <c r="S314" i="2"/>
  <c r="S391" i="2"/>
  <c r="S28" i="2"/>
  <c r="S551" i="2"/>
  <c r="S373" i="2"/>
  <c r="S115" i="2"/>
  <c r="S384" i="2"/>
  <c r="S405" i="2"/>
  <c r="S53" i="2"/>
  <c r="S472" i="2"/>
  <c r="S406" i="2"/>
  <c r="S389" i="2"/>
  <c r="S71" i="2"/>
  <c r="S483" i="2"/>
  <c r="S387" i="2"/>
  <c r="S377" i="2"/>
  <c r="S452" i="2"/>
  <c r="S224" i="2"/>
  <c r="S93" i="2"/>
  <c r="S244" i="2"/>
  <c r="S569" i="2"/>
  <c r="S212" i="2"/>
  <c r="S209" i="2"/>
  <c r="S2" i="2"/>
  <c r="S339" i="2"/>
  <c r="S51" i="2"/>
  <c r="S171" i="2"/>
  <c r="S552" i="2"/>
  <c r="S84" i="2"/>
  <c r="S354" i="2"/>
  <c r="S124" i="2"/>
  <c r="S678" i="2"/>
  <c r="S507" i="2"/>
  <c r="S327" i="2"/>
  <c r="S184" i="2"/>
  <c r="S129" i="2"/>
  <c r="S364" i="2"/>
  <c r="S61" i="2"/>
  <c r="S615" i="2"/>
  <c r="S175" i="2"/>
  <c r="S277" i="2"/>
  <c r="S200" i="2"/>
  <c r="S268" i="2"/>
  <c r="S584" i="2"/>
  <c r="S413" i="2"/>
  <c r="S194" i="2"/>
  <c r="S536" i="2"/>
  <c r="S461" i="2"/>
  <c r="S582" i="2"/>
  <c r="S257" i="2"/>
  <c r="S103" i="2"/>
  <c r="S275" i="2"/>
  <c r="S355" i="2"/>
  <c r="S669" i="2"/>
  <c r="S249" i="2"/>
  <c r="S189" i="2"/>
  <c r="S440" i="2"/>
  <c r="S253" i="2"/>
  <c r="S344" i="2"/>
  <c r="S102" i="2"/>
  <c r="S146" i="2"/>
  <c r="S441" i="2"/>
  <c r="S205" i="2"/>
  <c r="S149" i="2"/>
  <c r="S328" i="2"/>
  <c r="S577" i="2"/>
  <c r="S598" i="2"/>
  <c r="S271" i="2"/>
  <c r="S545" i="2"/>
  <c r="S188" i="2"/>
  <c r="S72" i="2"/>
  <c r="S306" i="2"/>
  <c r="S82" i="2"/>
  <c r="S117" i="2"/>
  <c r="S14" i="2"/>
  <c r="S291" i="2"/>
  <c r="S21" i="2"/>
  <c r="S132" i="2"/>
  <c r="S670" i="2"/>
  <c r="S86" i="2"/>
  <c r="S68" i="2"/>
  <c r="S589" i="2"/>
  <c r="S721" i="2"/>
  <c r="S163" i="2"/>
  <c r="S515" i="2"/>
  <c r="S183" i="2"/>
  <c r="S211" i="2"/>
  <c r="S113" i="2"/>
  <c r="S12" i="2"/>
  <c r="S179" i="2"/>
  <c r="S138" i="2"/>
  <c r="S190" i="2"/>
  <c r="S676" i="2"/>
  <c r="S39" i="2"/>
  <c r="S208" i="2"/>
  <c r="S381" i="2"/>
  <c r="S34" i="2"/>
  <c r="S540" i="2"/>
  <c r="S22" i="2"/>
  <c r="S546" i="2"/>
  <c r="S78" i="2"/>
  <c r="S556" i="2"/>
  <c r="S656" i="2"/>
  <c r="S587" i="2"/>
  <c r="S666" i="2"/>
  <c r="S438" i="2"/>
  <c r="S186" i="2"/>
  <c r="S7" i="2"/>
  <c r="S56" i="2"/>
  <c r="S44" i="2"/>
  <c r="S252" i="2"/>
  <c r="S233" i="2"/>
  <c r="S625" i="2"/>
  <c r="S349" i="2"/>
  <c r="S319" i="2"/>
  <c r="S347" i="2"/>
  <c r="S315" i="2"/>
  <c r="S614" i="2"/>
  <c r="S686" i="2"/>
  <c r="S485" i="2"/>
  <c r="S4" i="2"/>
  <c r="S343" i="2"/>
  <c r="S504" i="2"/>
  <c r="S140" i="2"/>
  <c r="S6" i="2"/>
  <c r="S206" i="2"/>
  <c r="S195" i="2"/>
  <c r="S510" i="2"/>
  <c r="S225" i="2"/>
  <c r="S32" i="2"/>
  <c r="S557" i="2"/>
  <c r="S9" i="2"/>
  <c r="S90" i="2"/>
  <c r="S300" i="2"/>
  <c r="S63" i="2"/>
  <c r="S59" i="2"/>
  <c r="S494" i="2"/>
  <c r="S338" i="2"/>
  <c r="S356" i="2"/>
  <c r="S198" i="2"/>
  <c r="S228" i="2"/>
  <c r="S187" i="2"/>
  <c r="S172" i="2"/>
  <c r="S24" i="2"/>
  <c r="S247" i="2"/>
  <c r="S612" i="2"/>
  <c r="S358" i="2"/>
  <c r="S629" i="2"/>
  <c r="S143" i="2"/>
  <c r="S230" i="2"/>
  <c r="S637" i="2"/>
  <c r="S549" i="2"/>
  <c r="S258" i="2"/>
  <c r="S245" i="2"/>
  <c r="S543" i="2"/>
  <c r="S220" i="2"/>
  <c r="S41" i="2"/>
  <c r="S511" i="2"/>
  <c r="S493" i="2"/>
  <c r="S243" i="2"/>
  <c r="S181" i="2"/>
  <c r="S231" i="2"/>
  <c r="S572" i="2"/>
  <c r="S267" i="2"/>
  <c r="S176" i="2"/>
  <c r="S120" i="2"/>
  <c r="S31" i="2"/>
  <c r="S665" i="2"/>
  <c r="S203" i="2"/>
  <c r="S608" i="2"/>
  <c r="S101" i="2"/>
  <c r="S732" i="2"/>
  <c r="S711" i="2"/>
  <c r="S153" i="2"/>
  <c r="S281" i="2"/>
  <c r="S694" i="2"/>
  <c r="S527" i="2"/>
  <c r="S19" i="2"/>
  <c r="S293" i="2"/>
  <c r="S424" i="2"/>
  <c r="S131" i="2"/>
  <c r="S578" i="2"/>
  <c r="S144" i="2"/>
  <c r="S305" i="2"/>
  <c r="S55" i="2"/>
  <c r="S491" i="2"/>
  <c r="S505" i="2"/>
  <c r="S457" i="2"/>
  <c r="S415" i="2"/>
  <c r="S37" i="2"/>
  <c r="S395" i="2"/>
  <c r="S617" i="2"/>
  <c r="S651" i="2"/>
  <c r="S660" i="2"/>
  <c r="S96" i="2"/>
  <c r="S66" i="2"/>
  <c r="S506" i="2"/>
  <c r="S723" i="2"/>
  <c r="S439" i="2"/>
  <c r="S718" i="2"/>
  <c r="S655" i="2"/>
  <c r="S248" i="2"/>
  <c r="S164" i="2"/>
  <c r="S311" i="2"/>
  <c r="S592" i="2"/>
  <c r="S530" i="2"/>
  <c r="S10" i="2"/>
  <c r="S434" i="2"/>
  <c r="S222" i="2"/>
  <c r="S620" i="2"/>
  <c r="S88" i="2"/>
  <c r="S710" i="2"/>
  <c r="S361" i="2"/>
  <c r="S108" i="2"/>
  <c r="S357" i="2"/>
  <c r="S174" i="2"/>
  <c r="S701" i="2"/>
  <c r="S159" i="2"/>
  <c r="S152" i="2"/>
  <c r="S362" i="2"/>
  <c r="S643" i="2"/>
  <c r="S20" i="2"/>
  <c r="S588" i="2"/>
  <c r="S25" i="2"/>
  <c r="S412" i="2"/>
  <c r="S667" i="2"/>
  <c r="S18" i="2"/>
  <c r="S596" i="2"/>
  <c r="S177" i="2"/>
  <c r="S712" i="2"/>
  <c r="S106" i="2"/>
  <c r="S126" i="2"/>
  <c r="S539" i="2"/>
  <c r="S471" i="2"/>
  <c r="S544" i="2"/>
  <c r="S150" i="2"/>
  <c r="S98" i="2"/>
  <c r="S486" i="2"/>
  <c r="S207" i="2"/>
  <c r="S714" i="2"/>
  <c r="S618" i="2"/>
  <c r="S547" i="2"/>
  <c r="S672" i="2"/>
  <c r="S119" i="2"/>
  <c r="S232" i="2"/>
  <c r="S601" i="2"/>
  <c r="S475" i="2"/>
  <c r="S390" i="2"/>
  <c r="S366" i="2"/>
  <c r="S302" i="2"/>
  <c r="S301" i="2"/>
  <c r="S320" i="2"/>
  <c r="S360" i="2"/>
  <c r="S422" i="2"/>
  <c r="S23" i="2"/>
  <c r="S611" i="2"/>
  <c r="S469" i="2"/>
  <c r="S533" i="2"/>
  <c r="S182" i="2"/>
  <c r="S79" i="2"/>
  <c r="S447" i="2"/>
  <c r="S575" i="2"/>
  <c r="S573" i="2"/>
  <c r="S537" i="2"/>
  <c r="S443" i="2"/>
  <c r="S310" i="2"/>
  <c r="S363" i="2"/>
  <c r="S429" i="2"/>
  <c r="S488" i="2"/>
  <c r="S695" i="2"/>
  <c r="S467" i="2"/>
  <c r="S606" i="2"/>
  <c r="S333" i="2"/>
  <c r="S276" i="2"/>
  <c r="S428" i="2"/>
  <c r="S526" i="2"/>
  <c r="S727" i="2"/>
  <c r="S448" i="2"/>
  <c r="S610" i="2"/>
  <c r="S128" i="2"/>
  <c r="S81" i="2"/>
  <c r="S597" i="2"/>
  <c r="S594" i="2"/>
  <c r="S722" i="2"/>
  <c r="S105" i="2"/>
  <c r="S626" i="2"/>
  <c r="S498" i="2"/>
  <c r="S725" i="2"/>
  <c r="S411" i="2"/>
  <c r="S196" i="2"/>
  <c r="S158" i="2"/>
  <c r="S375" i="2"/>
  <c r="S116" i="2"/>
  <c r="S299" i="2"/>
  <c r="S437" i="2"/>
  <c r="S652" i="2"/>
  <c r="S602" i="2"/>
  <c r="S517" i="2"/>
  <c r="S554" i="2"/>
  <c r="S35" i="2"/>
  <c r="S646" i="2"/>
  <c r="S261" i="2"/>
  <c r="S100" i="2"/>
  <c r="S673" i="2"/>
  <c r="S650" i="2"/>
  <c r="S238" i="2"/>
  <c r="S352" i="2"/>
  <c r="S112" i="2"/>
  <c r="S36" i="2"/>
  <c r="S688" i="2"/>
  <c r="S133" i="2"/>
  <c r="S382" i="2"/>
  <c r="S473" i="2"/>
  <c r="S371" i="2"/>
  <c r="S478" i="2"/>
  <c r="S716" i="2"/>
  <c r="S426" i="2"/>
  <c r="S490" i="2"/>
  <c r="S681" i="2"/>
  <c r="S111" i="2"/>
  <c r="S476" i="2"/>
  <c r="S134" i="2"/>
  <c r="S542" i="2"/>
  <c r="S259" i="2"/>
  <c r="S624" i="2"/>
  <c r="S139" i="2"/>
  <c r="S330" i="2"/>
  <c r="S571" i="2"/>
  <c r="S609" i="2"/>
  <c r="S80" i="2"/>
  <c r="S91" i="2"/>
  <c r="S401" i="2"/>
  <c r="S262" i="2"/>
  <c r="S691" i="2"/>
  <c r="S110" i="2"/>
  <c r="S683" i="2"/>
  <c r="S512" i="2"/>
  <c r="S386" i="2"/>
  <c r="S241" i="2"/>
  <c r="S52" i="2"/>
  <c r="S321" i="2"/>
  <c r="S579" i="2"/>
  <c r="S564" i="2"/>
  <c r="S246" i="2"/>
  <c r="S565" i="2"/>
  <c r="S392" i="2"/>
  <c r="S435" i="2"/>
  <c r="S57" i="2"/>
  <c r="S178" i="2"/>
  <c r="S400" i="2"/>
  <c r="S731" i="2"/>
  <c r="S647" i="2"/>
  <c r="S408" i="2"/>
  <c r="S661" i="2"/>
  <c r="S728" i="2"/>
  <c r="S659" i="2"/>
  <c r="S350" i="2"/>
  <c r="S65" i="2"/>
  <c r="S270" i="2"/>
  <c r="S668" i="2"/>
  <c r="S151" i="2"/>
  <c r="S513" i="2"/>
  <c r="S697" i="2"/>
  <c r="S185" i="2"/>
  <c r="S378" i="2"/>
  <c r="S593" i="2"/>
  <c r="S316" i="2"/>
  <c r="S496" i="2"/>
  <c r="S717" i="2"/>
  <c r="S297" i="2"/>
  <c r="S561" i="2"/>
  <c r="S265" i="2"/>
  <c r="S42" i="2"/>
  <c r="S566" i="2"/>
  <c r="S322" i="2"/>
  <c r="S414" i="2"/>
  <c r="S671" i="2"/>
  <c r="S332" i="2"/>
  <c r="S464" i="2"/>
  <c r="S456" i="2"/>
  <c r="S706" i="2"/>
  <c r="S698" i="2"/>
  <c r="S227" i="2"/>
  <c r="S235" i="2"/>
  <c r="S653" i="2"/>
  <c r="S295" i="2"/>
  <c r="S522" i="2"/>
  <c r="S165" i="2"/>
  <c r="S531" i="2"/>
  <c r="S733" i="2"/>
  <c r="S104" i="2"/>
  <c r="S215" i="2"/>
  <c r="S633" i="2"/>
  <c r="S662" i="2"/>
  <c r="S380" i="2"/>
  <c r="S702" i="2"/>
  <c r="S538" i="2"/>
  <c r="S635" i="2"/>
  <c r="S336" i="2"/>
  <c r="S304" i="2"/>
  <c r="S528" i="2"/>
  <c r="S603" i="2"/>
  <c r="S495" i="2"/>
  <c r="S430" i="2"/>
  <c r="S487" i="2"/>
  <c r="S250" i="2"/>
  <c r="S226" i="2"/>
  <c r="S696" i="2"/>
  <c r="S521" i="2"/>
  <c r="S288" i="2"/>
  <c r="S284" i="2"/>
  <c r="S114" i="2"/>
  <c r="S340" i="2"/>
  <c r="S141" i="2"/>
  <c r="S567" i="2"/>
  <c r="S308" i="2"/>
  <c r="S713" i="2"/>
  <c r="S562" i="2"/>
  <c r="S285" i="2"/>
  <c r="S535" i="2"/>
  <c r="S286" i="2"/>
  <c r="S234" i="2"/>
  <c r="S453" i="2"/>
  <c r="S555" i="2"/>
  <c r="S501" i="2"/>
  <c r="S317" i="2"/>
  <c r="S689" i="2"/>
  <c r="S619" i="2"/>
  <c r="S383" i="2"/>
  <c r="S468" i="2"/>
  <c r="S239" i="2"/>
  <c r="S427" i="2"/>
  <c r="S682" i="2"/>
  <c r="S359" i="2"/>
  <c r="S559" i="2"/>
  <c r="S553" i="2"/>
  <c r="S654" i="2"/>
  <c r="S684" i="2"/>
  <c r="S729" i="2"/>
  <c r="S604" i="2"/>
  <c r="S639" i="2"/>
  <c r="S703" i="2"/>
  <c r="S657" i="2"/>
  <c r="S463" i="2"/>
  <c r="S514" i="2"/>
  <c r="S675" i="2"/>
  <c r="S679" i="2"/>
  <c r="S638" i="2"/>
  <c r="S644" i="2"/>
  <c r="S500" i="2"/>
  <c r="S680" i="2"/>
  <c r="S581" i="2"/>
  <c r="S685" i="2"/>
  <c r="S640" i="2"/>
  <c r="S724" i="2"/>
  <c r="S699" i="2"/>
  <c r="S707" i="2"/>
  <c r="S708" i="2"/>
  <c r="S730" i="2"/>
  <c r="S726" i="2"/>
  <c r="S641" i="2"/>
  <c r="S715" i="2"/>
  <c r="S663" i="2"/>
  <c r="N623" i="2"/>
  <c r="N576" i="2"/>
  <c r="N574" i="2"/>
  <c r="N76" i="2"/>
  <c r="N325" i="2"/>
  <c r="N433" i="2"/>
  <c r="N388" i="2"/>
  <c r="N534" i="2"/>
  <c r="N345" i="2"/>
  <c r="N550" i="2"/>
  <c r="N272" i="2"/>
  <c r="N418" i="2"/>
  <c r="N130" i="2"/>
  <c r="N709" i="2"/>
  <c r="N87" i="2"/>
  <c r="N541" i="2"/>
  <c r="N425" i="2"/>
  <c r="N674" i="2"/>
  <c r="N54" i="2"/>
  <c r="N394" i="2"/>
  <c r="N480" i="2"/>
  <c r="N445" i="2"/>
  <c r="N416" i="2"/>
  <c r="N201" i="2"/>
  <c r="N595" i="2"/>
  <c r="N290" i="2"/>
  <c r="N107" i="2"/>
  <c r="N242" i="2"/>
  <c r="N627" i="2"/>
  <c r="N73" i="2"/>
  <c r="N481" i="2"/>
  <c r="N605" i="2"/>
  <c r="N346" i="2"/>
  <c r="N3" i="2"/>
  <c r="N693" i="2"/>
  <c r="N67" i="2"/>
  <c r="N417" i="2"/>
  <c r="N202" i="2"/>
  <c r="N642" i="2"/>
  <c r="N94" i="2"/>
  <c r="N353" i="2"/>
  <c r="N236" i="2"/>
  <c r="N329" i="2"/>
  <c r="N532" i="2"/>
  <c r="N83" i="2"/>
  <c r="N223" i="2"/>
  <c r="N586" i="2"/>
  <c r="N217" i="2"/>
  <c r="N193" i="2"/>
  <c r="N326" i="2"/>
  <c r="N154" i="2"/>
  <c r="N508" i="2"/>
  <c r="N70" i="2"/>
  <c r="N407" i="2"/>
  <c r="N323" i="2"/>
  <c r="N458" i="2"/>
  <c r="N502" i="2"/>
  <c r="N263" i="2"/>
  <c r="N289" i="2"/>
  <c r="N148" i="2"/>
  <c r="N294" i="2"/>
  <c r="N240" i="2"/>
  <c r="N260" i="2"/>
  <c r="N370" i="2"/>
  <c r="N509" i="2"/>
  <c r="N127" i="2"/>
  <c r="N99" i="2"/>
  <c r="N449" i="2"/>
  <c r="N351" i="2"/>
  <c r="N58" i="2"/>
  <c r="N118" i="2"/>
  <c r="N402" i="2"/>
  <c r="N560" i="2"/>
  <c r="N442" i="2"/>
  <c r="N273" i="2"/>
  <c r="N264" i="2"/>
  <c r="N43" i="2"/>
  <c r="N210" i="2"/>
  <c r="N122" i="2"/>
  <c r="N397" i="2"/>
  <c r="N477" i="2"/>
  <c r="N454" i="2"/>
  <c r="N409" i="2"/>
  <c r="N269" i="2"/>
  <c r="N123" i="2"/>
  <c r="N376" i="2"/>
  <c r="N213" i="2"/>
  <c r="N420" i="2"/>
  <c r="N218" i="2"/>
  <c r="N278" i="2"/>
  <c r="N690" i="2"/>
  <c r="N374" i="2"/>
  <c r="N599" i="2"/>
  <c r="N214" i="2"/>
  <c r="N628" i="2"/>
  <c r="N372" i="2"/>
  <c r="N89" i="2"/>
  <c r="N69" i="2"/>
  <c r="N97" i="2"/>
  <c r="N312" i="2"/>
  <c r="N229" i="2"/>
  <c r="N459" i="2"/>
  <c r="N60" i="2"/>
  <c r="N45" i="2"/>
  <c r="N26" i="2"/>
  <c r="N155" i="2"/>
  <c r="N8" i="2"/>
  <c r="N348" i="2"/>
  <c r="N162" i="2"/>
  <c r="N167" i="2"/>
  <c r="N33" i="2"/>
  <c r="N664" i="2"/>
  <c r="N436" i="2"/>
  <c r="N156" i="2"/>
  <c r="N136" i="2"/>
  <c r="N450" i="2"/>
  <c r="N334" i="2"/>
  <c r="N157" i="2"/>
  <c r="N64" i="2"/>
  <c r="N11" i="2"/>
  <c r="N525" i="2"/>
  <c r="N524" i="2"/>
  <c r="N251" i="2"/>
  <c r="N283" i="2"/>
  <c r="N341" i="2"/>
  <c r="N77" i="2"/>
  <c r="N365" i="2"/>
  <c r="N645" i="2"/>
  <c r="N46" i="2"/>
  <c r="N166" i="2"/>
  <c r="N197" i="2"/>
  <c r="N109" i="2"/>
  <c r="N15" i="2"/>
  <c r="N385" i="2"/>
  <c r="N282" i="2"/>
  <c r="N705" i="2"/>
  <c r="N634" i="2"/>
  <c r="N403" i="2"/>
  <c r="N309" i="2"/>
  <c r="N687" i="2"/>
  <c r="N287" i="2"/>
  <c r="N204" i="2"/>
  <c r="N399" i="2"/>
  <c r="N548" i="2"/>
  <c r="N632" i="2"/>
  <c r="N367" i="2"/>
  <c r="N451" i="2"/>
  <c r="N280" i="2"/>
  <c r="N256" i="2"/>
  <c r="N170" i="2"/>
  <c r="N13" i="2"/>
  <c r="N720" i="2"/>
  <c r="N168" i="2"/>
  <c r="N462" i="2"/>
  <c r="N444" i="2"/>
  <c r="N216" i="2"/>
  <c r="N396" i="2"/>
  <c r="N29" i="2"/>
  <c r="N30" i="2"/>
  <c r="N580" i="2"/>
  <c r="N274" i="2"/>
  <c r="N191" i="2"/>
  <c r="N398" i="2"/>
  <c r="N313" i="2"/>
  <c r="N237" i="2"/>
  <c r="N503" i="2"/>
  <c r="N160" i="2"/>
  <c r="N221" i="2"/>
  <c r="N636" i="2"/>
  <c r="N460" i="2"/>
  <c r="N307" i="2"/>
  <c r="N137" i="2"/>
  <c r="N585" i="2"/>
  <c r="N518" i="2"/>
  <c r="N558" i="2"/>
  <c r="N563" i="2"/>
  <c r="N568" i="2"/>
  <c r="N658" i="2"/>
  <c r="N479" i="2"/>
  <c r="N648" i="2"/>
  <c r="N613" i="2"/>
  <c r="N40" i="2"/>
  <c r="N266" i="2"/>
  <c r="N173" i="2"/>
  <c r="N470" i="2"/>
  <c r="N135" i="2"/>
  <c r="N590" i="2"/>
  <c r="N298" i="2"/>
  <c r="N455" i="2"/>
  <c r="N85" i="2"/>
  <c r="N5" i="2"/>
  <c r="N622" i="2"/>
  <c r="N499" i="2"/>
  <c r="N180" i="2"/>
  <c r="N279" i="2"/>
  <c r="N529" i="2"/>
  <c r="N621" i="2"/>
  <c r="N254" i="2"/>
  <c r="N631" i="2"/>
  <c r="N649" i="2"/>
  <c r="N125" i="2"/>
  <c r="N466" i="2"/>
  <c r="N484" i="2"/>
  <c r="N335" i="2"/>
  <c r="N292" i="2"/>
  <c r="N147" i="2"/>
  <c r="N630" i="2"/>
  <c r="N600" i="2"/>
  <c r="N49" i="2"/>
  <c r="N50" i="2"/>
  <c r="N219" i="2"/>
  <c r="N419" i="2"/>
  <c r="N92" i="2"/>
  <c r="N38" i="2"/>
  <c r="N482" i="2"/>
  <c r="N489" i="2"/>
  <c r="N75" i="2"/>
  <c r="N121" i="2"/>
  <c r="N431" i="2"/>
  <c r="N583" i="2"/>
  <c r="N62" i="2"/>
  <c r="N519" i="2"/>
  <c r="N446" i="2"/>
  <c r="N199" i="2"/>
  <c r="N404" i="2"/>
  <c r="N523" i="2"/>
  <c r="N142" i="2"/>
  <c r="N192" i="2"/>
  <c r="N255" i="2"/>
  <c r="N692" i="2"/>
  <c r="N393" i="2"/>
  <c r="N161" i="2"/>
  <c r="N318" i="2"/>
  <c r="N337" i="2"/>
  <c r="N27" i="2"/>
  <c r="N17" i="2"/>
  <c r="N492" i="2"/>
  <c r="N516" i="2"/>
  <c r="N700" i="2"/>
  <c r="N497" i="2"/>
  <c r="N47" i="2"/>
  <c r="N432" i="2"/>
  <c r="N379" i="2"/>
  <c r="N324" i="2"/>
  <c r="N48" i="2"/>
  <c r="N421" i="2"/>
  <c r="N410" i="2"/>
  <c r="N74" i="2"/>
  <c r="N616" i="2"/>
  <c r="N342" i="2"/>
  <c r="N95" i="2"/>
  <c r="N423" i="2"/>
  <c r="N303" i="2"/>
  <c r="N169" i="2"/>
  <c r="N520" i="2"/>
  <c r="N296" i="2"/>
  <c r="N368" i="2"/>
  <c r="N465" i="2"/>
  <c r="N331" i="2"/>
  <c r="N145" i="2"/>
  <c r="N16" i="2"/>
  <c r="N570" i="2"/>
  <c r="N719" i="2"/>
  <c r="N704" i="2"/>
  <c r="N607" i="2"/>
  <c r="N369" i="2"/>
  <c r="N474" i="2"/>
  <c r="N591" i="2"/>
  <c r="N677" i="2"/>
  <c r="N314" i="2"/>
  <c r="N391" i="2"/>
  <c r="N28" i="2"/>
  <c r="N551" i="2"/>
  <c r="N373" i="2"/>
  <c r="N115" i="2"/>
  <c r="N384" i="2"/>
  <c r="N405" i="2"/>
  <c r="N53" i="2"/>
  <c r="N472" i="2"/>
  <c r="N406" i="2"/>
  <c r="N389" i="2"/>
  <c r="N71" i="2"/>
  <c r="N483" i="2"/>
  <c r="N387" i="2"/>
  <c r="N377" i="2"/>
  <c r="N452" i="2"/>
  <c r="N224" i="2"/>
  <c r="N93" i="2"/>
  <c r="N244" i="2"/>
  <c r="N569" i="2"/>
  <c r="N212" i="2"/>
  <c r="N209" i="2"/>
  <c r="N2" i="2"/>
  <c r="N339" i="2"/>
  <c r="N51" i="2"/>
  <c r="N171" i="2"/>
  <c r="N552" i="2"/>
  <c r="N84" i="2"/>
  <c r="N354" i="2"/>
  <c r="N124" i="2"/>
  <c r="N678" i="2"/>
  <c r="N507" i="2"/>
  <c r="N327" i="2"/>
  <c r="N184" i="2"/>
  <c r="N129" i="2"/>
  <c r="N364" i="2"/>
  <c r="N61" i="2"/>
  <c r="N615" i="2"/>
  <c r="N175" i="2"/>
  <c r="N277" i="2"/>
  <c r="N200" i="2"/>
  <c r="N268" i="2"/>
  <c r="N584" i="2"/>
  <c r="N413" i="2"/>
  <c r="N194" i="2"/>
  <c r="N536" i="2"/>
  <c r="N461" i="2"/>
  <c r="N582" i="2"/>
  <c r="N257" i="2"/>
  <c r="N103" i="2"/>
  <c r="N275" i="2"/>
  <c r="N355" i="2"/>
  <c r="N669" i="2"/>
  <c r="N249" i="2"/>
  <c r="N189" i="2"/>
  <c r="N440" i="2"/>
  <c r="N253" i="2"/>
  <c r="N344" i="2"/>
  <c r="N102" i="2"/>
  <c r="N146" i="2"/>
  <c r="N441" i="2"/>
  <c r="N205" i="2"/>
  <c r="N149" i="2"/>
  <c r="N328" i="2"/>
  <c r="N577" i="2"/>
  <c r="N598" i="2"/>
  <c r="N271" i="2"/>
  <c r="N545" i="2"/>
  <c r="N188" i="2"/>
  <c r="N72" i="2"/>
  <c r="N306" i="2"/>
  <c r="N82" i="2"/>
  <c r="N117" i="2"/>
  <c r="N14" i="2"/>
  <c r="N291" i="2"/>
  <c r="N21" i="2"/>
  <c r="N132" i="2"/>
  <c r="N670" i="2"/>
  <c r="N86" i="2"/>
  <c r="N68" i="2"/>
  <c r="N589" i="2"/>
  <c r="N721" i="2"/>
  <c r="N163" i="2"/>
  <c r="N515" i="2"/>
  <c r="N183" i="2"/>
  <c r="N211" i="2"/>
  <c r="N113" i="2"/>
  <c r="N12" i="2"/>
  <c r="N179" i="2"/>
  <c r="N138" i="2"/>
  <c r="N190" i="2"/>
  <c r="N676" i="2"/>
  <c r="N39" i="2"/>
  <c r="N208" i="2"/>
  <c r="N381" i="2"/>
  <c r="N34" i="2"/>
  <c r="N540" i="2"/>
  <c r="N22" i="2"/>
  <c r="N546" i="2"/>
  <c r="N78" i="2"/>
  <c r="N556" i="2"/>
  <c r="N656" i="2"/>
  <c r="N587" i="2"/>
  <c r="N666" i="2"/>
  <c r="N438" i="2"/>
  <c r="N186" i="2"/>
  <c r="N7" i="2"/>
  <c r="N56" i="2"/>
  <c r="N44" i="2"/>
  <c r="N252" i="2"/>
  <c r="N233" i="2"/>
  <c r="N625" i="2"/>
  <c r="N349" i="2"/>
  <c r="N319" i="2"/>
  <c r="N347" i="2"/>
  <c r="N315" i="2"/>
  <c r="N614" i="2"/>
  <c r="N686" i="2"/>
  <c r="N485" i="2"/>
  <c r="N4" i="2"/>
  <c r="N343" i="2"/>
  <c r="N504" i="2"/>
  <c r="N140" i="2"/>
  <c r="N6" i="2"/>
  <c r="N206" i="2"/>
  <c r="N195" i="2"/>
  <c r="N510" i="2"/>
  <c r="N225" i="2"/>
  <c r="N32" i="2"/>
  <c r="N557" i="2"/>
  <c r="N9" i="2"/>
  <c r="N90" i="2"/>
  <c r="N300" i="2"/>
  <c r="N63" i="2"/>
  <c r="N59" i="2"/>
  <c r="N494" i="2"/>
  <c r="N338" i="2"/>
  <c r="N356" i="2"/>
  <c r="N198" i="2"/>
  <c r="N228" i="2"/>
  <c r="N187" i="2"/>
  <c r="N172" i="2"/>
  <c r="N24" i="2"/>
  <c r="N247" i="2"/>
  <c r="N612" i="2"/>
  <c r="N358" i="2"/>
  <c r="N629" i="2"/>
  <c r="N143" i="2"/>
  <c r="N230" i="2"/>
  <c r="N637" i="2"/>
  <c r="N549" i="2"/>
  <c r="N258" i="2"/>
  <c r="N245" i="2"/>
  <c r="N543" i="2"/>
  <c r="N220" i="2"/>
  <c r="N41" i="2"/>
  <c r="N511" i="2"/>
  <c r="N493" i="2"/>
  <c r="N243" i="2"/>
  <c r="N181" i="2"/>
  <c r="N231" i="2"/>
  <c r="N572" i="2"/>
  <c r="N267" i="2"/>
  <c r="N176" i="2"/>
  <c r="N120" i="2"/>
  <c r="N31" i="2"/>
  <c r="N665" i="2"/>
  <c r="N203" i="2"/>
  <c r="N608" i="2"/>
  <c r="N101" i="2"/>
  <c r="N732" i="2"/>
  <c r="N711" i="2"/>
  <c r="N153" i="2"/>
  <c r="N281" i="2"/>
  <c r="N694" i="2"/>
  <c r="N527" i="2"/>
  <c r="N19" i="2"/>
  <c r="N293" i="2"/>
  <c r="N424" i="2"/>
  <c r="N131" i="2"/>
  <c r="N578" i="2"/>
  <c r="N144" i="2"/>
  <c r="N305" i="2"/>
  <c r="N55" i="2"/>
  <c r="N491" i="2"/>
  <c r="N505" i="2"/>
  <c r="N457" i="2"/>
  <c r="N415" i="2"/>
  <c r="N37" i="2"/>
  <c r="N395" i="2"/>
  <c r="N617" i="2"/>
  <c r="N651" i="2"/>
  <c r="N660" i="2"/>
  <c r="N96" i="2"/>
  <c r="N66" i="2"/>
  <c r="N506" i="2"/>
  <c r="N723" i="2"/>
  <c r="N439" i="2"/>
  <c r="N718" i="2"/>
  <c r="N655" i="2"/>
  <c r="N248" i="2"/>
  <c r="N164" i="2"/>
  <c r="N311" i="2"/>
  <c r="N592" i="2"/>
  <c r="N530" i="2"/>
  <c r="N10" i="2"/>
  <c r="N434" i="2"/>
  <c r="N222" i="2"/>
  <c r="N620" i="2"/>
  <c r="N88" i="2"/>
  <c r="N710" i="2"/>
  <c r="N361" i="2"/>
  <c r="N108" i="2"/>
  <c r="N357" i="2"/>
  <c r="N174" i="2"/>
  <c r="N701" i="2"/>
  <c r="N159" i="2"/>
  <c r="N152" i="2"/>
  <c r="N362" i="2"/>
  <c r="N643" i="2"/>
  <c r="N20" i="2"/>
  <c r="N588" i="2"/>
  <c r="N25" i="2"/>
  <c r="N412" i="2"/>
  <c r="N667" i="2"/>
  <c r="N18" i="2"/>
  <c r="N596" i="2"/>
  <c r="N177" i="2"/>
  <c r="N712" i="2"/>
  <c r="N106" i="2"/>
  <c r="N126" i="2"/>
  <c r="N539" i="2"/>
  <c r="N471" i="2"/>
  <c r="N544" i="2"/>
  <c r="N150" i="2"/>
  <c r="N98" i="2"/>
  <c r="N486" i="2"/>
  <c r="N207" i="2"/>
  <c r="N714" i="2"/>
  <c r="N618" i="2"/>
  <c r="N547" i="2"/>
  <c r="N672" i="2"/>
  <c r="N119" i="2"/>
  <c r="N232" i="2"/>
  <c r="N601" i="2"/>
  <c r="N475" i="2"/>
  <c r="N390" i="2"/>
  <c r="N366" i="2"/>
  <c r="N302" i="2"/>
  <c r="N301" i="2"/>
  <c r="N320" i="2"/>
  <c r="N360" i="2"/>
  <c r="N422" i="2"/>
  <c r="N23" i="2"/>
  <c r="N611" i="2"/>
  <c r="N469" i="2"/>
  <c r="N533" i="2"/>
  <c r="N182" i="2"/>
  <c r="N79" i="2"/>
  <c r="N447" i="2"/>
  <c r="N575" i="2"/>
  <c r="N573" i="2"/>
  <c r="N537" i="2"/>
  <c r="N443" i="2"/>
  <c r="N310" i="2"/>
  <c r="N363" i="2"/>
  <c r="N429" i="2"/>
  <c r="N488" i="2"/>
  <c r="N695" i="2"/>
  <c r="N467" i="2"/>
  <c r="N606" i="2"/>
  <c r="N333" i="2"/>
  <c r="N276" i="2"/>
  <c r="N428" i="2"/>
  <c r="N526" i="2"/>
  <c r="N727" i="2"/>
  <c r="N448" i="2"/>
  <c r="N610" i="2"/>
  <c r="N128" i="2"/>
  <c r="N81" i="2"/>
  <c r="N597" i="2"/>
  <c r="N594" i="2"/>
  <c r="N722" i="2"/>
  <c r="N105" i="2"/>
  <c r="N626" i="2"/>
  <c r="N498" i="2"/>
  <c r="N725" i="2"/>
  <c r="N411" i="2"/>
  <c r="N196" i="2"/>
  <c r="N158" i="2"/>
  <c r="N375" i="2"/>
  <c r="N116" i="2"/>
  <c r="N299" i="2"/>
  <c r="N437" i="2"/>
  <c r="N652" i="2"/>
  <c r="N602" i="2"/>
  <c r="N517" i="2"/>
  <c r="N554" i="2"/>
  <c r="N35" i="2"/>
  <c r="N646" i="2"/>
  <c r="N261" i="2"/>
  <c r="N100" i="2"/>
  <c r="N673" i="2"/>
  <c r="N650" i="2"/>
  <c r="N238" i="2"/>
  <c r="N352" i="2"/>
  <c r="N112" i="2"/>
  <c r="N36" i="2"/>
  <c r="N688" i="2"/>
  <c r="N133" i="2"/>
  <c r="N382" i="2"/>
  <c r="N473" i="2"/>
  <c r="N371" i="2"/>
  <c r="N478" i="2"/>
  <c r="N716" i="2"/>
  <c r="N426" i="2"/>
  <c r="N490" i="2"/>
  <c r="N681" i="2"/>
  <c r="N111" i="2"/>
  <c r="N476" i="2"/>
  <c r="N134" i="2"/>
  <c r="N542" i="2"/>
  <c r="N259" i="2"/>
  <c r="N624" i="2"/>
  <c r="N139" i="2"/>
  <c r="N330" i="2"/>
  <c r="N571" i="2"/>
  <c r="N609" i="2"/>
  <c r="N80" i="2"/>
  <c r="N91" i="2"/>
  <c r="N401" i="2"/>
  <c r="N262" i="2"/>
  <c r="N691" i="2"/>
  <c r="N110" i="2"/>
  <c r="N683" i="2"/>
  <c r="N512" i="2"/>
  <c r="N386" i="2"/>
  <c r="N241" i="2"/>
  <c r="N52" i="2"/>
  <c r="N321" i="2"/>
  <c r="N579" i="2"/>
  <c r="N564" i="2"/>
  <c r="N246" i="2"/>
  <c r="N565" i="2"/>
  <c r="N392" i="2"/>
  <c r="N435" i="2"/>
  <c r="N57" i="2"/>
  <c r="N178" i="2"/>
  <c r="N400" i="2"/>
  <c r="N731" i="2"/>
  <c r="N647" i="2"/>
  <c r="N408" i="2"/>
  <c r="N661" i="2"/>
  <c r="N728" i="2"/>
  <c r="N659" i="2"/>
  <c r="N350" i="2"/>
  <c r="N65" i="2"/>
  <c r="N270" i="2"/>
  <c r="N668" i="2"/>
  <c r="N151" i="2"/>
  <c r="N513" i="2"/>
  <c r="N697" i="2"/>
  <c r="N185" i="2"/>
  <c r="N378" i="2"/>
  <c r="N593" i="2"/>
  <c r="N316" i="2"/>
  <c r="N496" i="2"/>
  <c r="N717" i="2"/>
  <c r="N297" i="2"/>
  <c r="N561" i="2"/>
  <c r="N265" i="2"/>
  <c r="N42" i="2"/>
  <c r="N566" i="2"/>
  <c r="N322" i="2"/>
  <c r="N414" i="2"/>
  <c r="N671" i="2"/>
  <c r="N332" i="2"/>
  <c r="N464" i="2"/>
  <c r="N456" i="2"/>
  <c r="N706" i="2"/>
  <c r="N698" i="2"/>
  <c r="N227" i="2"/>
  <c r="N235" i="2"/>
  <c r="N653" i="2"/>
  <c r="N295" i="2"/>
  <c r="N522" i="2"/>
  <c r="N165" i="2"/>
  <c r="N531" i="2"/>
  <c r="N733" i="2"/>
  <c r="N104" i="2"/>
  <c r="N215" i="2"/>
  <c r="N633" i="2"/>
  <c r="N662" i="2"/>
  <c r="N380" i="2"/>
  <c r="N702" i="2"/>
  <c r="N538" i="2"/>
  <c r="N635" i="2"/>
  <c r="N336" i="2"/>
  <c r="N304" i="2"/>
  <c r="N528" i="2"/>
  <c r="N603" i="2"/>
  <c r="N495" i="2"/>
  <c r="N430" i="2"/>
  <c r="N487" i="2"/>
  <c r="N250" i="2"/>
  <c r="N226" i="2"/>
  <c r="N696" i="2"/>
  <c r="N521" i="2"/>
  <c r="N288" i="2"/>
  <c r="N284" i="2"/>
  <c r="N114" i="2"/>
  <c r="N340" i="2"/>
  <c r="N141" i="2"/>
  <c r="N567" i="2"/>
  <c r="N308" i="2"/>
  <c r="N713" i="2"/>
  <c r="N562" i="2"/>
  <c r="N285" i="2"/>
  <c r="N535" i="2"/>
  <c r="N286" i="2"/>
  <c r="N234" i="2"/>
  <c r="N453" i="2"/>
  <c r="N555" i="2"/>
  <c r="N501" i="2"/>
  <c r="N317" i="2"/>
  <c r="N689" i="2"/>
  <c r="N619" i="2"/>
  <c r="N383" i="2"/>
  <c r="N468" i="2"/>
  <c r="N239" i="2"/>
  <c r="N427" i="2"/>
  <c r="N682" i="2"/>
  <c r="N359" i="2"/>
  <c r="N559" i="2"/>
  <c r="N553" i="2"/>
  <c r="N654" i="2"/>
  <c r="N684" i="2"/>
  <c r="N729" i="2"/>
  <c r="N604" i="2"/>
  <c r="N639" i="2"/>
  <c r="N703" i="2"/>
  <c r="N657" i="2"/>
  <c r="N463" i="2"/>
  <c r="N514" i="2"/>
  <c r="N675" i="2"/>
  <c r="N679" i="2"/>
  <c r="N638" i="2"/>
  <c r="N644" i="2"/>
  <c r="N500" i="2"/>
  <c r="N680" i="2"/>
  <c r="N581" i="2"/>
  <c r="N685" i="2"/>
  <c r="N640" i="2"/>
  <c r="N724" i="2"/>
  <c r="N699" i="2"/>
  <c r="N707" i="2"/>
  <c r="N708" i="2"/>
  <c r="N730" i="2"/>
  <c r="N726" i="2"/>
  <c r="N641" i="2"/>
  <c r="N715" i="2"/>
  <c r="N663" i="2"/>
  <c r="L623" i="2"/>
  <c r="L576" i="2"/>
  <c r="L574" i="2"/>
  <c r="L76" i="2"/>
  <c r="L325" i="2"/>
  <c r="L433" i="2"/>
  <c r="L388" i="2"/>
  <c r="L534" i="2"/>
  <c r="L345" i="2"/>
  <c r="L550" i="2"/>
  <c r="L272" i="2"/>
  <c r="L418" i="2"/>
  <c r="L130" i="2"/>
  <c r="L709" i="2"/>
  <c r="L87" i="2"/>
  <c r="L541" i="2"/>
  <c r="L425" i="2"/>
  <c r="L674" i="2"/>
  <c r="L54" i="2"/>
  <c r="L394" i="2"/>
  <c r="L480" i="2"/>
  <c r="L445" i="2"/>
  <c r="L416" i="2"/>
  <c r="L201" i="2"/>
  <c r="L595" i="2"/>
  <c r="L290" i="2"/>
  <c r="L107" i="2"/>
  <c r="L242" i="2"/>
  <c r="L627" i="2"/>
  <c r="L73" i="2"/>
  <c r="L481" i="2"/>
  <c r="L605" i="2"/>
  <c r="L346" i="2"/>
  <c r="L3" i="2"/>
  <c r="L693" i="2"/>
  <c r="L67" i="2"/>
  <c r="L417" i="2"/>
  <c r="L202" i="2"/>
  <c r="L642" i="2"/>
  <c r="L94" i="2"/>
  <c r="L353" i="2"/>
  <c r="L236" i="2"/>
  <c r="L329" i="2"/>
  <c r="L532" i="2"/>
  <c r="L83" i="2"/>
  <c r="L223" i="2"/>
  <c r="L586" i="2"/>
  <c r="L217" i="2"/>
  <c r="L193" i="2"/>
  <c r="L326" i="2"/>
  <c r="L154" i="2"/>
  <c r="L508" i="2"/>
  <c r="L70" i="2"/>
  <c r="L407" i="2"/>
  <c r="L323" i="2"/>
  <c r="L458" i="2"/>
  <c r="L502" i="2"/>
  <c r="L263" i="2"/>
  <c r="L289" i="2"/>
  <c r="L148" i="2"/>
  <c r="L294" i="2"/>
  <c r="L240" i="2"/>
  <c r="L260" i="2"/>
  <c r="L370" i="2"/>
  <c r="L509" i="2"/>
  <c r="L127" i="2"/>
  <c r="L99" i="2"/>
  <c r="L449" i="2"/>
  <c r="L351" i="2"/>
  <c r="L58" i="2"/>
  <c r="L118" i="2"/>
  <c r="L402" i="2"/>
  <c r="L560" i="2"/>
  <c r="L442" i="2"/>
  <c r="L273" i="2"/>
  <c r="L264" i="2"/>
  <c r="L43" i="2"/>
  <c r="L210" i="2"/>
  <c r="L122" i="2"/>
  <c r="L397" i="2"/>
  <c r="L477" i="2"/>
  <c r="L454" i="2"/>
  <c r="L409" i="2"/>
  <c r="L269" i="2"/>
  <c r="L123" i="2"/>
  <c r="L376" i="2"/>
  <c r="L213" i="2"/>
  <c r="L420" i="2"/>
  <c r="L218" i="2"/>
  <c r="L278" i="2"/>
  <c r="L690" i="2"/>
  <c r="L374" i="2"/>
  <c r="L599" i="2"/>
  <c r="L214" i="2"/>
  <c r="L628" i="2"/>
  <c r="L372" i="2"/>
  <c r="L89" i="2"/>
  <c r="L69" i="2"/>
  <c r="L97" i="2"/>
  <c r="L312" i="2"/>
  <c r="L229" i="2"/>
  <c r="L459" i="2"/>
  <c r="L60" i="2"/>
  <c r="L45" i="2"/>
  <c r="L26" i="2"/>
  <c r="L155" i="2"/>
  <c r="L8" i="2"/>
  <c r="L348" i="2"/>
  <c r="L162" i="2"/>
  <c r="L167" i="2"/>
  <c r="L33" i="2"/>
  <c r="L664" i="2"/>
  <c r="L436" i="2"/>
  <c r="L156" i="2"/>
  <c r="L136" i="2"/>
  <c r="L450" i="2"/>
  <c r="L334" i="2"/>
  <c r="L157" i="2"/>
  <c r="L64" i="2"/>
  <c r="L11" i="2"/>
  <c r="L525" i="2"/>
  <c r="L524" i="2"/>
  <c r="L251" i="2"/>
  <c r="L283" i="2"/>
  <c r="L341" i="2"/>
  <c r="L77" i="2"/>
  <c r="L365" i="2"/>
  <c r="L645" i="2"/>
  <c r="L46" i="2"/>
  <c r="L166" i="2"/>
  <c r="L197" i="2"/>
  <c r="L109" i="2"/>
  <c r="L15" i="2"/>
  <c r="L385" i="2"/>
  <c r="L282" i="2"/>
  <c r="L705" i="2"/>
  <c r="L634" i="2"/>
  <c r="L403" i="2"/>
  <c r="L309" i="2"/>
  <c r="L687" i="2"/>
  <c r="L287" i="2"/>
  <c r="L204" i="2"/>
  <c r="L399" i="2"/>
  <c r="L548" i="2"/>
  <c r="L632" i="2"/>
  <c r="L367" i="2"/>
  <c r="L451" i="2"/>
  <c r="L280" i="2"/>
  <c r="L256" i="2"/>
  <c r="L170" i="2"/>
  <c r="L13" i="2"/>
  <c r="L720" i="2"/>
  <c r="L168" i="2"/>
  <c r="L462" i="2"/>
  <c r="L444" i="2"/>
  <c r="L216" i="2"/>
  <c r="L396" i="2"/>
  <c r="L29" i="2"/>
  <c r="L30" i="2"/>
  <c r="L580" i="2"/>
  <c r="L274" i="2"/>
  <c r="L191" i="2"/>
  <c r="L398" i="2"/>
  <c r="L313" i="2"/>
  <c r="L237" i="2"/>
  <c r="L503" i="2"/>
  <c r="L160" i="2"/>
  <c r="L221" i="2"/>
  <c r="L636" i="2"/>
  <c r="L460" i="2"/>
  <c r="L307" i="2"/>
  <c r="L137" i="2"/>
  <c r="L585" i="2"/>
  <c r="L518" i="2"/>
  <c r="L558" i="2"/>
  <c r="L563" i="2"/>
  <c r="L568" i="2"/>
  <c r="L658" i="2"/>
  <c r="L479" i="2"/>
  <c r="L648" i="2"/>
  <c r="L613" i="2"/>
  <c r="L40" i="2"/>
  <c r="L266" i="2"/>
  <c r="L173" i="2"/>
  <c r="L470" i="2"/>
  <c r="L135" i="2"/>
  <c r="L590" i="2"/>
  <c r="L298" i="2"/>
  <c r="L455" i="2"/>
  <c r="L85" i="2"/>
  <c r="L5" i="2"/>
  <c r="L622" i="2"/>
  <c r="L499" i="2"/>
  <c r="L180" i="2"/>
  <c r="L279" i="2"/>
  <c r="L529" i="2"/>
  <c r="L621" i="2"/>
  <c r="L254" i="2"/>
  <c r="L631" i="2"/>
  <c r="L649" i="2"/>
  <c r="L125" i="2"/>
  <c r="L466" i="2"/>
  <c r="L484" i="2"/>
  <c r="L335" i="2"/>
  <c r="L292" i="2"/>
  <c r="L147" i="2"/>
  <c r="L630" i="2"/>
  <c r="L600" i="2"/>
  <c r="L49" i="2"/>
  <c r="L50" i="2"/>
  <c r="L219" i="2"/>
  <c r="L419" i="2"/>
  <c r="L92" i="2"/>
  <c r="L38" i="2"/>
  <c r="L482" i="2"/>
  <c r="L489" i="2"/>
  <c r="L75" i="2"/>
  <c r="L121" i="2"/>
  <c r="L431" i="2"/>
  <c r="L583" i="2"/>
  <c r="L62" i="2"/>
  <c r="L519" i="2"/>
  <c r="L446" i="2"/>
  <c r="L199" i="2"/>
  <c r="L404" i="2"/>
  <c r="L523" i="2"/>
  <c r="L142" i="2"/>
  <c r="L192" i="2"/>
  <c r="L255" i="2"/>
  <c r="L692" i="2"/>
  <c r="L393" i="2"/>
  <c r="L161" i="2"/>
  <c r="L318" i="2"/>
  <c r="L337" i="2"/>
  <c r="L27" i="2"/>
  <c r="L17" i="2"/>
  <c r="L492" i="2"/>
  <c r="L516" i="2"/>
  <c r="L700" i="2"/>
  <c r="L497" i="2"/>
  <c r="L47" i="2"/>
  <c r="L432" i="2"/>
  <c r="L379" i="2"/>
  <c r="L324" i="2"/>
  <c r="L48" i="2"/>
  <c r="L421" i="2"/>
  <c r="L410" i="2"/>
  <c r="L74" i="2"/>
  <c r="L616" i="2"/>
  <c r="L342" i="2"/>
  <c r="L95" i="2"/>
  <c r="L423" i="2"/>
  <c r="L303" i="2"/>
  <c r="L169" i="2"/>
  <c r="L520" i="2"/>
  <c r="L296" i="2"/>
  <c r="L368" i="2"/>
  <c r="L465" i="2"/>
  <c r="L331" i="2"/>
  <c r="L145" i="2"/>
  <c r="L16" i="2"/>
  <c r="L570" i="2"/>
  <c r="L719" i="2"/>
  <c r="L704" i="2"/>
  <c r="L607" i="2"/>
  <c r="L369" i="2"/>
  <c r="L474" i="2"/>
  <c r="L591" i="2"/>
  <c r="L677" i="2"/>
  <c r="L314" i="2"/>
  <c r="L391" i="2"/>
  <c r="L28" i="2"/>
  <c r="L551" i="2"/>
  <c r="L373" i="2"/>
  <c r="L115" i="2"/>
  <c r="L384" i="2"/>
  <c r="L405" i="2"/>
  <c r="L53" i="2"/>
  <c r="L472" i="2"/>
  <c r="L406" i="2"/>
  <c r="L389" i="2"/>
  <c r="L71" i="2"/>
  <c r="L483" i="2"/>
  <c r="L387" i="2"/>
  <c r="L377" i="2"/>
  <c r="L452" i="2"/>
  <c r="L224" i="2"/>
  <c r="L93" i="2"/>
  <c r="L244" i="2"/>
  <c r="L569" i="2"/>
  <c r="L212" i="2"/>
  <c r="L209" i="2"/>
  <c r="L2" i="2"/>
  <c r="L339" i="2"/>
  <c r="L51" i="2"/>
  <c r="L171" i="2"/>
  <c r="L552" i="2"/>
  <c r="L84" i="2"/>
  <c r="L354" i="2"/>
  <c r="L124" i="2"/>
  <c r="L678" i="2"/>
  <c r="L507" i="2"/>
  <c r="L327" i="2"/>
  <c r="L184" i="2"/>
  <c r="L129" i="2"/>
  <c r="L364" i="2"/>
  <c r="L61" i="2"/>
  <c r="L615" i="2"/>
  <c r="L175" i="2"/>
  <c r="L277" i="2"/>
  <c r="L200" i="2"/>
  <c r="L268" i="2"/>
  <c r="L584" i="2"/>
  <c r="L413" i="2"/>
  <c r="L194" i="2"/>
  <c r="L536" i="2"/>
  <c r="L461" i="2"/>
  <c r="L582" i="2"/>
  <c r="L257" i="2"/>
  <c r="L103" i="2"/>
  <c r="L275" i="2"/>
  <c r="L355" i="2"/>
  <c r="L669" i="2"/>
  <c r="L249" i="2"/>
  <c r="L189" i="2"/>
  <c r="L440" i="2"/>
  <c r="L253" i="2"/>
  <c r="L344" i="2"/>
  <c r="L102" i="2"/>
  <c r="L146" i="2"/>
  <c r="L441" i="2"/>
  <c r="L205" i="2"/>
  <c r="L149" i="2"/>
  <c r="L328" i="2"/>
  <c r="L577" i="2"/>
  <c r="L598" i="2"/>
  <c r="L271" i="2"/>
  <c r="L545" i="2"/>
  <c r="L188" i="2"/>
  <c r="L72" i="2"/>
  <c r="L306" i="2"/>
  <c r="L82" i="2"/>
  <c r="L117" i="2"/>
  <c r="L14" i="2"/>
  <c r="L291" i="2"/>
  <c r="L21" i="2"/>
  <c r="L132" i="2"/>
  <c r="L670" i="2"/>
  <c r="L86" i="2"/>
  <c r="L68" i="2"/>
  <c r="L589" i="2"/>
  <c r="L721" i="2"/>
  <c r="L163" i="2"/>
  <c r="L515" i="2"/>
  <c r="L183" i="2"/>
  <c r="L211" i="2"/>
  <c r="L113" i="2"/>
  <c r="L12" i="2"/>
  <c r="L179" i="2"/>
  <c r="L138" i="2"/>
  <c r="L190" i="2"/>
  <c r="L676" i="2"/>
  <c r="L39" i="2"/>
  <c r="L208" i="2"/>
  <c r="L381" i="2"/>
  <c r="L34" i="2"/>
  <c r="L540" i="2"/>
  <c r="L22" i="2"/>
  <c r="L546" i="2"/>
  <c r="L78" i="2"/>
  <c r="L556" i="2"/>
  <c r="L656" i="2"/>
  <c r="L587" i="2"/>
  <c r="L666" i="2"/>
  <c r="L438" i="2"/>
  <c r="L186" i="2"/>
  <c r="L7" i="2"/>
  <c r="L56" i="2"/>
  <c r="L44" i="2"/>
  <c r="L252" i="2"/>
  <c r="L233" i="2"/>
  <c r="L625" i="2"/>
  <c r="L349" i="2"/>
  <c r="L319" i="2"/>
  <c r="L347" i="2"/>
  <c r="L315" i="2"/>
  <c r="L614" i="2"/>
  <c r="L686" i="2"/>
  <c r="L485" i="2"/>
  <c r="L4" i="2"/>
  <c r="L343" i="2"/>
  <c r="L504" i="2"/>
  <c r="L140" i="2"/>
  <c r="L6" i="2"/>
  <c r="L206" i="2"/>
  <c r="L195" i="2"/>
  <c r="L510" i="2"/>
  <c r="L225" i="2"/>
  <c r="L32" i="2"/>
  <c r="L557" i="2"/>
  <c r="L9" i="2"/>
  <c r="L90" i="2"/>
  <c r="L300" i="2"/>
  <c r="L63" i="2"/>
  <c r="L59" i="2"/>
  <c r="L494" i="2"/>
  <c r="L338" i="2"/>
  <c r="L356" i="2"/>
  <c r="L198" i="2"/>
  <c r="L228" i="2"/>
  <c r="L187" i="2"/>
  <c r="L172" i="2"/>
  <c r="L24" i="2"/>
  <c r="L247" i="2"/>
  <c r="L612" i="2"/>
  <c r="L358" i="2"/>
  <c r="L629" i="2"/>
  <c r="L143" i="2"/>
  <c r="L230" i="2"/>
  <c r="L637" i="2"/>
  <c r="L549" i="2"/>
  <c r="L258" i="2"/>
  <c r="L245" i="2"/>
  <c r="L543" i="2"/>
  <c r="L220" i="2"/>
  <c r="L41" i="2"/>
  <c r="L511" i="2"/>
  <c r="L493" i="2"/>
  <c r="L243" i="2"/>
  <c r="L181" i="2"/>
  <c r="L231" i="2"/>
  <c r="L572" i="2"/>
  <c r="L267" i="2"/>
  <c r="L176" i="2"/>
  <c r="L120" i="2"/>
  <c r="L31" i="2"/>
  <c r="L665" i="2"/>
  <c r="L203" i="2"/>
  <c r="L608" i="2"/>
  <c r="L101" i="2"/>
  <c r="L732" i="2"/>
  <c r="L711" i="2"/>
  <c r="L153" i="2"/>
  <c r="L281" i="2"/>
  <c r="L694" i="2"/>
  <c r="L527" i="2"/>
  <c r="L19" i="2"/>
  <c r="L293" i="2"/>
  <c r="L424" i="2"/>
  <c r="L131" i="2"/>
  <c r="L578" i="2"/>
  <c r="L144" i="2"/>
  <c r="L305" i="2"/>
  <c r="L55" i="2"/>
  <c r="L491" i="2"/>
  <c r="L505" i="2"/>
  <c r="L457" i="2"/>
  <c r="L415" i="2"/>
  <c r="L37" i="2"/>
  <c r="L395" i="2"/>
  <c r="L617" i="2"/>
  <c r="L651" i="2"/>
  <c r="L660" i="2"/>
  <c r="L96" i="2"/>
  <c r="L66" i="2"/>
  <c r="L506" i="2"/>
  <c r="L723" i="2"/>
  <c r="L439" i="2"/>
  <c r="L718" i="2"/>
  <c r="L655" i="2"/>
  <c r="L248" i="2"/>
  <c r="L164" i="2"/>
  <c r="L311" i="2"/>
  <c r="L592" i="2"/>
  <c r="L530" i="2"/>
  <c r="L10" i="2"/>
  <c r="L434" i="2"/>
  <c r="L222" i="2"/>
  <c r="L620" i="2"/>
  <c r="L88" i="2"/>
  <c r="L710" i="2"/>
  <c r="L361" i="2"/>
  <c r="L108" i="2"/>
  <c r="L357" i="2"/>
  <c r="L174" i="2"/>
  <c r="L701" i="2"/>
  <c r="L159" i="2"/>
  <c r="L152" i="2"/>
  <c r="L362" i="2"/>
  <c r="L643" i="2"/>
  <c r="L20" i="2"/>
  <c r="L588" i="2"/>
  <c r="L25" i="2"/>
  <c r="L412" i="2"/>
  <c r="L667" i="2"/>
  <c r="L18" i="2"/>
  <c r="L596" i="2"/>
  <c r="L177" i="2"/>
  <c r="L712" i="2"/>
  <c r="L106" i="2"/>
  <c r="L126" i="2"/>
  <c r="L539" i="2"/>
  <c r="L471" i="2"/>
  <c r="L544" i="2"/>
  <c r="L150" i="2"/>
  <c r="L98" i="2"/>
  <c r="L486" i="2"/>
  <c r="L207" i="2"/>
  <c r="L714" i="2"/>
  <c r="L618" i="2"/>
  <c r="L547" i="2"/>
  <c r="L672" i="2"/>
  <c r="L119" i="2"/>
  <c r="L232" i="2"/>
  <c r="L601" i="2"/>
  <c r="L475" i="2"/>
  <c r="L390" i="2"/>
  <c r="L366" i="2"/>
  <c r="L302" i="2"/>
  <c r="L301" i="2"/>
  <c r="L320" i="2"/>
  <c r="L360" i="2"/>
  <c r="L422" i="2"/>
  <c r="L23" i="2"/>
  <c r="L611" i="2"/>
  <c r="L469" i="2"/>
  <c r="L533" i="2"/>
  <c r="L182" i="2"/>
  <c r="L79" i="2"/>
  <c r="L447" i="2"/>
  <c r="L575" i="2"/>
  <c r="L573" i="2"/>
  <c r="L537" i="2"/>
  <c r="L443" i="2"/>
  <c r="L310" i="2"/>
  <c r="L363" i="2"/>
  <c r="L429" i="2"/>
  <c r="L488" i="2"/>
  <c r="L695" i="2"/>
  <c r="L467" i="2"/>
  <c r="L606" i="2"/>
  <c r="L333" i="2"/>
  <c r="L276" i="2"/>
  <c r="L428" i="2"/>
  <c r="L526" i="2"/>
  <c r="L727" i="2"/>
  <c r="L448" i="2"/>
  <c r="L610" i="2"/>
  <c r="L128" i="2"/>
  <c r="L81" i="2"/>
  <c r="L597" i="2"/>
  <c r="L594" i="2"/>
  <c r="L722" i="2"/>
  <c r="L105" i="2"/>
  <c r="L626" i="2"/>
  <c r="L498" i="2"/>
  <c r="L725" i="2"/>
  <c r="L411" i="2"/>
  <c r="L196" i="2"/>
  <c r="L158" i="2"/>
  <c r="L375" i="2"/>
  <c r="L116" i="2"/>
  <c r="L299" i="2"/>
  <c r="L437" i="2"/>
  <c r="L652" i="2"/>
  <c r="L602" i="2"/>
  <c r="L517" i="2"/>
  <c r="L554" i="2"/>
  <c r="L35" i="2"/>
  <c r="L646" i="2"/>
  <c r="L261" i="2"/>
  <c r="L100" i="2"/>
  <c r="L673" i="2"/>
  <c r="L650" i="2"/>
  <c r="L238" i="2"/>
  <c r="L352" i="2"/>
  <c r="L112" i="2"/>
  <c r="L36" i="2"/>
  <c r="L688" i="2"/>
  <c r="L133" i="2"/>
  <c r="L382" i="2"/>
  <c r="L473" i="2"/>
  <c r="L371" i="2"/>
  <c r="L478" i="2"/>
  <c r="L716" i="2"/>
  <c r="L426" i="2"/>
  <c r="L490" i="2"/>
  <c r="L681" i="2"/>
  <c r="L111" i="2"/>
  <c r="L476" i="2"/>
  <c r="L134" i="2"/>
  <c r="L542" i="2"/>
  <c r="L259" i="2"/>
  <c r="L624" i="2"/>
  <c r="L139" i="2"/>
  <c r="L330" i="2"/>
  <c r="L571" i="2"/>
  <c r="L609" i="2"/>
  <c r="L80" i="2"/>
  <c r="L91" i="2"/>
  <c r="L401" i="2"/>
  <c r="L262" i="2"/>
  <c r="L691" i="2"/>
  <c r="L110" i="2"/>
  <c r="L683" i="2"/>
  <c r="L512" i="2"/>
  <c r="L386" i="2"/>
  <c r="L241" i="2"/>
  <c r="L52" i="2"/>
  <c r="L321" i="2"/>
  <c r="L579" i="2"/>
  <c r="L564" i="2"/>
  <c r="L246" i="2"/>
  <c r="L565" i="2"/>
  <c r="L392" i="2"/>
  <c r="L435" i="2"/>
  <c r="L57" i="2"/>
  <c r="L178" i="2"/>
  <c r="L400" i="2"/>
  <c r="L731" i="2"/>
  <c r="L647" i="2"/>
  <c r="L408" i="2"/>
  <c r="L661" i="2"/>
  <c r="L728" i="2"/>
  <c r="L659" i="2"/>
  <c r="L350" i="2"/>
  <c r="L65" i="2"/>
  <c r="L270" i="2"/>
  <c r="L668" i="2"/>
  <c r="L151" i="2"/>
  <c r="L513" i="2"/>
  <c r="L697" i="2"/>
  <c r="L185" i="2"/>
  <c r="L378" i="2"/>
  <c r="L593" i="2"/>
  <c r="L316" i="2"/>
  <c r="L496" i="2"/>
  <c r="L717" i="2"/>
  <c r="L297" i="2"/>
  <c r="L561" i="2"/>
  <c r="L265" i="2"/>
  <c r="L42" i="2"/>
  <c r="L566" i="2"/>
  <c r="L322" i="2"/>
  <c r="L414" i="2"/>
  <c r="L671" i="2"/>
  <c r="L332" i="2"/>
  <c r="L464" i="2"/>
  <c r="L456" i="2"/>
  <c r="L706" i="2"/>
  <c r="L698" i="2"/>
  <c r="L227" i="2"/>
  <c r="L235" i="2"/>
  <c r="L653" i="2"/>
  <c r="L295" i="2"/>
  <c r="L522" i="2"/>
  <c r="L165" i="2"/>
  <c r="L531" i="2"/>
  <c r="L733" i="2"/>
  <c r="L104" i="2"/>
  <c r="L215" i="2"/>
  <c r="L633" i="2"/>
  <c r="L662" i="2"/>
  <c r="L380" i="2"/>
  <c r="L702" i="2"/>
  <c r="L538" i="2"/>
  <c r="L635" i="2"/>
  <c r="L336" i="2"/>
  <c r="L304" i="2"/>
  <c r="L528" i="2"/>
  <c r="L603" i="2"/>
  <c r="L495" i="2"/>
  <c r="L430" i="2"/>
  <c r="L487" i="2"/>
  <c r="L250" i="2"/>
  <c r="L226" i="2"/>
  <c r="L696" i="2"/>
  <c r="L521" i="2"/>
  <c r="L288" i="2"/>
  <c r="L284" i="2"/>
  <c r="L114" i="2"/>
  <c r="L340" i="2"/>
  <c r="L141" i="2"/>
  <c r="L567" i="2"/>
  <c r="L308" i="2"/>
  <c r="L713" i="2"/>
  <c r="L562" i="2"/>
  <c r="L285" i="2"/>
  <c r="L535" i="2"/>
  <c r="L286" i="2"/>
  <c r="L234" i="2"/>
  <c r="L453" i="2"/>
  <c r="L555" i="2"/>
  <c r="L501" i="2"/>
  <c r="L317" i="2"/>
  <c r="L689" i="2"/>
  <c r="L619" i="2"/>
  <c r="L383" i="2"/>
  <c r="L468" i="2"/>
  <c r="L239" i="2"/>
  <c r="L427" i="2"/>
  <c r="L682" i="2"/>
  <c r="L359" i="2"/>
  <c r="L559" i="2"/>
  <c r="L553" i="2"/>
  <c r="L654" i="2"/>
  <c r="L684" i="2"/>
  <c r="L729" i="2"/>
  <c r="L604" i="2"/>
  <c r="L639" i="2"/>
  <c r="L703" i="2"/>
  <c r="L657" i="2"/>
  <c r="L463" i="2"/>
  <c r="L514" i="2"/>
  <c r="L675" i="2"/>
  <c r="L679" i="2"/>
  <c r="L638" i="2"/>
  <c r="L644" i="2"/>
  <c r="L500" i="2"/>
  <c r="L680" i="2"/>
  <c r="L581" i="2"/>
  <c r="L685" i="2"/>
  <c r="L640" i="2"/>
  <c r="L724" i="2"/>
  <c r="L699" i="2"/>
  <c r="L707" i="2"/>
  <c r="L708" i="2"/>
  <c r="L730" i="2"/>
  <c r="L726" i="2"/>
  <c r="L641" i="2"/>
  <c r="L715" i="2"/>
  <c r="L663" i="2"/>
  <c r="J623" i="2"/>
  <c r="J576" i="2"/>
  <c r="J574" i="2"/>
  <c r="J76" i="2"/>
  <c r="J325" i="2"/>
  <c r="J433" i="2"/>
  <c r="J388" i="2"/>
  <c r="J534" i="2"/>
  <c r="J345" i="2"/>
  <c r="J550" i="2"/>
  <c r="J272" i="2"/>
  <c r="J418" i="2"/>
  <c r="J130" i="2"/>
  <c r="J709" i="2"/>
  <c r="J87" i="2"/>
  <c r="J541" i="2"/>
  <c r="J425" i="2"/>
  <c r="J674" i="2"/>
  <c r="J54" i="2"/>
  <c r="J394" i="2"/>
  <c r="J480" i="2"/>
  <c r="J445" i="2"/>
  <c r="J416" i="2"/>
  <c r="J201" i="2"/>
  <c r="J595" i="2"/>
  <c r="J290" i="2"/>
  <c r="J107" i="2"/>
  <c r="J242" i="2"/>
  <c r="J627" i="2"/>
  <c r="J73" i="2"/>
  <c r="J481" i="2"/>
  <c r="J605" i="2"/>
  <c r="J346" i="2"/>
  <c r="J3" i="2"/>
  <c r="J693" i="2"/>
  <c r="J67" i="2"/>
  <c r="J417" i="2"/>
  <c r="J202" i="2"/>
  <c r="J642" i="2"/>
  <c r="J94" i="2"/>
  <c r="J353" i="2"/>
  <c r="J236" i="2"/>
  <c r="J329" i="2"/>
  <c r="J532" i="2"/>
  <c r="J83" i="2"/>
  <c r="J223" i="2"/>
  <c r="J586" i="2"/>
  <c r="J217" i="2"/>
  <c r="J193" i="2"/>
  <c r="J326" i="2"/>
  <c r="J154" i="2"/>
  <c r="J508" i="2"/>
  <c r="J70" i="2"/>
  <c r="J407" i="2"/>
  <c r="J323" i="2"/>
  <c r="J458" i="2"/>
  <c r="J502" i="2"/>
  <c r="J263" i="2"/>
  <c r="J289" i="2"/>
  <c r="J148" i="2"/>
  <c r="J294" i="2"/>
  <c r="J240" i="2"/>
  <c r="J260" i="2"/>
  <c r="J370" i="2"/>
  <c r="J509" i="2"/>
  <c r="J127" i="2"/>
  <c r="J99" i="2"/>
  <c r="J449" i="2"/>
  <c r="J351" i="2"/>
  <c r="J58" i="2"/>
  <c r="J118" i="2"/>
  <c r="J402" i="2"/>
  <c r="J560" i="2"/>
  <c r="J442" i="2"/>
  <c r="J273" i="2"/>
  <c r="J264" i="2"/>
  <c r="J43" i="2"/>
  <c r="J210" i="2"/>
  <c r="J122" i="2"/>
  <c r="J397" i="2"/>
  <c r="J477" i="2"/>
  <c r="J454" i="2"/>
  <c r="J409" i="2"/>
  <c r="J269" i="2"/>
  <c r="J123" i="2"/>
  <c r="J376" i="2"/>
  <c r="J213" i="2"/>
  <c r="J420" i="2"/>
  <c r="J218" i="2"/>
  <c r="J278" i="2"/>
  <c r="J690" i="2"/>
  <c r="J374" i="2"/>
  <c r="J599" i="2"/>
  <c r="J214" i="2"/>
  <c r="J628" i="2"/>
  <c r="J372" i="2"/>
  <c r="J89" i="2"/>
  <c r="J69" i="2"/>
  <c r="J97" i="2"/>
  <c r="J312" i="2"/>
  <c r="J229" i="2"/>
  <c r="J459" i="2"/>
  <c r="J60" i="2"/>
  <c r="J45" i="2"/>
  <c r="J26" i="2"/>
  <c r="J155" i="2"/>
  <c r="J8" i="2"/>
  <c r="J348" i="2"/>
  <c r="J162" i="2"/>
  <c r="J167" i="2"/>
  <c r="J33" i="2"/>
  <c r="J664" i="2"/>
  <c r="J436" i="2"/>
  <c r="J156" i="2"/>
  <c r="J136" i="2"/>
  <c r="J450" i="2"/>
  <c r="J334" i="2"/>
  <c r="J157" i="2"/>
  <c r="J64" i="2"/>
  <c r="J11" i="2"/>
  <c r="J525" i="2"/>
  <c r="J524" i="2"/>
  <c r="J251" i="2"/>
  <c r="J283" i="2"/>
  <c r="J341" i="2"/>
  <c r="J77" i="2"/>
  <c r="J365" i="2"/>
  <c r="J645" i="2"/>
  <c r="J46" i="2"/>
  <c r="J166" i="2"/>
  <c r="J197" i="2"/>
  <c r="J109" i="2"/>
  <c r="J15" i="2"/>
  <c r="J385" i="2"/>
  <c r="J282" i="2"/>
  <c r="J705" i="2"/>
  <c r="J634" i="2"/>
  <c r="J403" i="2"/>
  <c r="J309" i="2"/>
  <c r="J687" i="2"/>
  <c r="J287" i="2"/>
  <c r="J204" i="2"/>
  <c r="J399" i="2"/>
  <c r="J548" i="2"/>
  <c r="J632" i="2"/>
  <c r="J367" i="2"/>
  <c r="J451" i="2"/>
  <c r="J280" i="2"/>
  <c r="J256" i="2"/>
  <c r="J170" i="2"/>
  <c r="J13" i="2"/>
  <c r="J720" i="2"/>
  <c r="J168" i="2"/>
  <c r="J462" i="2"/>
  <c r="J444" i="2"/>
  <c r="J216" i="2"/>
  <c r="J396" i="2"/>
  <c r="J29" i="2"/>
  <c r="J30" i="2"/>
  <c r="J580" i="2"/>
  <c r="J274" i="2"/>
  <c r="J191" i="2"/>
  <c r="J398" i="2"/>
  <c r="J313" i="2"/>
  <c r="J237" i="2"/>
  <c r="J503" i="2"/>
  <c r="J160" i="2"/>
  <c r="J221" i="2"/>
  <c r="J636" i="2"/>
  <c r="J460" i="2"/>
  <c r="J307" i="2"/>
  <c r="J137" i="2"/>
  <c r="J585" i="2"/>
  <c r="J518" i="2"/>
  <c r="J558" i="2"/>
  <c r="J563" i="2"/>
  <c r="J568" i="2"/>
  <c r="J658" i="2"/>
  <c r="J479" i="2"/>
  <c r="J648" i="2"/>
  <c r="J613" i="2"/>
  <c r="J40" i="2"/>
  <c r="J266" i="2"/>
  <c r="J173" i="2"/>
  <c r="J470" i="2"/>
  <c r="J135" i="2"/>
  <c r="J590" i="2"/>
  <c r="J298" i="2"/>
  <c r="J455" i="2"/>
  <c r="J85" i="2"/>
  <c r="J5" i="2"/>
  <c r="J622" i="2"/>
  <c r="J499" i="2"/>
  <c r="J180" i="2"/>
  <c r="J279" i="2"/>
  <c r="J529" i="2"/>
  <c r="J621" i="2"/>
  <c r="J254" i="2"/>
  <c r="J631" i="2"/>
  <c r="J649" i="2"/>
  <c r="J125" i="2"/>
  <c r="J466" i="2"/>
  <c r="J484" i="2"/>
  <c r="J335" i="2"/>
  <c r="J292" i="2"/>
  <c r="J147" i="2"/>
  <c r="J630" i="2"/>
  <c r="J600" i="2"/>
  <c r="J49" i="2"/>
  <c r="J50" i="2"/>
  <c r="J219" i="2"/>
  <c r="J419" i="2"/>
  <c r="J92" i="2"/>
  <c r="J38" i="2"/>
  <c r="J482" i="2"/>
  <c r="J489" i="2"/>
  <c r="J75" i="2"/>
  <c r="J121" i="2"/>
  <c r="J431" i="2"/>
  <c r="J583" i="2"/>
  <c r="J62" i="2"/>
  <c r="J519" i="2"/>
  <c r="J446" i="2"/>
  <c r="J199" i="2"/>
  <c r="J404" i="2"/>
  <c r="J523" i="2"/>
  <c r="J142" i="2"/>
  <c r="J192" i="2"/>
  <c r="J255" i="2"/>
  <c r="J692" i="2"/>
  <c r="J393" i="2"/>
  <c r="J161" i="2"/>
  <c r="J318" i="2"/>
  <c r="J337" i="2"/>
  <c r="J27" i="2"/>
  <c r="J17" i="2"/>
  <c r="J492" i="2"/>
  <c r="J516" i="2"/>
  <c r="J700" i="2"/>
  <c r="J497" i="2"/>
  <c r="J47" i="2"/>
  <c r="J432" i="2"/>
  <c r="J379" i="2"/>
  <c r="J324" i="2"/>
  <c r="J48" i="2"/>
  <c r="J421" i="2"/>
  <c r="J410" i="2"/>
  <c r="J74" i="2"/>
  <c r="J616" i="2"/>
  <c r="J342" i="2"/>
  <c r="J95" i="2"/>
  <c r="J423" i="2"/>
  <c r="J303" i="2"/>
  <c r="J169" i="2"/>
  <c r="J520" i="2"/>
  <c r="J296" i="2"/>
  <c r="J368" i="2"/>
  <c r="J465" i="2"/>
  <c r="J331" i="2"/>
  <c r="J145" i="2"/>
  <c r="J16" i="2"/>
  <c r="J570" i="2"/>
  <c r="J719" i="2"/>
  <c r="J704" i="2"/>
  <c r="J607" i="2"/>
  <c r="J369" i="2"/>
  <c r="J474" i="2"/>
  <c r="J591" i="2"/>
  <c r="J677" i="2"/>
  <c r="J314" i="2"/>
  <c r="J391" i="2"/>
  <c r="J28" i="2"/>
  <c r="J551" i="2"/>
  <c r="J373" i="2"/>
  <c r="J115" i="2"/>
  <c r="J384" i="2"/>
  <c r="J405" i="2"/>
  <c r="J53" i="2"/>
  <c r="J472" i="2"/>
  <c r="J406" i="2"/>
  <c r="J389" i="2"/>
  <c r="J71" i="2"/>
  <c r="J483" i="2"/>
  <c r="J387" i="2"/>
  <c r="J377" i="2"/>
  <c r="J452" i="2"/>
  <c r="J224" i="2"/>
  <c r="J93" i="2"/>
  <c r="J244" i="2"/>
  <c r="J569" i="2"/>
  <c r="J212" i="2"/>
  <c r="J209" i="2"/>
  <c r="J2" i="2"/>
  <c r="J339" i="2"/>
  <c r="J51" i="2"/>
  <c r="J171" i="2"/>
  <c r="J552" i="2"/>
  <c r="J84" i="2"/>
  <c r="J354" i="2"/>
  <c r="J124" i="2"/>
  <c r="J678" i="2"/>
  <c r="J507" i="2"/>
  <c r="J327" i="2"/>
  <c r="J184" i="2"/>
  <c r="J129" i="2"/>
  <c r="J364" i="2"/>
  <c r="J61" i="2"/>
  <c r="J615" i="2"/>
  <c r="J175" i="2"/>
  <c r="J277" i="2"/>
  <c r="J200" i="2"/>
  <c r="J268" i="2"/>
  <c r="J584" i="2"/>
  <c r="J413" i="2"/>
  <c r="J194" i="2"/>
  <c r="J536" i="2"/>
  <c r="J461" i="2"/>
  <c r="J582" i="2"/>
  <c r="J257" i="2"/>
  <c r="J103" i="2"/>
  <c r="J275" i="2"/>
  <c r="J355" i="2"/>
  <c r="J669" i="2"/>
  <c r="J249" i="2"/>
  <c r="J189" i="2"/>
  <c r="J440" i="2"/>
  <c r="J253" i="2"/>
  <c r="J344" i="2"/>
  <c r="J102" i="2"/>
  <c r="J146" i="2"/>
  <c r="J441" i="2"/>
  <c r="J205" i="2"/>
  <c r="J149" i="2"/>
  <c r="J328" i="2"/>
  <c r="J577" i="2"/>
  <c r="J598" i="2"/>
  <c r="J271" i="2"/>
  <c r="J545" i="2"/>
  <c r="J188" i="2"/>
  <c r="J72" i="2"/>
  <c r="J306" i="2"/>
  <c r="J82" i="2"/>
  <c r="J117" i="2"/>
  <c r="J14" i="2"/>
  <c r="J291" i="2"/>
  <c r="J21" i="2"/>
  <c r="J132" i="2"/>
  <c r="J670" i="2"/>
  <c r="J86" i="2"/>
  <c r="J68" i="2"/>
  <c r="J589" i="2"/>
  <c r="J721" i="2"/>
  <c r="J163" i="2"/>
  <c r="J515" i="2"/>
  <c r="J183" i="2"/>
  <c r="J211" i="2"/>
  <c r="J113" i="2"/>
  <c r="J12" i="2"/>
  <c r="J179" i="2"/>
  <c r="J138" i="2"/>
  <c r="J190" i="2"/>
  <c r="J676" i="2"/>
  <c r="J39" i="2"/>
  <c r="J208" i="2"/>
  <c r="J381" i="2"/>
  <c r="J34" i="2"/>
  <c r="J540" i="2"/>
  <c r="J22" i="2"/>
  <c r="J546" i="2"/>
  <c r="J78" i="2"/>
  <c r="J556" i="2"/>
  <c r="J656" i="2"/>
  <c r="J587" i="2"/>
  <c r="J666" i="2"/>
  <c r="J438" i="2"/>
  <c r="J186" i="2"/>
  <c r="J7" i="2"/>
  <c r="J56" i="2"/>
  <c r="J44" i="2"/>
  <c r="J252" i="2"/>
  <c r="J233" i="2"/>
  <c r="J625" i="2"/>
  <c r="J349" i="2"/>
  <c r="J319" i="2"/>
  <c r="J347" i="2"/>
  <c r="J315" i="2"/>
  <c r="J614" i="2"/>
  <c r="J686" i="2"/>
  <c r="J485" i="2"/>
  <c r="J4" i="2"/>
  <c r="J343" i="2"/>
  <c r="J504" i="2"/>
  <c r="J140" i="2"/>
  <c r="J6" i="2"/>
  <c r="J206" i="2"/>
  <c r="J195" i="2"/>
  <c r="J510" i="2"/>
  <c r="J225" i="2"/>
  <c r="J32" i="2"/>
  <c r="J557" i="2"/>
  <c r="J9" i="2"/>
  <c r="J90" i="2"/>
  <c r="J300" i="2"/>
  <c r="J63" i="2"/>
  <c r="J59" i="2"/>
  <c r="J494" i="2"/>
  <c r="J338" i="2"/>
  <c r="J356" i="2"/>
  <c r="J198" i="2"/>
  <c r="J228" i="2"/>
  <c r="J187" i="2"/>
  <c r="J172" i="2"/>
  <c r="J24" i="2"/>
  <c r="J247" i="2"/>
  <c r="J612" i="2"/>
  <c r="J358" i="2"/>
  <c r="J629" i="2"/>
  <c r="J143" i="2"/>
  <c r="J230" i="2"/>
  <c r="J637" i="2"/>
  <c r="J549" i="2"/>
  <c r="J258" i="2"/>
  <c r="J245" i="2"/>
  <c r="J543" i="2"/>
  <c r="J220" i="2"/>
  <c r="J41" i="2"/>
  <c r="J511" i="2"/>
  <c r="J493" i="2"/>
  <c r="J243" i="2"/>
  <c r="J181" i="2"/>
  <c r="J231" i="2"/>
  <c r="J572" i="2"/>
  <c r="J267" i="2"/>
  <c r="J176" i="2"/>
  <c r="J120" i="2"/>
  <c r="J31" i="2"/>
  <c r="J665" i="2"/>
  <c r="J203" i="2"/>
  <c r="J608" i="2"/>
  <c r="J101" i="2"/>
  <c r="J732" i="2"/>
  <c r="J711" i="2"/>
  <c r="J153" i="2"/>
  <c r="J281" i="2"/>
  <c r="J694" i="2"/>
  <c r="J527" i="2"/>
  <c r="J19" i="2"/>
  <c r="J293" i="2"/>
  <c r="J424" i="2"/>
  <c r="J131" i="2"/>
  <c r="J578" i="2"/>
  <c r="J144" i="2"/>
  <c r="J305" i="2"/>
  <c r="J55" i="2"/>
  <c r="J491" i="2"/>
  <c r="J505" i="2"/>
  <c r="J457" i="2"/>
  <c r="J415" i="2"/>
  <c r="J37" i="2"/>
  <c r="J395" i="2"/>
  <c r="J617" i="2"/>
  <c r="J651" i="2"/>
  <c r="J660" i="2"/>
  <c r="J96" i="2"/>
  <c r="J66" i="2"/>
  <c r="J506" i="2"/>
  <c r="J723" i="2"/>
  <c r="J439" i="2"/>
  <c r="J718" i="2"/>
  <c r="J655" i="2"/>
  <c r="J248" i="2"/>
  <c r="J164" i="2"/>
  <c r="J311" i="2"/>
  <c r="J592" i="2"/>
  <c r="J530" i="2"/>
  <c r="J10" i="2"/>
  <c r="J434" i="2"/>
  <c r="J222" i="2"/>
  <c r="J620" i="2"/>
  <c r="J88" i="2"/>
  <c r="J710" i="2"/>
  <c r="J361" i="2"/>
  <c r="J108" i="2"/>
  <c r="J357" i="2"/>
  <c r="J174" i="2"/>
  <c r="J701" i="2"/>
  <c r="J159" i="2"/>
  <c r="J152" i="2"/>
  <c r="J362" i="2"/>
  <c r="J643" i="2"/>
  <c r="J20" i="2"/>
  <c r="J588" i="2"/>
  <c r="J25" i="2"/>
  <c r="J412" i="2"/>
  <c r="J667" i="2"/>
  <c r="J18" i="2"/>
  <c r="J596" i="2"/>
  <c r="J177" i="2"/>
  <c r="J712" i="2"/>
  <c r="J106" i="2"/>
  <c r="J126" i="2"/>
  <c r="J539" i="2"/>
  <c r="J471" i="2"/>
  <c r="J544" i="2"/>
  <c r="J150" i="2"/>
  <c r="J98" i="2"/>
  <c r="J486" i="2"/>
  <c r="J207" i="2"/>
  <c r="J714" i="2"/>
  <c r="J618" i="2"/>
  <c r="J547" i="2"/>
  <c r="J672" i="2"/>
  <c r="J119" i="2"/>
  <c r="J232" i="2"/>
  <c r="J601" i="2"/>
  <c r="J475" i="2"/>
  <c r="J390" i="2"/>
  <c r="J366" i="2"/>
  <c r="J302" i="2"/>
  <c r="J301" i="2"/>
  <c r="J320" i="2"/>
  <c r="J360" i="2"/>
  <c r="J422" i="2"/>
  <c r="J23" i="2"/>
  <c r="J611" i="2"/>
  <c r="J469" i="2"/>
  <c r="J533" i="2"/>
  <c r="J182" i="2"/>
  <c r="J79" i="2"/>
  <c r="J447" i="2"/>
  <c r="J575" i="2"/>
  <c r="J573" i="2"/>
  <c r="J537" i="2"/>
  <c r="J443" i="2"/>
  <c r="J310" i="2"/>
  <c r="J363" i="2"/>
  <c r="J429" i="2"/>
  <c r="J488" i="2"/>
  <c r="J695" i="2"/>
  <c r="J467" i="2"/>
  <c r="J606" i="2"/>
  <c r="J333" i="2"/>
  <c r="J276" i="2"/>
  <c r="J428" i="2"/>
  <c r="J526" i="2"/>
  <c r="J727" i="2"/>
  <c r="J448" i="2"/>
  <c r="J610" i="2"/>
  <c r="J128" i="2"/>
  <c r="J81" i="2"/>
  <c r="J597" i="2"/>
  <c r="J594" i="2"/>
  <c r="J722" i="2"/>
  <c r="J105" i="2"/>
  <c r="J626" i="2"/>
  <c r="J498" i="2"/>
  <c r="J725" i="2"/>
  <c r="J411" i="2"/>
  <c r="J196" i="2"/>
  <c r="J158" i="2"/>
  <c r="J375" i="2"/>
  <c r="J116" i="2"/>
  <c r="J299" i="2"/>
  <c r="J437" i="2"/>
  <c r="J652" i="2"/>
  <c r="J602" i="2"/>
  <c r="J517" i="2"/>
  <c r="J554" i="2"/>
  <c r="J35" i="2"/>
  <c r="J646" i="2"/>
  <c r="J261" i="2"/>
  <c r="J100" i="2"/>
  <c r="J673" i="2"/>
  <c r="J650" i="2"/>
  <c r="J238" i="2"/>
  <c r="J352" i="2"/>
  <c r="J112" i="2"/>
  <c r="J36" i="2"/>
  <c r="J688" i="2"/>
  <c r="J133" i="2"/>
  <c r="J382" i="2"/>
  <c r="J473" i="2"/>
  <c r="J371" i="2"/>
  <c r="J478" i="2"/>
  <c r="J716" i="2"/>
  <c r="J426" i="2"/>
  <c r="J490" i="2"/>
  <c r="J681" i="2"/>
  <c r="J111" i="2"/>
  <c r="J476" i="2"/>
  <c r="J134" i="2"/>
  <c r="J542" i="2"/>
  <c r="J259" i="2"/>
  <c r="J624" i="2"/>
  <c r="J139" i="2"/>
  <c r="J330" i="2"/>
  <c r="J571" i="2"/>
  <c r="J609" i="2"/>
  <c r="J80" i="2"/>
  <c r="J91" i="2"/>
  <c r="J401" i="2"/>
  <c r="J262" i="2"/>
  <c r="J691" i="2"/>
  <c r="J110" i="2"/>
  <c r="J683" i="2"/>
  <c r="J512" i="2"/>
  <c r="J386" i="2"/>
  <c r="J241" i="2"/>
  <c r="J52" i="2"/>
  <c r="J321" i="2"/>
  <c r="J579" i="2"/>
  <c r="J564" i="2"/>
  <c r="J246" i="2"/>
  <c r="J565" i="2"/>
  <c r="J392" i="2"/>
  <c r="J435" i="2"/>
  <c r="J57" i="2"/>
  <c r="J178" i="2"/>
  <c r="J400" i="2"/>
  <c r="J731" i="2"/>
  <c r="J647" i="2"/>
  <c r="J408" i="2"/>
  <c r="J661" i="2"/>
  <c r="J728" i="2"/>
  <c r="J659" i="2"/>
  <c r="J350" i="2"/>
  <c r="J65" i="2"/>
  <c r="J270" i="2"/>
  <c r="J668" i="2"/>
  <c r="J151" i="2"/>
  <c r="J513" i="2"/>
  <c r="J697" i="2"/>
  <c r="J185" i="2"/>
  <c r="J378" i="2"/>
  <c r="J593" i="2"/>
  <c r="J316" i="2"/>
  <c r="J496" i="2"/>
  <c r="J717" i="2"/>
  <c r="J297" i="2"/>
  <c r="J561" i="2"/>
  <c r="J265" i="2"/>
  <c r="J42" i="2"/>
  <c r="J566" i="2"/>
  <c r="J322" i="2"/>
  <c r="J414" i="2"/>
  <c r="J671" i="2"/>
  <c r="J332" i="2"/>
  <c r="J464" i="2"/>
  <c r="J456" i="2"/>
  <c r="J706" i="2"/>
  <c r="J698" i="2"/>
  <c r="J227" i="2"/>
  <c r="J235" i="2"/>
  <c r="J653" i="2"/>
  <c r="J295" i="2"/>
  <c r="J522" i="2"/>
  <c r="J165" i="2"/>
  <c r="J531" i="2"/>
  <c r="J733" i="2"/>
  <c r="J104" i="2"/>
  <c r="J215" i="2"/>
  <c r="J633" i="2"/>
  <c r="J662" i="2"/>
  <c r="J380" i="2"/>
  <c r="J702" i="2"/>
  <c r="J538" i="2"/>
  <c r="J635" i="2"/>
  <c r="J336" i="2"/>
  <c r="J304" i="2"/>
  <c r="J528" i="2"/>
  <c r="J603" i="2"/>
  <c r="J495" i="2"/>
  <c r="J430" i="2"/>
  <c r="J487" i="2"/>
  <c r="J250" i="2"/>
  <c r="J226" i="2"/>
  <c r="J696" i="2"/>
  <c r="J521" i="2"/>
  <c r="J288" i="2"/>
  <c r="J284" i="2"/>
  <c r="J114" i="2"/>
  <c r="J340" i="2"/>
  <c r="J141" i="2"/>
  <c r="J567" i="2"/>
  <c r="J308" i="2"/>
  <c r="J713" i="2"/>
  <c r="J562" i="2"/>
  <c r="J285" i="2"/>
  <c r="J535" i="2"/>
  <c r="J286" i="2"/>
  <c r="J234" i="2"/>
  <c r="J453" i="2"/>
  <c r="J555" i="2"/>
  <c r="J501" i="2"/>
  <c r="J317" i="2"/>
  <c r="J689" i="2"/>
  <c r="J619" i="2"/>
  <c r="J383" i="2"/>
  <c r="J468" i="2"/>
  <c r="J239" i="2"/>
  <c r="J427" i="2"/>
  <c r="J682" i="2"/>
  <c r="J359" i="2"/>
  <c r="J559" i="2"/>
  <c r="J553" i="2"/>
  <c r="J654" i="2"/>
  <c r="J684" i="2"/>
  <c r="J729" i="2"/>
  <c r="J604" i="2"/>
  <c r="J639" i="2"/>
  <c r="J703" i="2"/>
  <c r="J657" i="2"/>
  <c r="J463" i="2"/>
  <c r="J514" i="2"/>
  <c r="J675" i="2"/>
  <c r="J679" i="2"/>
  <c r="J638" i="2"/>
  <c r="J644" i="2"/>
  <c r="J500" i="2"/>
  <c r="J680" i="2"/>
  <c r="J581" i="2"/>
  <c r="J685" i="2"/>
  <c r="J640" i="2"/>
  <c r="J724" i="2"/>
  <c r="J699" i="2"/>
  <c r="J707" i="2"/>
  <c r="J708" i="2"/>
  <c r="J730" i="2"/>
  <c r="J726" i="2"/>
  <c r="J641" i="2"/>
  <c r="J715" i="2"/>
  <c r="J663" i="2"/>
  <c r="H623" i="2"/>
  <c r="H576" i="2"/>
  <c r="H574" i="2"/>
  <c r="H76" i="2"/>
  <c r="H325" i="2"/>
  <c r="H433" i="2"/>
  <c r="H388" i="2"/>
  <c r="H534" i="2"/>
  <c r="H345" i="2"/>
  <c r="H550" i="2"/>
  <c r="H272" i="2"/>
  <c r="H418" i="2"/>
  <c r="H130" i="2"/>
  <c r="H709" i="2"/>
  <c r="H87" i="2"/>
  <c r="H541" i="2"/>
  <c r="H425" i="2"/>
  <c r="H674" i="2"/>
  <c r="H54" i="2"/>
  <c r="H394" i="2"/>
  <c r="H480" i="2"/>
  <c r="H445" i="2"/>
  <c r="H416" i="2"/>
  <c r="H201" i="2"/>
  <c r="H595" i="2"/>
  <c r="H290" i="2"/>
  <c r="H107" i="2"/>
  <c r="H242" i="2"/>
  <c r="H627" i="2"/>
  <c r="H73" i="2"/>
  <c r="H481" i="2"/>
  <c r="H605" i="2"/>
  <c r="H346" i="2"/>
  <c r="H3" i="2"/>
  <c r="H693" i="2"/>
  <c r="H67" i="2"/>
  <c r="H417" i="2"/>
  <c r="H202" i="2"/>
  <c r="H642" i="2"/>
  <c r="H94" i="2"/>
  <c r="H353" i="2"/>
  <c r="H236" i="2"/>
  <c r="H329" i="2"/>
  <c r="H532" i="2"/>
  <c r="H83" i="2"/>
  <c r="H223" i="2"/>
  <c r="H586" i="2"/>
  <c r="H217" i="2"/>
  <c r="H193" i="2"/>
  <c r="H326" i="2"/>
  <c r="H154" i="2"/>
  <c r="H508" i="2"/>
  <c r="H70" i="2"/>
  <c r="H407" i="2"/>
  <c r="H323" i="2"/>
  <c r="H458" i="2"/>
  <c r="H502" i="2"/>
  <c r="H263" i="2"/>
  <c r="H289" i="2"/>
  <c r="H148" i="2"/>
  <c r="H294" i="2"/>
  <c r="H240" i="2"/>
  <c r="H260" i="2"/>
  <c r="H370" i="2"/>
  <c r="H509" i="2"/>
  <c r="H127" i="2"/>
  <c r="H99" i="2"/>
  <c r="H449" i="2"/>
  <c r="H351" i="2"/>
  <c r="H58" i="2"/>
  <c r="H118" i="2"/>
  <c r="H402" i="2"/>
  <c r="H560" i="2"/>
  <c r="H442" i="2"/>
  <c r="H273" i="2"/>
  <c r="H264" i="2"/>
  <c r="H43" i="2"/>
  <c r="H210" i="2"/>
  <c r="H122" i="2"/>
  <c r="H397" i="2"/>
  <c r="H477" i="2"/>
  <c r="H454" i="2"/>
  <c r="H409" i="2"/>
  <c r="H269" i="2"/>
  <c r="H123" i="2"/>
  <c r="H376" i="2"/>
  <c r="H213" i="2"/>
  <c r="H420" i="2"/>
  <c r="H218" i="2"/>
  <c r="H278" i="2"/>
  <c r="H690" i="2"/>
  <c r="H374" i="2"/>
  <c r="H599" i="2"/>
  <c r="H214" i="2"/>
  <c r="H628" i="2"/>
  <c r="H372" i="2"/>
  <c r="H89" i="2"/>
  <c r="H69" i="2"/>
  <c r="H97" i="2"/>
  <c r="H312" i="2"/>
  <c r="H229" i="2"/>
  <c r="H459" i="2"/>
  <c r="H60" i="2"/>
  <c r="H45" i="2"/>
  <c r="H26" i="2"/>
  <c r="H155" i="2"/>
  <c r="H8" i="2"/>
  <c r="H348" i="2"/>
  <c r="H162" i="2"/>
  <c r="H167" i="2"/>
  <c r="H33" i="2"/>
  <c r="H664" i="2"/>
  <c r="H436" i="2"/>
  <c r="H156" i="2"/>
  <c r="H136" i="2"/>
  <c r="H450" i="2"/>
  <c r="H334" i="2"/>
  <c r="H157" i="2"/>
  <c r="H64" i="2"/>
  <c r="H11" i="2"/>
  <c r="H525" i="2"/>
  <c r="H524" i="2"/>
  <c r="H251" i="2"/>
  <c r="H283" i="2"/>
  <c r="H341" i="2"/>
  <c r="H77" i="2"/>
  <c r="H365" i="2"/>
  <c r="H645" i="2"/>
  <c r="H46" i="2"/>
  <c r="H166" i="2"/>
  <c r="H197" i="2"/>
  <c r="H109" i="2"/>
  <c r="H15" i="2"/>
  <c r="H385" i="2"/>
  <c r="H282" i="2"/>
  <c r="H705" i="2"/>
  <c r="H634" i="2"/>
  <c r="H403" i="2"/>
  <c r="H309" i="2"/>
  <c r="H687" i="2"/>
  <c r="H287" i="2"/>
  <c r="H204" i="2"/>
  <c r="H399" i="2"/>
  <c r="H548" i="2"/>
  <c r="H632" i="2"/>
  <c r="H367" i="2"/>
  <c r="H451" i="2"/>
  <c r="H280" i="2"/>
  <c r="H256" i="2"/>
  <c r="H170" i="2"/>
  <c r="H13" i="2"/>
  <c r="H720" i="2"/>
  <c r="H168" i="2"/>
  <c r="H462" i="2"/>
  <c r="H444" i="2"/>
  <c r="H216" i="2"/>
  <c r="H396" i="2"/>
  <c r="H29" i="2"/>
  <c r="H30" i="2"/>
  <c r="H580" i="2"/>
  <c r="H274" i="2"/>
  <c r="H191" i="2"/>
  <c r="H398" i="2"/>
  <c r="H313" i="2"/>
  <c r="H237" i="2"/>
  <c r="H503" i="2"/>
  <c r="H160" i="2"/>
  <c r="H221" i="2"/>
  <c r="H636" i="2"/>
  <c r="H460" i="2"/>
  <c r="H307" i="2"/>
  <c r="H137" i="2"/>
  <c r="H585" i="2"/>
  <c r="H518" i="2"/>
  <c r="H558" i="2"/>
  <c r="H563" i="2"/>
  <c r="H568" i="2"/>
  <c r="H658" i="2"/>
  <c r="H479" i="2"/>
  <c r="H648" i="2"/>
  <c r="H613" i="2"/>
  <c r="H40" i="2"/>
  <c r="H266" i="2"/>
  <c r="H173" i="2"/>
  <c r="H470" i="2"/>
  <c r="H135" i="2"/>
  <c r="H590" i="2"/>
  <c r="H298" i="2"/>
  <c r="H455" i="2"/>
  <c r="H85" i="2"/>
  <c r="H5" i="2"/>
  <c r="H622" i="2"/>
  <c r="H499" i="2"/>
  <c r="H180" i="2"/>
  <c r="H279" i="2"/>
  <c r="H529" i="2"/>
  <c r="H621" i="2"/>
  <c r="H254" i="2"/>
  <c r="H631" i="2"/>
  <c r="H649" i="2"/>
  <c r="H125" i="2"/>
  <c r="H466" i="2"/>
  <c r="H484" i="2"/>
  <c r="H335" i="2"/>
  <c r="H292" i="2"/>
  <c r="H147" i="2"/>
  <c r="H630" i="2"/>
  <c r="H600" i="2"/>
  <c r="H49" i="2"/>
  <c r="H50" i="2"/>
  <c r="H219" i="2"/>
  <c r="H419" i="2"/>
  <c r="H92" i="2"/>
  <c r="H38" i="2"/>
  <c r="H482" i="2"/>
  <c r="H489" i="2"/>
  <c r="H75" i="2"/>
  <c r="H121" i="2"/>
  <c r="H431" i="2"/>
  <c r="H583" i="2"/>
  <c r="H62" i="2"/>
  <c r="H519" i="2"/>
  <c r="H446" i="2"/>
  <c r="H199" i="2"/>
  <c r="H404" i="2"/>
  <c r="H523" i="2"/>
  <c r="H142" i="2"/>
  <c r="H192" i="2"/>
  <c r="H255" i="2"/>
  <c r="H692" i="2"/>
  <c r="H393" i="2"/>
  <c r="H161" i="2"/>
  <c r="H318" i="2"/>
  <c r="H337" i="2"/>
  <c r="H27" i="2"/>
  <c r="H17" i="2"/>
  <c r="H492" i="2"/>
  <c r="H516" i="2"/>
  <c r="H700" i="2"/>
  <c r="H497" i="2"/>
  <c r="H47" i="2"/>
  <c r="H432" i="2"/>
  <c r="H379" i="2"/>
  <c r="H324" i="2"/>
  <c r="H48" i="2"/>
  <c r="H421" i="2"/>
  <c r="H410" i="2"/>
  <c r="H74" i="2"/>
  <c r="H616" i="2"/>
  <c r="H342" i="2"/>
  <c r="H95" i="2"/>
  <c r="H423" i="2"/>
  <c r="H303" i="2"/>
  <c r="H169" i="2"/>
  <c r="H520" i="2"/>
  <c r="H296" i="2"/>
  <c r="H368" i="2"/>
  <c r="H465" i="2"/>
  <c r="H331" i="2"/>
  <c r="H145" i="2"/>
  <c r="H16" i="2"/>
  <c r="H570" i="2"/>
  <c r="H719" i="2"/>
  <c r="H704" i="2"/>
  <c r="H607" i="2"/>
  <c r="H369" i="2"/>
  <c r="H474" i="2"/>
  <c r="H591" i="2"/>
  <c r="H677" i="2"/>
  <c r="H314" i="2"/>
  <c r="H391" i="2"/>
  <c r="H28" i="2"/>
  <c r="H551" i="2"/>
  <c r="H373" i="2"/>
  <c r="H115" i="2"/>
  <c r="H384" i="2"/>
  <c r="H405" i="2"/>
  <c r="H53" i="2"/>
  <c r="H472" i="2"/>
  <c r="H406" i="2"/>
  <c r="H389" i="2"/>
  <c r="H71" i="2"/>
  <c r="H483" i="2"/>
  <c r="H387" i="2"/>
  <c r="H377" i="2"/>
  <c r="H452" i="2"/>
  <c r="H224" i="2"/>
  <c r="H93" i="2"/>
  <c r="H244" i="2"/>
  <c r="H569" i="2"/>
  <c r="H212" i="2"/>
  <c r="H209" i="2"/>
  <c r="H2" i="2"/>
  <c r="H339" i="2"/>
  <c r="H51" i="2"/>
  <c r="H171" i="2"/>
  <c r="H552" i="2"/>
  <c r="H84" i="2"/>
  <c r="H354" i="2"/>
  <c r="H124" i="2"/>
  <c r="H678" i="2"/>
  <c r="H507" i="2"/>
  <c r="H327" i="2"/>
  <c r="H184" i="2"/>
  <c r="H129" i="2"/>
  <c r="H364" i="2"/>
  <c r="H61" i="2"/>
  <c r="H615" i="2"/>
  <c r="H175" i="2"/>
  <c r="H277" i="2"/>
  <c r="H200" i="2"/>
  <c r="H268" i="2"/>
  <c r="H584" i="2"/>
  <c r="H413" i="2"/>
  <c r="H194" i="2"/>
  <c r="H536" i="2"/>
  <c r="H461" i="2"/>
  <c r="H582" i="2"/>
  <c r="H257" i="2"/>
  <c r="H103" i="2"/>
  <c r="H275" i="2"/>
  <c r="H355" i="2"/>
  <c r="H669" i="2"/>
  <c r="H249" i="2"/>
  <c r="H189" i="2"/>
  <c r="H440" i="2"/>
  <c r="H253" i="2"/>
  <c r="H344" i="2"/>
  <c r="H102" i="2"/>
  <c r="H146" i="2"/>
  <c r="H441" i="2"/>
  <c r="H205" i="2"/>
  <c r="H149" i="2"/>
  <c r="H328" i="2"/>
  <c r="H577" i="2"/>
  <c r="H598" i="2"/>
  <c r="H271" i="2"/>
  <c r="H545" i="2"/>
  <c r="H188" i="2"/>
  <c r="H72" i="2"/>
  <c r="H306" i="2"/>
  <c r="H82" i="2"/>
  <c r="H117" i="2"/>
  <c r="H14" i="2"/>
  <c r="H291" i="2"/>
  <c r="H21" i="2"/>
  <c r="H132" i="2"/>
  <c r="H670" i="2"/>
  <c r="H86" i="2"/>
  <c r="H68" i="2"/>
  <c r="H589" i="2"/>
  <c r="H721" i="2"/>
  <c r="H163" i="2"/>
  <c r="H515" i="2"/>
  <c r="H183" i="2"/>
  <c r="H211" i="2"/>
  <c r="H113" i="2"/>
  <c r="H12" i="2"/>
  <c r="H179" i="2"/>
  <c r="H138" i="2"/>
  <c r="H190" i="2"/>
  <c r="H676" i="2"/>
  <c r="H39" i="2"/>
  <c r="H208" i="2"/>
  <c r="H381" i="2"/>
  <c r="H34" i="2"/>
  <c r="H540" i="2"/>
  <c r="H22" i="2"/>
  <c r="H546" i="2"/>
  <c r="H78" i="2"/>
  <c r="H556" i="2"/>
  <c r="H656" i="2"/>
  <c r="H587" i="2"/>
  <c r="H666" i="2"/>
  <c r="H438" i="2"/>
  <c r="H186" i="2"/>
  <c r="H7" i="2"/>
  <c r="H56" i="2"/>
  <c r="H44" i="2"/>
  <c r="H252" i="2"/>
  <c r="H233" i="2"/>
  <c r="H625" i="2"/>
  <c r="H349" i="2"/>
  <c r="H319" i="2"/>
  <c r="H347" i="2"/>
  <c r="H315" i="2"/>
  <c r="H614" i="2"/>
  <c r="H686" i="2"/>
  <c r="H485" i="2"/>
  <c r="H4" i="2"/>
  <c r="H343" i="2"/>
  <c r="H504" i="2"/>
  <c r="H140" i="2"/>
  <c r="H6" i="2"/>
  <c r="H206" i="2"/>
  <c r="H195" i="2"/>
  <c r="H510" i="2"/>
  <c r="H225" i="2"/>
  <c r="H32" i="2"/>
  <c r="H557" i="2"/>
  <c r="H9" i="2"/>
  <c r="H90" i="2"/>
  <c r="H300" i="2"/>
  <c r="H63" i="2"/>
  <c r="H59" i="2"/>
  <c r="H494" i="2"/>
  <c r="H338" i="2"/>
  <c r="H356" i="2"/>
  <c r="H198" i="2"/>
  <c r="H228" i="2"/>
  <c r="H187" i="2"/>
  <c r="H172" i="2"/>
  <c r="H24" i="2"/>
  <c r="H247" i="2"/>
  <c r="H612" i="2"/>
  <c r="H358" i="2"/>
  <c r="H629" i="2"/>
  <c r="H143" i="2"/>
  <c r="H230" i="2"/>
  <c r="H637" i="2"/>
  <c r="H549" i="2"/>
  <c r="H258" i="2"/>
  <c r="H245" i="2"/>
  <c r="H543" i="2"/>
  <c r="H220" i="2"/>
  <c r="H41" i="2"/>
  <c r="H511" i="2"/>
  <c r="H493" i="2"/>
  <c r="H243" i="2"/>
  <c r="H181" i="2"/>
  <c r="H231" i="2"/>
  <c r="H572" i="2"/>
  <c r="H267" i="2"/>
  <c r="H176" i="2"/>
  <c r="H120" i="2"/>
  <c r="H31" i="2"/>
  <c r="H665" i="2"/>
  <c r="H203" i="2"/>
  <c r="H608" i="2"/>
  <c r="H101" i="2"/>
  <c r="H732" i="2"/>
  <c r="H711" i="2"/>
  <c r="H153" i="2"/>
  <c r="H281" i="2"/>
  <c r="H694" i="2"/>
  <c r="H527" i="2"/>
  <c r="H19" i="2"/>
  <c r="H293" i="2"/>
  <c r="H424" i="2"/>
  <c r="H131" i="2"/>
  <c r="H578" i="2"/>
  <c r="H144" i="2"/>
  <c r="H305" i="2"/>
  <c r="H55" i="2"/>
  <c r="H491" i="2"/>
  <c r="H505" i="2"/>
  <c r="H457" i="2"/>
  <c r="H415" i="2"/>
  <c r="H37" i="2"/>
  <c r="H395" i="2"/>
  <c r="H617" i="2"/>
  <c r="H651" i="2"/>
  <c r="H660" i="2"/>
  <c r="H96" i="2"/>
  <c r="H66" i="2"/>
  <c r="H506" i="2"/>
  <c r="H723" i="2"/>
  <c r="H439" i="2"/>
  <c r="H718" i="2"/>
  <c r="H655" i="2"/>
  <c r="H248" i="2"/>
  <c r="H164" i="2"/>
  <c r="H311" i="2"/>
  <c r="H592" i="2"/>
  <c r="H530" i="2"/>
  <c r="H10" i="2"/>
  <c r="H434" i="2"/>
  <c r="H222" i="2"/>
  <c r="H620" i="2"/>
  <c r="H88" i="2"/>
  <c r="H710" i="2"/>
  <c r="H361" i="2"/>
  <c r="H108" i="2"/>
  <c r="H357" i="2"/>
  <c r="H174" i="2"/>
  <c r="H701" i="2"/>
  <c r="H159" i="2"/>
  <c r="H152" i="2"/>
  <c r="H362" i="2"/>
  <c r="H643" i="2"/>
  <c r="H20" i="2"/>
  <c r="H588" i="2"/>
  <c r="H25" i="2"/>
  <c r="H412" i="2"/>
  <c r="H667" i="2"/>
  <c r="H18" i="2"/>
  <c r="H596" i="2"/>
  <c r="H177" i="2"/>
  <c r="H712" i="2"/>
  <c r="H106" i="2"/>
  <c r="H126" i="2"/>
  <c r="H539" i="2"/>
  <c r="H471" i="2"/>
  <c r="H544" i="2"/>
  <c r="H150" i="2"/>
  <c r="H98" i="2"/>
  <c r="H486" i="2"/>
  <c r="H207" i="2"/>
  <c r="H714" i="2"/>
  <c r="H618" i="2"/>
  <c r="H547" i="2"/>
  <c r="H672" i="2"/>
  <c r="H119" i="2"/>
  <c r="H232" i="2"/>
  <c r="H601" i="2"/>
  <c r="H475" i="2"/>
  <c r="H390" i="2"/>
  <c r="H366" i="2"/>
  <c r="H302" i="2"/>
  <c r="H301" i="2"/>
  <c r="H320" i="2"/>
  <c r="H360" i="2"/>
  <c r="H422" i="2"/>
  <c r="H23" i="2"/>
  <c r="H611" i="2"/>
  <c r="H469" i="2"/>
  <c r="H533" i="2"/>
  <c r="H182" i="2"/>
  <c r="H79" i="2"/>
  <c r="H447" i="2"/>
  <c r="H575" i="2"/>
  <c r="H573" i="2"/>
  <c r="H537" i="2"/>
  <c r="H443" i="2"/>
  <c r="H310" i="2"/>
  <c r="H363" i="2"/>
  <c r="H429" i="2"/>
  <c r="H488" i="2"/>
  <c r="H695" i="2"/>
  <c r="H467" i="2"/>
  <c r="H606" i="2"/>
  <c r="H333" i="2"/>
  <c r="H276" i="2"/>
  <c r="H428" i="2"/>
  <c r="H526" i="2"/>
  <c r="H727" i="2"/>
  <c r="H448" i="2"/>
  <c r="H610" i="2"/>
  <c r="H128" i="2"/>
  <c r="H81" i="2"/>
  <c r="H597" i="2"/>
  <c r="H594" i="2"/>
  <c r="H722" i="2"/>
  <c r="H105" i="2"/>
  <c r="H626" i="2"/>
  <c r="H498" i="2"/>
  <c r="H725" i="2"/>
  <c r="H411" i="2"/>
  <c r="H196" i="2"/>
  <c r="H158" i="2"/>
  <c r="H375" i="2"/>
  <c r="H116" i="2"/>
  <c r="H299" i="2"/>
  <c r="H437" i="2"/>
  <c r="H652" i="2"/>
  <c r="H602" i="2"/>
  <c r="H517" i="2"/>
  <c r="H554" i="2"/>
  <c r="H35" i="2"/>
  <c r="H646" i="2"/>
  <c r="H261" i="2"/>
  <c r="H100" i="2"/>
  <c r="H673" i="2"/>
  <c r="H650" i="2"/>
  <c r="H238" i="2"/>
  <c r="H352" i="2"/>
  <c r="H112" i="2"/>
  <c r="H36" i="2"/>
  <c r="H688" i="2"/>
  <c r="H133" i="2"/>
  <c r="H382" i="2"/>
  <c r="H473" i="2"/>
  <c r="H371" i="2"/>
  <c r="H478" i="2"/>
  <c r="H716" i="2"/>
  <c r="H426" i="2"/>
  <c r="H490" i="2"/>
  <c r="H681" i="2"/>
  <c r="H111" i="2"/>
  <c r="H476" i="2"/>
  <c r="H134" i="2"/>
  <c r="H542" i="2"/>
  <c r="H259" i="2"/>
  <c r="H624" i="2"/>
  <c r="H139" i="2"/>
  <c r="H330" i="2"/>
  <c r="H571" i="2"/>
  <c r="H609" i="2"/>
  <c r="H80" i="2"/>
  <c r="H91" i="2"/>
  <c r="H401" i="2"/>
  <c r="H262" i="2"/>
  <c r="H691" i="2"/>
  <c r="H110" i="2"/>
  <c r="H683" i="2"/>
  <c r="H512" i="2"/>
  <c r="H386" i="2"/>
  <c r="H241" i="2"/>
  <c r="H52" i="2"/>
  <c r="H321" i="2"/>
  <c r="H579" i="2"/>
  <c r="H564" i="2"/>
  <c r="H246" i="2"/>
  <c r="H565" i="2"/>
  <c r="H392" i="2"/>
  <c r="H435" i="2"/>
  <c r="H57" i="2"/>
  <c r="H178" i="2"/>
  <c r="H400" i="2"/>
  <c r="H731" i="2"/>
  <c r="H647" i="2"/>
  <c r="H408" i="2"/>
  <c r="H661" i="2"/>
  <c r="H728" i="2"/>
  <c r="H659" i="2"/>
  <c r="H350" i="2"/>
  <c r="H65" i="2"/>
  <c r="H270" i="2"/>
  <c r="H668" i="2"/>
  <c r="H151" i="2"/>
  <c r="H513" i="2"/>
  <c r="H697" i="2"/>
  <c r="H185" i="2"/>
  <c r="H378" i="2"/>
  <c r="H593" i="2"/>
  <c r="H316" i="2"/>
  <c r="H496" i="2"/>
  <c r="H717" i="2"/>
  <c r="H297" i="2"/>
  <c r="H561" i="2"/>
  <c r="H265" i="2"/>
  <c r="H42" i="2"/>
  <c r="H566" i="2"/>
  <c r="H322" i="2"/>
  <c r="H414" i="2"/>
  <c r="H671" i="2"/>
  <c r="H332" i="2"/>
  <c r="H464" i="2"/>
  <c r="H456" i="2"/>
  <c r="H706" i="2"/>
  <c r="H698" i="2"/>
  <c r="H227" i="2"/>
  <c r="H235" i="2"/>
  <c r="H653" i="2"/>
  <c r="H295" i="2"/>
  <c r="H522" i="2"/>
  <c r="H165" i="2"/>
  <c r="H531" i="2"/>
  <c r="H733" i="2"/>
  <c r="H104" i="2"/>
  <c r="H215" i="2"/>
  <c r="H633" i="2"/>
  <c r="H662" i="2"/>
  <c r="H380" i="2"/>
  <c r="H702" i="2"/>
  <c r="H538" i="2"/>
  <c r="H635" i="2"/>
  <c r="H336" i="2"/>
  <c r="H304" i="2"/>
  <c r="H528" i="2"/>
  <c r="H603" i="2"/>
  <c r="H495" i="2"/>
  <c r="H430" i="2"/>
  <c r="H487" i="2"/>
  <c r="H250" i="2"/>
  <c r="H226" i="2"/>
  <c r="H696" i="2"/>
  <c r="H521" i="2"/>
  <c r="H288" i="2"/>
  <c r="H284" i="2"/>
  <c r="H114" i="2"/>
  <c r="H340" i="2"/>
  <c r="H141" i="2"/>
  <c r="H567" i="2"/>
  <c r="H308" i="2"/>
  <c r="H713" i="2"/>
  <c r="H562" i="2"/>
  <c r="H285" i="2"/>
  <c r="H535" i="2"/>
  <c r="H286" i="2"/>
  <c r="H234" i="2"/>
  <c r="H453" i="2"/>
  <c r="H555" i="2"/>
  <c r="H501" i="2"/>
  <c r="H317" i="2"/>
  <c r="H689" i="2"/>
  <c r="H619" i="2"/>
  <c r="H383" i="2"/>
  <c r="H468" i="2"/>
  <c r="H239" i="2"/>
  <c r="H427" i="2"/>
  <c r="H682" i="2"/>
  <c r="H359" i="2"/>
  <c r="H559" i="2"/>
  <c r="H553" i="2"/>
  <c r="H654" i="2"/>
  <c r="H684" i="2"/>
  <c r="H729" i="2"/>
  <c r="H604" i="2"/>
  <c r="H639" i="2"/>
  <c r="H703" i="2"/>
  <c r="H657" i="2"/>
  <c r="H463" i="2"/>
  <c r="H514" i="2"/>
  <c r="H675" i="2"/>
  <c r="H679" i="2"/>
  <c r="H638" i="2"/>
  <c r="H644" i="2"/>
  <c r="H500" i="2"/>
  <c r="H680" i="2"/>
  <c r="H581" i="2"/>
  <c r="H685" i="2"/>
  <c r="H640" i="2"/>
  <c r="H724" i="2"/>
  <c r="H699" i="2"/>
  <c r="H707" i="2"/>
  <c r="H708" i="2"/>
  <c r="H730" i="2"/>
  <c r="H726" i="2"/>
  <c r="H641" i="2"/>
  <c r="H715" i="2"/>
  <c r="H663" i="2"/>
  <c r="J99" i="3" l="1"/>
  <c r="J48" i="3"/>
  <c r="C42" i="3"/>
  <c r="J63" i="3"/>
  <c r="J5" i="3"/>
  <c r="J19" i="3"/>
  <c r="C122" i="3"/>
  <c r="D120" i="3"/>
  <c r="D69" i="3"/>
  <c r="D18" i="3"/>
  <c r="G53" i="3"/>
  <c r="M92" i="3"/>
  <c r="C120" i="3"/>
  <c r="C101" i="3"/>
  <c r="C36" i="3"/>
  <c r="D116" i="3"/>
  <c r="D17" i="3"/>
  <c r="G7" i="3"/>
  <c r="C94" i="3"/>
  <c r="J8" i="3"/>
  <c r="C117" i="3"/>
  <c r="D103" i="3"/>
  <c r="D47" i="3"/>
  <c r="C116" i="3"/>
  <c r="C70" i="3"/>
  <c r="D6" i="3"/>
  <c r="C110" i="3"/>
  <c r="AU663" i="2"/>
  <c r="AU680" i="2"/>
  <c r="AU729" i="2"/>
  <c r="AU689" i="2"/>
  <c r="AU567" i="2"/>
  <c r="C68" i="3"/>
  <c r="C54" i="3"/>
  <c r="C26" i="3"/>
  <c r="D113" i="3"/>
  <c r="D28" i="3"/>
  <c r="F122" i="3"/>
  <c r="F86" i="3"/>
  <c r="K89" i="3"/>
  <c r="K100" i="3"/>
  <c r="K72" i="3"/>
  <c r="C72" i="3"/>
  <c r="C6" i="3"/>
  <c r="D101" i="3"/>
  <c r="D58" i="3"/>
  <c r="F116" i="3"/>
  <c r="G99" i="3"/>
  <c r="C34" i="3"/>
  <c r="C107" i="3"/>
  <c r="C71" i="3"/>
  <c r="J106" i="3"/>
  <c r="J13" i="3"/>
  <c r="J55" i="3"/>
  <c r="C98" i="3"/>
  <c r="C58" i="3"/>
  <c r="D40" i="3"/>
  <c r="D24" i="3"/>
  <c r="G44" i="3"/>
  <c r="K110" i="3"/>
  <c r="M70" i="3"/>
  <c r="K12" i="3"/>
  <c r="C65" i="3"/>
  <c r="D65" i="3"/>
  <c r="D54" i="3"/>
  <c r="D36" i="3"/>
  <c r="F98" i="3"/>
  <c r="G72" i="3"/>
  <c r="J67" i="3"/>
  <c r="J75" i="3"/>
  <c r="C125" i="3"/>
  <c r="C113" i="3"/>
  <c r="D99" i="3"/>
  <c r="D42" i="3"/>
  <c r="D5" i="3"/>
  <c r="F97" i="3"/>
  <c r="G75" i="3"/>
  <c r="U32" i="3"/>
  <c r="T32" i="3"/>
  <c r="V32" i="3"/>
  <c r="P32" i="3"/>
  <c r="M32" i="3"/>
  <c r="R32" i="3"/>
  <c r="O32" i="3"/>
  <c r="S32" i="3"/>
  <c r="I32" i="3"/>
  <c r="N32" i="3"/>
  <c r="K32" i="3"/>
  <c r="L32" i="3"/>
  <c r="Q32" i="3"/>
  <c r="U2" i="3"/>
  <c r="R2" i="3"/>
  <c r="T2" i="3"/>
  <c r="P2" i="3"/>
  <c r="M2" i="3"/>
  <c r="V2" i="3"/>
  <c r="O2" i="3"/>
  <c r="S2" i="3"/>
  <c r="I2" i="3"/>
  <c r="K2" i="3"/>
  <c r="N2" i="3"/>
  <c r="Q2" i="3"/>
  <c r="L2" i="3"/>
  <c r="E64" i="3"/>
  <c r="H88" i="3"/>
  <c r="N64" i="3"/>
  <c r="U118" i="3"/>
  <c r="T118" i="3"/>
  <c r="V118" i="3"/>
  <c r="S118" i="3"/>
  <c r="P118" i="3"/>
  <c r="M118" i="3"/>
  <c r="L118" i="3"/>
  <c r="O118" i="3"/>
  <c r="K118" i="3"/>
  <c r="R118" i="3"/>
  <c r="Q118" i="3"/>
  <c r="N118" i="3"/>
  <c r="J118" i="3"/>
  <c r="G118" i="3"/>
  <c r="U49" i="3"/>
  <c r="T49" i="3"/>
  <c r="V49" i="3"/>
  <c r="S49" i="3"/>
  <c r="P49" i="3"/>
  <c r="M49" i="3"/>
  <c r="L49" i="3"/>
  <c r="R49" i="3"/>
  <c r="N49" i="3"/>
  <c r="Q49" i="3"/>
  <c r="K49" i="3"/>
  <c r="J49" i="3"/>
  <c r="G49" i="3"/>
  <c r="O49" i="3"/>
  <c r="U96" i="3"/>
  <c r="T96" i="3"/>
  <c r="V96" i="3"/>
  <c r="S96" i="3"/>
  <c r="P96" i="3"/>
  <c r="M96" i="3"/>
  <c r="L96" i="3"/>
  <c r="R96" i="3"/>
  <c r="Q96" i="3"/>
  <c r="K96" i="3"/>
  <c r="O96" i="3"/>
  <c r="J96" i="3"/>
  <c r="G96" i="3"/>
  <c r="N96" i="3"/>
  <c r="U81" i="3"/>
  <c r="T81" i="3"/>
  <c r="V81" i="3"/>
  <c r="S81" i="3"/>
  <c r="P81" i="3"/>
  <c r="M81" i="3"/>
  <c r="O81" i="3"/>
  <c r="L81" i="3"/>
  <c r="K81" i="3"/>
  <c r="N81" i="3"/>
  <c r="J81" i="3"/>
  <c r="G81" i="3"/>
  <c r="Q81" i="3"/>
  <c r="U85" i="3"/>
  <c r="T85" i="3"/>
  <c r="V85" i="3"/>
  <c r="S85" i="3"/>
  <c r="P85" i="3"/>
  <c r="M85" i="3"/>
  <c r="N85" i="3"/>
  <c r="K85" i="3"/>
  <c r="L85" i="3"/>
  <c r="Q85" i="3"/>
  <c r="J85" i="3"/>
  <c r="G85" i="3"/>
  <c r="R85" i="3"/>
  <c r="O85" i="3"/>
  <c r="U22" i="3"/>
  <c r="T22" i="3"/>
  <c r="V22" i="3"/>
  <c r="S22" i="3"/>
  <c r="P22" i="3"/>
  <c r="M22" i="3"/>
  <c r="Q22" i="3"/>
  <c r="K22" i="3"/>
  <c r="O22" i="3"/>
  <c r="R22" i="3"/>
  <c r="J22" i="3"/>
  <c r="G22" i="3"/>
  <c r="N22" i="3"/>
  <c r="U30" i="3"/>
  <c r="T30" i="3"/>
  <c r="V30" i="3"/>
  <c r="S30" i="3"/>
  <c r="P30" i="3"/>
  <c r="M30" i="3"/>
  <c r="R30" i="3"/>
  <c r="Q30" i="3"/>
  <c r="O30" i="3"/>
  <c r="L30" i="3"/>
  <c r="K30" i="3"/>
  <c r="N30" i="3"/>
  <c r="J30" i="3"/>
  <c r="G30" i="3"/>
  <c r="U45" i="3"/>
  <c r="T45" i="3"/>
  <c r="V45" i="3"/>
  <c r="S45" i="3"/>
  <c r="P45" i="3"/>
  <c r="M45" i="3"/>
  <c r="R45" i="3"/>
  <c r="Q45" i="3"/>
  <c r="O45" i="3"/>
  <c r="N45" i="3"/>
  <c r="K45" i="3"/>
  <c r="J45" i="3"/>
  <c r="G45" i="3"/>
  <c r="U11" i="3"/>
  <c r="T11" i="3"/>
  <c r="V11" i="3"/>
  <c r="S11" i="3"/>
  <c r="P11" i="3"/>
  <c r="M11" i="3"/>
  <c r="R11" i="3"/>
  <c r="Q11" i="3"/>
  <c r="L11" i="3"/>
  <c r="K11" i="3"/>
  <c r="J11" i="3"/>
  <c r="G11" i="3"/>
  <c r="O11" i="3"/>
  <c r="N11" i="3"/>
  <c r="U52" i="3"/>
  <c r="T52" i="3"/>
  <c r="V52" i="3"/>
  <c r="S52" i="3"/>
  <c r="P52" i="3"/>
  <c r="M52" i="3"/>
  <c r="Q52" i="3"/>
  <c r="R52" i="3"/>
  <c r="K52" i="3"/>
  <c r="O52" i="3"/>
  <c r="N52" i="3"/>
  <c r="J52" i="3"/>
  <c r="G52" i="3"/>
  <c r="L52" i="3"/>
  <c r="C121" i="3"/>
  <c r="C90" i="3"/>
  <c r="C97" i="3"/>
  <c r="C67" i="3"/>
  <c r="C78" i="3"/>
  <c r="C93" i="3"/>
  <c r="C75" i="3"/>
  <c r="C87" i="3"/>
  <c r="C61" i="3"/>
  <c r="C38" i="3"/>
  <c r="D125" i="3"/>
  <c r="D100" i="3"/>
  <c r="D72" i="3"/>
  <c r="D77" i="3"/>
  <c r="D76" i="3"/>
  <c r="D27" i="3"/>
  <c r="E118" i="3"/>
  <c r="E49" i="3"/>
  <c r="E96" i="3"/>
  <c r="E81" i="3"/>
  <c r="E85" i="3"/>
  <c r="E22" i="3"/>
  <c r="E30" i="3"/>
  <c r="E45" i="3"/>
  <c r="E11" i="3"/>
  <c r="E52" i="3"/>
  <c r="F121" i="3"/>
  <c r="F90" i="3"/>
  <c r="F113" i="3"/>
  <c r="F93" i="3"/>
  <c r="F61" i="3"/>
  <c r="F7" i="3"/>
  <c r="G90" i="3"/>
  <c r="G106" i="3"/>
  <c r="G63" i="3"/>
  <c r="G37" i="3"/>
  <c r="H110" i="3"/>
  <c r="H70" i="3"/>
  <c r="H12" i="3"/>
  <c r="H83" i="3"/>
  <c r="H84" i="3"/>
  <c r="I12" i="3"/>
  <c r="I45" i="3"/>
  <c r="J74" i="3"/>
  <c r="J23" i="3"/>
  <c r="J53" i="3"/>
  <c r="K105" i="3"/>
  <c r="L47" i="3"/>
  <c r="N8" i="3"/>
  <c r="U104" i="3"/>
  <c r="T104" i="3"/>
  <c r="P104" i="3"/>
  <c r="M104" i="3"/>
  <c r="S104" i="3"/>
  <c r="V104" i="3"/>
  <c r="R104" i="3"/>
  <c r="O104" i="3"/>
  <c r="L104" i="3"/>
  <c r="I104" i="3"/>
  <c r="N104" i="3"/>
  <c r="Q104" i="3"/>
  <c r="K104" i="3"/>
  <c r="U62" i="3"/>
  <c r="T62" i="3"/>
  <c r="P62" i="3"/>
  <c r="M62" i="3"/>
  <c r="R62" i="3"/>
  <c r="O62" i="3"/>
  <c r="V62" i="3"/>
  <c r="I62" i="3"/>
  <c r="Q62" i="3"/>
  <c r="L62" i="3"/>
  <c r="K62" i="3"/>
  <c r="N62" i="3"/>
  <c r="E94" i="3"/>
  <c r="E8" i="3"/>
  <c r="H115" i="3"/>
  <c r="T117" i="3"/>
  <c r="V117" i="3"/>
  <c r="S117" i="3"/>
  <c r="P117" i="3"/>
  <c r="M117" i="3"/>
  <c r="R117" i="3"/>
  <c r="O117" i="3"/>
  <c r="U117" i="3"/>
  <c r="Q117" i="3"/>
  <c r="N117" i="3"/>
  <c r="K117" i="3"/>
  <c r="H117" i="3"/>
  <c r="J117" i="3"/>
  <c r="G117" i="3"/>
  <c r="T111" i="3"/>
  <c r="V111" i="3"/>
  <c r="S111" i="3"/>
  <c r="P111" i="3"/>
  <c r="M111" i="3"/>
  <c r="R111" i="3"/>
  <c r="O111" i="3"/>
  <c r="U111" i="3"/>
  <c r="Q111" i="3"/>
  <c r="N111" i="3"/>
  <c r="K111" i="3"/>
  <c r="H111" i="3"/>
  <c r="J111" i="3"/>
  <c r="G111" i="3"/>
  <c r="T41" i="3"/>
  <c r="V41" i="3"/>
  <c r="S41" i="3"/>
  <c r="P41" i="3"/>
  <c r="M41" i="3"/>
  <c r="U41" i="3"/>
  <c r="R41" i="3"/>
  <c r="O41" i="3"/>
  <c r="Q41" i="3"/>
  <c r="N41" i="3"/>
  <c r="K41" i="3"/>
  <c r="H41" i="3"/>
  <c r="J41" i="3"/>
  <c r="G41" i="3"/>
  <c r="T56" i="3"/>
  <c r="V56" i="3"/>
  <c r="S56" i="3"/>
  <c r="U56" i="3"/>
  <c r="P56" i="3"/>
  <c r="M56" i="3"/>
  <c r="R56" i="3"/>
  <c r="O56" i="3"/>
  <c r="Q56" i="3"/>
  <c r="N56" i="3"/>
  <c r="L56" i="3"/>
  <c r="K56" i="3"/>
  <c r="H56" i="3"/>
  <c r="J56" i="3"/>
  <c r="G56" i="3"/>
  <c r="U31" i="3"/>
  <c r="T31" i="3"/>
  <c r="V31" i="3"/>
  <c r="S31" i="3"/>
  <c r="P31" i="3"/>
  <c r="M31" i="3"/>
  <c r="R31" i="3"/>
  <c r="O31" i="3"/>
  <c r="Q31" i="3"/>
  <c r="N31" i="3"/>
  <c r="K31" i="3"/>
  <c r="H31" i="3"/>
  <c r="L31" i="3"/>
  <c r="J31" i="3"/>
  <c r="G31" i="3"/>
  <c r="U20" i="3"/>
  <c r="T20" i="3"/>
  <c r="V20" i="3"/>
  <c r="S20" i="3"/>
  <c r="P20" i="3"/>
  <c r="M20" i="3"/>
  <c r="R20" i="3"/>
  <c r="O20" i="3"/>
  <c r="Q20" i="3"/>
  <c r="N20" i="3"/>
  <c r="K20" i="3"/>
  <c r="H20" i="3"/>
  <c r="J20" i="3"/>
  <c r="G20" i="3"/>
  <c r="L20" i="3"/>
  <c r="U71" i="3"/>
  <c r="T71" i="3"/>
  <c r="V71" i="3"/>
  <c r="S71" i="3"/>
  <c r="P71" i="3"/>
  <c r="M71" i="3"/>
  <c r="R71" i="3"/>
  <c r="O71" i="3"/>
  <c r="Q71" i="3"/>
  <c r="N71" i="3"/>
  <c r="L71" i="3"/>
  <c r="K71" i="3"/>
  <c r="H71" i="3"/>
  <c r="J71" i="3"/>
  <c r="G71" i="3"/>
  <c r="U39" i="3"/>
  <c r="T39" i="3"/>
  <c r="V39" i="3"/>
  <c r="S39" i="3"/>
  <c r="P39" i="3"/>
  <c r="M39" i="3"/>
  <c r="R39" i="3"/>
  <c r="O39" i="3"/>
  <c r="Q39" i="3"/>
  <c r="N39" i="3"/>
  <c r="K39" i="3"/>
  <c r="H39" i="3"/>
  <c r="J39" i="3"/>
  <c r="G39" i="3"/>
  <c r="L39" i="3"/>
  <c r="U25" i="3"/>
  <c r="T25" i="3"/>
  <c r="V25" i="3"/>
  <c r="S25" i="3"/>
  <c r="P25" i="3"/>
  <c r="M25" i="3"/>
  <c r="O25" i="3"/>
  <c r="R25" i="3"/>
  <c r="Q25" i="3"/>
  <c r="N25" i="3"/>
  <c r="L25" i="3"/>
  <c r="K25" i="3"/>
  <c r="H25" i="3"/>
  <c r="J25" i="3"/>
  <c r="G25" i="3"/>
  <c r="U86" i="3"/>
  <c r="T86" i="3"/>
  <c r="V86" i="3"/>
  <c r="S86" i="3"/>
  <c r="P86" i="3"/>
  <c r="M86" i="3"/>
  <c r="O86" i="3"/>
  <c r="Q86" i="3"/>
  <c r="N86" i="3"/>
  <c r="R86" i="3"/>
  <c r="K86" i="3"/>
  <c r="H86" i="3"/>
  <c r="J86" i="3"/>
  <c r="G86" i="3"/>
  <c r="L86" i="3"/>
  <c r="C99" i="3"/>
  <c r="C103" i="3"/>
  <c r="C15" i="3"/>
  <c r="C48" i="3"/>
  <c r="C47" i="3"/>
  <c r="C63" i="3"/>
  <c r="C79" i="3"/>
  <c r="C5" i="3"/>
  <c r="C19" i="3"/>
  <c r="D124" i="3"/>
  <c r="D115" i="3"/>
  <c r="D109" i="3"/>
  <c r="D43" i="3"/>
  <c r="D4" i="3"/>
  <c r="D88" i="3"/>
  <c r="D34" i="3"/>
  <c r="D3" i="3"/>
  <c r="D16" i="3"/>
  <c r="D105" i="3"/>
  <c r="D9" i="3"/>
  <c r="E117" i="3"/>
  <c r="E111" i="3"/>
  <c r="E41" i="3"/>
  <c r="E56" i="3"/>
  <c r="E31" i="3"/>
  <c r="E20" i="3"/>
  <c r="E71" i="3"/>
  <c r="E39" i="3"/>
  <c r="E25" i="3"/>
  <c r="E86" i="3"/>
  <c r="F99" i="3"/>
  <c r="F68" i="3"/>
  <c r="F92" i="3"/>
  <c r="F58" i="3"/>
  <c r="F18" i="3"/>
  <c r="G65" i="3"/>
  <c r="G70" i="3"/>
  <c r="G62" i="3"/>
  <c r="G61" i="3"/>
  <c r="G29" i="3"/>
  <c r="H104" i="3"/>
  <c r="H94" i="3"/>
  <c r="H2" i="3"/>
  <c r="I110" i="3"/>
  <c r="I70" i="3"/>
  <c r="I92" i="3"/>
  <c r="I39" i="3"/>
  <c r="J65" i="3"/>
  <c r="J97" i="3"/>
  <c r="J93" i="3"/>
  <c r="J61" i="3"/>
  <c r="K84" i="3"/>
  <c r="L22" i="3"/>
  <c r="O110" i="3"/>
  <c r="U119" i="3"/>
  <c r="T119" i="3"/>
  <c r="S119" i="3"/>
  <c r="P119" i="3"/>
  <c r="M119" i="3"/>
  <c r="R119" i="3"/>
  <c r="O119" i="3"/>
  <c r="V119" i="3"/>
  <c r="L119" i="3"/>
  <c r="I119" i="3"/>
  <c r="K119" i="3"/>
  <c r="Q119" i="3"/>
  <c r="N119" i="3"/>
  <c r="U64" i="3"/>
  <c r="T64" i="3"/>
  <c r="P64" i="3"/>
  <c r="M64" i="3"/>
  <c r="S64" i="3"/>
  <c r="R64" i="3"/>
  <c r="O64" i="3"/>
  <c r="I64" i="3"/>
  <c r="V64" i="3"/>
  <c r="Q64" i="3"/>
  <c r="K64" i="3"/>
  <c r="L64" i="3"/>
  <c r="E119" i="3"/>
  <c r="E32" i="3"/>
  <c r="E2" i="3"/>
  <c r="H105" i="3"/>
  <c r="U102" i="3"/>
  <c r="S102" i="3"/>
  <c r="P102" i="3"/>
  <c r="M102" i="3"/>
  <c r="T102" i="3"/>
  <c r="R102" i="3"/>
  <c r="V102" i="3"/>
  <c r="Q102" i="3"/>
  <c r="N102" i="3"/>
  <c r="O102" i="3"/>
  <c r="J102" i="3"/>
  <c r="G102" i="3"/>
  <c r="L102" i="3"/>
  <c r="I102" i="3"/>
  <c r="U51" i="3"/>
  <c r="P51" i="3"/>
  <c r="M51" i="3"/>
  <c r="R51" i="3"/>
  <c r="S51" i="3"/>
  <c r="V51" i="3"/>
  <c r="T51" i="3"/>
  <c r="Q51" i="3"/>
  <c r="N51" i="3"/>
  <c r="J51" i="3"/>
  <c r="G51" i="3"/>
  <c r="O51" i="3"/>
  <c r="L51" i="3"/>
  <c r="I51" i="3"/>
  <c r="U95" i="3"/>
  <c r="P95" i="3"/>
  <c r="M95" i="3"/>
  <c r="T95" i="3"/>
  <c r="V95" i="3"/>
  <c r="R95" i="3"/>
  <c r="Q95" i="3"/>
  <c r="N95" i="3"/>
  <c r="S95" i="3"/>
  <c r="O95" i="3"/>
  <c r="J95" i="3"/>
  <c r="G95" i="3"/>
  <c r="L95" i="3"/>
  <c r="I95" i="3"/>
  <c r="U89" i="3"/>
  <c r="P89" i="3"/>
  <c r="M89" i="3"/>
  <c r="V89" i="3"/>
  <c r="S89" i="3"/>
  <c r="R89" i="3"/>
  <c r="Q89" i="3"/>
  <c r="N89" i="3"/>
  <c r="T89" i="3"/>
  <c r="O89" i="3"/>
  <c r="L89" i="3"/>
  <c r="J89" i="3"/>
  <c r="G89" i="3"/>
  <c r="I89" i="3"/>
  <c r="F89" i="3"/>
  <c r="U82" i="3"/>
  <c r="V82" i="3"/>
  <c r="P82" i="3"/>
  <c r="M82" i="3"/>
  <c r="R82" i="3"/>
  <c r="O82" i="3"/>
  <c r="T82" i="3"/>
  <c r="Q82" i="3"/>
  <c r="N82" i="3"/>
  <c r="S82" i="3"/>
  <c r="K82" i="3"/>
  <c r="L82" i="3"/>
  <c r="J82" i="3"/>
  <c r="G82" i="3"/>
  <c r="I82" i="3"/>
  <c r="F82" i="3"/>
  <c r="U35" i="3"/>
  <c r="P35" i="3"/>
  <c r="M35" i="3"/>
  <c r="T35" i="3"/>
  <c r="S35" i="3"/>
  <c r="R35" i="3"/>
  <c r="O35" i="3"/>
  <c r="Q35" i="3"/>
  <c r="N35" i="3"/>
  <c r="V35" i="3"/>
  <c r="K35" i="3"/>
  <c r="J35" i="3"/>
  <c r="G35" i="3"/>
  <c r="L35" i="3"/>
  <c r="I35" i="3"/>
  <c r="F35" i="3"/>
  <c r="U91" i="3"/>
  <c r="P91" i="3"/>
  <c r="M91" i="3"/>
  <c r="R91" i="3"/>
  <c r="O91" i="3"/>
  <c r="V91" i="3"/>
  <c r="Q91" i="3"/>
  <c r="N91" i="3"/>
  <c r="T91" i="3"/>
  <c r="S91" i="3"/>
  <c r="L91" i="3"/>
  <c r="K91" i="3"/>
  <c r="J91" i="3"/>
  <c r="G91" i="3"/>
  <c r="I91" i="3"/>
  <c r="F91" i="3"/>
  <c r="U66" i="3"/>
  <c r="T66" i="3"/>
  <c r="V66" i="3"/>
  <c r="P66" i="3"/>
  <c r="M66" i="3"/>
  <c r="R66" i="3"/>
  <c r="O66" i="3"/>
  <c r="S66" i="3"/>
  <c r="Q66" i="3"/>
  <c r="N66" i="3"/>
  <c r="K66" i="3"/>
  <c r="J66" i="3"/>
  <c r="G66" i="3"/>
  <c r="L66" i="3"/>
  <c r="I66" i="3"/>
  <c r="F66" i="3"/>
  <c r="U60" i="3"/>
  <c r="T60" i="3"/>
  <c r="V60" i="3"/>
  <c r="S60" i="3"/>
  <c r="P60" i="3"/>
  <c r="M60" i="3"/>
  <c r="O60" i="3"/>
  <c r="R60" i="3"/>
  <c r="Q60" i="3"/>
  <c r="N60" i="3"/>
  <c r="L60" i="3"/>
  <c r="K60" i="3"/>
  <c r="J60" i="3"/>
  <c r="G60" i="3"/>
  <c r="I60" i="3"/>
  <c r="F60" i="3"/>
  <c r="U46" i="3"/>
  <c r="T46" i="3"/>
  <c r="V46" i="3"/>
  <c r="P46" i="3"/>
  <c r="M46" i="3"/>
  <c r="O46" i="3"/>
  <c r="S46" i="3"/>
  <c r="Q46" i="3"/>
  <c r="N46" i="3"/>
  <c r="R46" i="3"/>
  <c r="K46" i="3"/>
  <c r="J46" i="3"/>
  <c r="G46" i="3"/>
  <c r="L46" i="3"/>
  <c r="I46" i="3"/>
  <c r="F46" i="3"/>
  <c r="D123" i="3"/>
  <c r="D74" i="3"/>
  <c r="D106" i="3"/>
  <c r="D80" i="3"/>
  <c r="D23" i="3"/>
  <c r="D13" i="3"/>
  <c r="D21" i="3"/>
  <c r="D55" i="3"/>
  <c r="E102" i="3"/>
  <c r="E51" i="3"/>
  <c r="E95" i="3"/>
  <c r="E89" i="3"/>
  <c r="E82" i="3"/>
  <c r="E35" i="3"/>
  <c r="E91" i="3"/>
  <c r="E66" i="3"/>
  <c r="E60" i="3"/>
  <c r="E46" i="3"/>
  <c r="F120" i="3"/>
  <c r="F104" i="3"/>
  <c r="F96" i="3"/>
  <c r="F64" i="3"/>
  <c r="F21" i="3"/>
  <c r="F8" i="3"/>
  <c r="G125" i="3"/>
  <c r="G104" i="3"/>
  <c r="G67" i="3"/>
  <c r="G5" i="3"/>
  <c r="H49" i="3"/>
  <c r="H81" i="3"/>
  <c r="H22" i="3"/>
  <c r="H45" i="3"/>
  <c r="H52" i="3"/>
  <c r="I90" i="3"/>
  <c r="I67" i="3"/>
  <c r="I22" i="3"/>
  <c r="J123" i="3"/>
  <c r="J15" i="3"/>
  <c r="J47" i="3"/>
  <c r="K115" i="3"/>
  <c r="K4" i="3"/>
  <c r="K9" i="3"/>
  <c r="L87" i="3"/>
  <c r="O57" i="3"/>
  <c r="U112" i="3"/>
  <c r="T112" i="3"/>
  <c r="P112" i="3"/>
  <c r="M112" i="3"/>
  <c r="V112" i="3"/>
  <c r="R112" i="3"/>
  <c r="O112" i="3"/>
  <c r="S112" i="3"/>
  <c r="L112" i="3"/>
  <c r="I112" i="3"/>
  <c r="Q112" i="3"/>
  <c r="K112" i="3"/>
  <c r="U33" i="3"/>
  <c r="T33" i="3"/>
  <c r="P33" i="3"/>
  <c r="M33" i="3"/>
  <c r="S33" i="3"/>
  <c r="V33" i="3"/>
  <c r="R33" i="3"/>
  <c r="O33" i="3"/>
  <c r="Q33" i="3"/>
  <c r="I33" i="3"/>
  <c r="N33" i="3"/>
  <c r="K33" i="3"/>
  <c r="L33" i="3"/>
  <c r="E112" i="3"/>
  <c r="E33" i="3"/>
  <c r="G32" i="3"/>
  <c r="H43" i="3"/>
  <c r="J33" i="3"/>
  <c r="T65" i="3"/>
  <c r="V65" i="3"/>
  <c r="R65" i="3"/>
  <c r="O65" i="3"/>
  <c r="S65" i="3"/>
  <c r="Q65" i="3"/>
  <c r="N65" i="3"/>
  <c r="K65" i="3"/>
  <c r="P65" i="3"/>
  <c r="U65" i="3"/>
  <c r="M65" i="3"/>
  <c r="T116" i="3"/>
  <c r="V116" i="3"/>
  <c r="R116" i="3"/>
  <c r="O116" i="3"/>
  <c r="Q116" i="3"/>
  <c r="U116" i="3"/>
  <c r="M116" i="3"/>
  <c r="K116" i="3"/>
  <c r="S116" i="3"/>
  <c r="P116" i="3"/>
  <c r="N116" i="3"/>
  <c r="T107" i="3"/>
  <c r="V107" i="3"/>
  <c r="R107" i="3"/>
  <c r="O107" i="3"/>
  <c r="S107" i="3"/>
  <c r="U107" i="3"/>
  <c r="Q107" i="3"/>
  <c r="K107" i="3"/>
  <c r="H107" i="3"/>
  <c r="N107" i="3"/>
  <c r="M107" i="3"/>
  <c r="T101" i="3"/>
  <c r="V101" i="3"/>
  <c r="U101" i="3"/>
  <c r="R101" i="3"/>
  <c r="O101" i="3"/>
  <c r="L101" i="3"/>
  <c r="Q101" i="3"/>
  <c r="N101" i="3"/>
  <c r="S101" i="3"/>
  <c r="M101" i="3"/>
  <c r="K101" i="3"/>
  <c r="H101" i="3"/>
  <c r="J101" i="3"/>
  <c r="P101" i="3"/>
  <c r="T54" i="3"/>
  <c r="V54" i="3"/>
  <c r="S54" i="3"/>
  <c r="R54" i="3"/>
  <c r="O54" i="3"/>
  <c r="L54" i="3"/>
  <c r="Q54" i="3"/>
  <c r="N54" i="3"/>
  <c r="K54" i="3"/>
  <c r="H54" i="3"/>
  <c r="U54" i="3"/>
  <c r="P54" i="3"/>
  <c r="J54" i="3"/>
  <c r="M54" i="3"/>
  <c r="T17" i="3"/>
  <c r="V17" i="3"/>
  <c r="R17" i="3"/>
  <c r="O17" i="3"/>
  <c r="L17" i="3"/>
  <c r="Q17" i="3"/>
  <c r="N17" i="3"/>
  <c r="S17" i="3"/>
  <c r="U17" i="3"/>
  <c r="K17" i="3"/>
  <c r="H17" i="3"/>
  <c r="P17" i="3"/>
  <c r="M17" i="3"/>
  <c r="J17" i="3"/>
  <c r="T59" i="3"/>
  <c r="V59" i="3"/>
  <c r="S59" i="3"/>
  <c r="R59" i="3"/>
  <c r="O59" i="3"/>
  <c r="L59" i="3"/>
  <c r="U59" i="3"/>
  <c r="Q59" i="3"/>
  <c r="N59" i="3"/>
  <c r="K59" i="3"/>
  <c r="H59" i="3"/>
  <c r="J59" i="3"/>
  <c r="M59" i="3"/>
  <c r="T58" i="3"/>
  <c r="V58" i="3"/>
  <c r="S58" i="3"/>
  <c r="R58" i="3"/>
  <c r="O58" i="3"/>
  <c r="L58" i="3"/>
  <c r="U58" i="3"/>
  <c r="Q58" i="3"/>
  <c r="N58" i="3"/>
  <c r="K58" i="3"/>
  <c r="H58" i="3"/>
  <c r="M58" i="3"/>
  <c r="J58" i="3"/>
  <c r="P58" i="3"/>
  <c r="T36" i="3"/>
  <c r="V36" i="3"/>
  <c r="S36" i="3"/>
  <c r="U36" i="3"/>
  <c r="R36" i="3"/>
  <c r="O36" i="3"/>
  <c r="L36" i="3"/>
  <c r="Q36" i="3"/>
  <c r="N36" i="3"/>
  <c r="M36" i="3"/>
  <c r="K36" i="3"/>
  <c r="H36" i="3"/>
  <c r="P36" i="3"/>
  <c r="J36" i="3"/>
  <c r="T14" i="3"/>
  <c r="V14" i="3"/>
  <c r="S14" i="3"/>
  <c r="U14" i="3"/>
  <c r="O14" i="3"/>
  <c r="L14" i="3"/>
  <c r="R14" i="3"/>
  <c r="Q14" i="3"/>
  <c r="N14" i="3"/>
  <c r="K14" i="3"/>
  <c r="H14" i="3"/>
  <c r="P14" i="3"/>
  <c r="J14" i="3"/>
  <c r="M14" i="3"/>
  <c r="T7" i="3"/>
  <c r="V7" i="3"/>
  <c r="S7" i="3"/>
  <c r="O7" i="3"/>
  <c r="L7" i="3"/>
  <c r="Q7" i="3"/>
  <c r="N7" i="3"/>
  <c r="R7" i="3"/>
  <c r="K7" i="3"/>
  <c r="H7" i="3"/>
  <c r="M7" i="3"/>
  <c r="U7" i="3"/>
  <c r="J7" i="3"/>
  <c r="C119" i="3"/>
  <c r="C104" i="3"/>
  <c r="C112" i="3"/>
  <c r="C32" i="3"/>
  <c r="C64" i="3"/>
  <c r="C62" i="3"/>
  <c r="C33" i="3"/>
  <c r="C8" i="3"/>
  <c r="C2" i="3"/>
  <c r="D122" i="3"/>
  <c r="D110" i="3"/>
  <c r="D108" i="3"/>
  <c r="D70" i="3"/>
  <c r="D57" i="3"/>
  <c r="D12" i="3"/>
  <c r="D26" i="3"/>
  <c r="D83" i="3"/>
  <c r="D37" i="3"/>
  <c r="D84" i="3"/>
  <c r="E65" i="3"/>
  <c r="E116" i="3"/>
  <c r="E107" i="3"/>
  <c r="E101" i="3"/>
  <c r="E54" i="3"/>
  <c r="E17" i="3"/>
  <c r="E59" i="3"/>
  <c r="E58" i="3"/>
  <c r="E36" i="3"/>
  <c r="E14" i="3"/>
  <c r="E7" i="3"/>
  <c r="F119" i="3"/>
  <c r="F49" i="3"/>
  <c r="F41" i="3"/>
  <c r="F57" i="3"/>
  <c r="F22" i="3"/>
  <c r="F83" i="3"/>
  <c r="F11" i="3"/>
  <c r="G107" i="3"/>
  <c r="G48" i="3"/>
  <c r="G12" i="3"/>
  <c r="G8" i="3"/>
  <c r="H51" i="3"/>
  <c r="H89" i="3"/>
  <c r="H35" i="3"/>
  <c r="H66" i="3"/>
  <c r="H46" i="3"/>
  <c r="I40" i="3"/>
  <c r="I20" i="3"/>
  <c r="I37" i="3"/>
  <c r="J121" i="3"/>
  <c r="J112" i="3"/>
  <c r="J64" i="3"/>
  <c r="K57" i="3"/>
  <c r="L65" i="3"/>
  <c r="L45" i="3"/>
  <c r="O37" i="3"/>
  <c r="U94" i="3"/>
  <c r="T94" i="3"/>
  <c r="V94" i="3"/>
  <c r="P94" i="3"/>
  <c r="M94" i="3"/>
  <c r="S94" i="3"/>
  <c r="R94" i="3"/>
  <c r="O94" i="3"/>
  <c r="I94" i="3"/>
  <c r="L94" i="3"/>
  <c r="K94" i="3"/>
  <c r="N94" i="3"/>
  <c r="U8" i="3"/>
  <c r="R8" i="3"/>
  <c r="T8" i="3"/>
  <c r="S8" i="3"/>
  <c r="P8" i="3"/>
  <c r="M8" i="3"/>
  <c r="V8" i="3"/>
  <c r="O8" i="3"/>
  <c r="I8" i="3"/>
  <c r="L8" i="3"/>
  <c r="K8" i="3"/>
  <c r="Q8" i="3"/>
  <c r="E104" i="3"/>
  <c r="E62" i="3"/>
  <c r="H3" i="3"/>
  <c r="J32" i="3"/>
  <c r="T125" i="3"/>
  <c r="V125" i="3"/>
  <c r="S125" i="3"/>
  <c r="U125" i="3"/>
  <c r="R125" i="3"/>
  <c r="O125" i="3"/>
  <c r="P125" i="3"/>
  <c r="J125" i="3"/>
  <c r="M125" i="3"/>
  <c r="L125" i="3"/>
  <c r="I125" i="3"/>
  <c r="Q125" i="3"/>
  <c r="T100" i="3"/>
  <c r="V100" i="3"/>
  <c r="S100" i="3"/>
  <c r="U100" i="3"/>
  <c r="R100" i="3"/>
  <c r="O100" i="3"/>
  <c r="P100" i="3"/>
  <c r="J100" i="3"/>
  <c r="Q100" i="3"/>
  <c r="N100" i="3"/>
  <c r="L100" i="3"/>
  <c r="I100" i="3"/>
  <c r="T98" i="3"/>
  <c r="V98" i="3"/>
  <c r="S98" i="3"/>
  <c r="U98" i="3"/>
  <c r="R98" i="3"/>
  <c r="O98" i="3"/>
  <c r="N98" i="3"/>
  <c r="Q98" i="3"/>
  <c r="J98" i="3"/>
  <c r="M98" i="3"/>
  <c r="L98" i="3"/>
  <c r="I98" i="3"/>
  <c r="P98" i="3"/>
  <c r="T44" i="3"/>
  <c r="V44" i="3"/>
  <c r="S44" i="3"/>
  <c r="U44" i="3"/>
  <c r="R44" i="3"/>
  <c r="O44" i="3"/>
  <c r="Q44" i="3"/>
  <c r="M44" i="3"/>
  <c r="J44" i="3"/>
  <c r="P44" i="3"/>
  <c r="I44" i="3"/>
  <c r="F44" i="3"/>
  <c r="N44" i="3"/>
  <c r="T72" i="3"/>
  <c r="V72" i="3"/>
  <c r="S72" i="3"/>
  <c r="U72" i="3"/>
  <c r="R72" i="3"/>
  <c r="O72" i="3"/>
  <c r="P72" i="3"/>
  <c r="J72" i="3"/>
  <c r="N72" i="3"/>
  <c r="M72" i="3"/>
  <c r="I72" i="3"/>
  <c r="F72" i="3"/>
  <c r="Q72" i="3"/>
  <c r="T77" i="3"/>
  <c r="V77" i="3"/>
  <c r="S77" i="3"/>
  <c r="U77" i="3"/>
  <c r="R77" i="3"/>
  <c r="O77" i="3"/>
  <c r="K77" i="3"/>
  <c r="P77" i="3"/>
  <c r="N77" i="3"/>
  <c r="M77" i="3"/>
  <c r="L77" i="3"/>
  <c r="J77" i="3"/>
  <c r="Q77" i="3"/>
  <c r="I77" i="3"/>
  <c r="F77" i="3"/>
  <c r="T73" i="3"/>
  <c r="V73" i="3"/>
  <c r="S73" i="3"/>
  <c r="U73" i="3"/>
  <c r="R73" i="3"/>
  <c r="O73" i="3"/>
  <c r="L73" i="3"/>
  <c r="K73" i="3"/>
  <c r="Q73" i="3"/>
  <c r="J73" i="3"/>
  <c r="I73" i="3"/>
  <c r="F73" i="3"/>
  <c r="N73" i="3"/>
  <c r="M73" i="3"/>
  <c r="P73" i="3"/>
  <c r="T76" i="3"/>
  <c r="V76" i="3"/>
  <c r="S76" i="3"/>
  <c r="U76" i="3"/>
  <c r="R76" i="3"/>
  <c r="O76" i="3"/>
  <c r="L76" i="3"/>
  <c r="K76" i="3"/>
  <c r="Q76" i="3"/>
  <c r="M76" i="3"/>
  <c r="J76" i="3"/>
  <c r="N76" i="3"/>
  <c r="P76" i="3"/>
  <c r="I76" i="3"/>
  <c r="F76" i="3"/>
  <c r="T50" i="3"/>
  <c r="V50" i="3"/>
  <c r="S50" i="3"/>
  <c r="U50" i="3"/>
  <c r="R50" i="3"/>
  <c r="O50" i="3"/>
  <c r="L50" i="3"/>
  <c r="K50" i="3"/>
  <c r="N50" i="3"/>
  <c r="P50" i="3"/>
  <c r="J50" i="3"/>
  <c r="I50" i="3"/>
  <c r="F50" i="3"/>
  <c r="T10" i="3"/>
  <c r="V10" i="3"/>
  <c r="S10" i="3"/>
  <c r="U10" i="3"/>
  <c r="R10" i="3"/>
  <c r="O10" i="3"/>
  <c r="L10" i="3"/>
  <c r="K10" i="3"/>
  <c r="P10" i="3"/>
  <c r="J10" i="3"/>
  <c r="M10" i="3"/>
  <c r="I10" i="3"/>
  <c r="F10" i="3"/>
  <c r="Q10" i="3"/>
  <c r="N10" i="3"/>
  <c r="T27" i="3"/>
  <c r="V27" i="3"/>
  <c r="S27" i="3"/>
  <c r="U27" i="3"/>
  <c r="R27" i="3"/>
  <c r="O27" i="3"/>
  <c r="L27" i="3"/>
  <c r="K27" i="3"/>
  <c r="M27" i="3"/>
  <c r="J27" i="3"/>
  <c r="N27" i="3"/>
  <c r="Q27" i="3"/>
  <c r="I27" i="3"/>
  <c r="F27" i="3"/>
  <c r="P27" i="3"/>
  <c r="C118" i="3"/>
  <c r="C49" i="3"/>
  <c r="C96" i="3"/>
  <c r="C81" i="3"/>
  <c r="C85" i="3"/>
  <c r="C22" i="3"/>
  <c r="C30" i="3"/>
  <c r="C45" i="3"/>
  <c r="C11" i="3"/>
  <c r="C52" i="3"/>
  <c r="D121" i="3"/>
  <c r="D97" i="3"/>
  <c r="D67" i="3"/>
  <c r="D78" i="3"/>
  <c r="D93" i="3"/>
  <c r="D75" i="3"/>
  <c r="D87" i="3"/>
  <c r="D38" i="3"/>
  <c r="E125" i="3"/>
  <c r="E100" i="3"/>
  <c r="E98" i="3"/>
  <c r="E44" i="3"/>
  <c r="E72" i="3"/>
  <c r="E77" i="3"/>
  <c r="E73" i="3"/>
  <c r="E76" i="3"/>
  <c r="E50" i="3"/>
  <c r="E10" i="3"/>
  <c r="E27" i="3"/>
  <c r="F118" i="3"/>
  <c r="F111" i="3"/>
  <c r="F95" i="3"/>
  <c r="F20" i="3"/>
  <c r="F87" i="3"/>
  <c r="F25" i="3"/>
  <c r="G122" i="3"/>
  <c r="G98" i="3"/>
  <c r="G94" i="3"/>
  <c r="G14" i="3"/>
  <c r="H124" i="3"/>
  <c r="H98" i="3"/>
  <c r="H72" i="3"/>
  <c r="H73" i="3"/>
  <c r="H50" i="3"/>
  <c r="H27" i="3"/>
  <c r="I49" i="3"/>
  <c r="I81" i="3"/>
  <c r="I59" i="3"/>
  <c r="K51" i="3"/>
  <c r="K88" i="3"/>
  <c r="L117" i="3"/>
  <c r="L38" i="3"/>
  <c r="P107" i="3"/>
  <c r="E115" i="3"/>
  <c r="E109" i="3"/>
  <c r="E4" i="3"/>
  <c r="E34" i="3"/>
  <c r="E16" i="3"/>
  <c r="E9" i="3"/>
  <c r="F117" i="3"/>
  <c r="F51" i="3"/>
  <c r="F101" i="3"/>
  <c r="F69" i="3"/>
  <c r="F59" i="3"/>
  <c r="F14" i="3"/>
  <c r="G54" i="3"/>
  <c r="G10" i="3"/>
  <c r="H34" i="3"/>
  <c r="I111" i="3"/>
  <c r="I56" i="3"/>
  <c r="I26" i="3"/>
  <c r="I11" i="3"/>
  <c r="J119" i="3"/>
  <c r="J38" i="3"/>
  <c r="K98" i="3"/>
  <c r="L116" i="3"/>
  <c r="M100" i="3"/>
  <c r="P59" i="3"/>
  <c r="V109" i="3"/>
  <c r="U109" i="3"/>
  <c r="R109" i="3"/>
  <c r="O109" i="3"/>
  <c r="S109" i="3"/>
  <c r="Q109" i="3"/>
  <c r="N109" i="3"/>
  <c r="T109" i="3"/>
  <c r="P109" i="3"/>
  <c r="M109" i="3"/>
  <c r="J109" i="3"/>
  <c r="G109" i="3"/>
  <c r="L109" i="3"/>
  <c r="I109" i="3"/>
  <c r="V3" i="3"/>
  <c r="S3" i="3"/>
  <c r="U3" i="3"/>
  <c r="R3" i="3"/>
  <c r="O3" i="3"/>
  <c r="L3" i="3"/>
  <c r="Q3" i="3"/>
  <c r="N3" i="3"/>
  <c r="T3" i="3"/>
  <c r="P3" i="3"/>
  <c r="M3" i="3"/>
  <c r="J3" i="3"/>
  <c r="G3" i="3"/>
  <c r="I3" i="3"/>
  <c r="F3" i="3"/>
  <c r="V123" i="3"/>
  <c r="R123" i="3"/>
  <c r="O123" i="3"/>
  <c r="T123" i="3"/>
  <c r="S123" i="3"/>
  <c r="Q123" i="3"/>
  <c r="P123" i="3"/>
  <c r="M123" i="3"/>
  <c r="U123" i="3"/>
  <c r="L123" i="3"/>
  <c r="I123" i="3"/>
  <c r="N123" i="3"/>
  <c r="K123" i="3"/>
  <c r="H123" i="3"/>
  <c r="V114" i="3"/>
  <c r="R114" i="3"/>
  <c r="O114" i="3"/>
  <c r="Q114" i="3"/>
  <c r="U114" i="3"/>
  <c r="P114" i="3"/>
  <c r="M114" i="3"/>
  <c r="S114" i="3"/>
  <c r="N114" i="3"/>
  <c r="L114" i="3"/>
  <c r="I114" i="3"/>
  <c r="T114" i="3"/>
  <c r="K114" i="3"/>
  <c r="H114" i="3"/>
  <c r="V74" i="3"/>
  <c r="R74" i="3"/>
  <c r="O74" i="3"/>
  <c r="S74" i="3"/>
  <c r="U74" i="3"/>
  <c r="Q74" i="3"/>
  <c r="T74" i="3"/>
  <c r="P74" i="3"/>
  <c r="M74" i="3"/>
  <c r="N74" i="3"/>
  <c r="L74" i="3"/>
  <c r="I74" i="3"/>
  <c r="K74" i="3"/>
  <c r="H74" i="3"/>
  <c r="V106" i="3"/>
  <c r="R106" i="3"/>
  <c r="O106" i="3"/>
  <c r="U106" i="3"/>
  <c r="T106" i="3"/>
  <c r="Q106" i="3"/>
  <c r="S106" i="3"/>
  <c r="P106" i="3"/>
  <c r="M106" i="3"/>
  <c r="I106" i="3"/>
  <c r="N106" i="3"/>
  <c r="L106" i="3"/>
  <c r="K106" i="3"/>
  <c r="H106" i="3"/>
  <c r="T80" i="3"/>
  <c r="V80" i="3"/>
  <c r="R80" i="3"/>
  <c r="O80" i="3"/>
  <c r="S80" i="3"/>
  <c r="Q80" i="3"/>
  <c r="P80" i="3"/>
  <c r="M80" i="3"/>
  <c r="U80" i="3"/>
  <c r="N80" i="3"/>
  <c r="I80" i="3"/>
  <c r="L80" i="3"/>
  <c r="K80" i="3"/>
  <c r="H80" i="3"/>
  <c r="T23" i="3"/>
  <c r="V23" i="3"/>
  <c r="R23" i="3"/>
  <c r="O23" i="3"/>
  <c r="L23" i="3"/>
  <c r="Q23" i="3"/>
  <c r="S23" i="3"/>
  <c r="U23" i="3"/>
  <c r="P23" i="3"/>
  <c r="M23" i="3"/>
  <c r="N23" i="3"/>
  <c r="I23" i="3"/>
  <c r="K23" i="3"/>
  <c r="H23" i="3"/>
  <c r="T13" i="3"/>
  <c r="V13" i="3"/>
  <c r="R13" i="3"/>
  <c r="O13" i="3"/>
  <c r="L13" i="3"/>
  <c r="S13" i="3"/>
  <c r="Q13" i="3"/>
  <c r="U13" i="3"/>
  <c r="P13" i="3"/>
  <c r="M13" i="3"/>
  <c r="I13" i="3"/>
  <c r="N13" i="3"/>
  <c r="K13" i="3"/>
  <c r="H13" i="3"/>
  <c r="T21" i="3"/>
  <c r="V21" i="3"/>
  <c r="R21" i="3"/>
  <c r="O21" i="3"/>
  <c r="L21" i="3"/>
  <c r="U21" i="3"/>
  <c r="Q21" i="3"/>
  <c r="P21" i="3"/>
  <c r="M21" i="3"/>
  <c r="S21" i="3"/>
  <c r="N21" i="3"/>
  <c r="I21" i="3"/>
  <c r="K21" i="3"/>
  <c r="H21" i="3"/>
  <c r="T53" i="3"/>
  <c r="V53" i="3"/>
  <c r="O53" i="3"/>
  <c r="L53" i="3"/>
  <c r="R53" i="3"/>
  <c r="U53" i="3"/>
  <c r="S53" i="3"/>
  <c r="Q53" i="3"/>
  <c r="P53" i="3"/>
  <c r="M53" i="3"/>
  <c r="N53" i="3"/>
  <c r="I53" i="3"/>
  <c r="K53" i="3"/>
  <c r="H53" i="3"/>
  <c r="T55" i="3"/>
  <c r="V55" i="3"/>
  <c r="U55" i="3"/>
  <c r="O55" i="3"/>
  <c r="L55" i="3"/>
  <c r="R55" i="3"/>
  <c r="Q55" i="3"/>
  <c r="P55" i="3"/>
  <c r="M55" i="3"/>
  <c r="I55" i="3"/>
  <c r="F55" i="3"/>
  <c r="N55" i="3"/>
  <c r="S55" i="3"/>
  <c r="K55" i="3"/>
  <c r="H55" i="3"/>
  <c r="T29" i="3"/>
  <c r="V29" i="3"/>
  <c r="O29" i="3"/>
  <c r="L29" i="3"/>
  <c r="Q29" i="3"/>
  <c r="S29" i="3"/>
  <c r="R29" i="3"/>
  <c r="P29" i="3"/>
  <c r="M29" i="3"/>
  <c r="U29" i="3"/>
  <c r="N29" i="3"/>
  <c r="I29" i="3"/>
  <c r="F29" i="3"/>
  <c r="K29" i="3"/>
  <c r="H29" i="3"/>
  <c r="C102" i="3"/>
  <c r="C51" i="3"/>
  <c r="C95" i="3"/>
  <c r="C89" i="3"/>
  <c r="C82" i="3"/>
  <c r="C35" i="3"/>
  <c r="C91" i="3"/>
  <c r="C66" i="3"/>
  <c r="C60" i="3"/>
  <c r="C46" i="3"/>
  <c r="E123" i="3"/>
  <c r="E114" i="3"/>
  <c r="E74" i="3"/>
  <c r="E106" i="3"/>
  <c r="E80" i="3"/>
  <c r="E23" i="3"/>
  <c r="E13" i="3"/>
  <c r="E21" i="3"/>
  <c r="E53" i="3"/>
  <c r="E55" i="3"/>
  <c r="E29" i="3"/>
  <c r="F102" i="3"/>
  <c r="F106" i="3"/>
  <c r="F32" i="3"/>
  <c r="F13" i="3"/>
  <c r="F33" i="3"/>
  <c r="G108" i="3"/>
  <c r="G64" i="3"/>
  <c r="G55" i="3"/>
  <c r="H119" i="3"/>
  <c r="I65" i="3"/>
  <c r="I107" i="3"/>
  <c r="I54" i="3"/>
  <c r="I28" i="3"/>
  <c r="I25" i="3"/>
  <c r="J116" i="3"/>
  <c r="K109" i="3"/>
  <c r="K34" i="3"/>
  <c r="L111" i="3"/>
  <c r="P7" i="3"/>
  <c r="V124" i="3"/>
  <c r="U124" i="3"/>
  <c r="R124" i="3"/>
  <c r="O124" i="3"/>
  <c r="T124" i="3"/>
  <c r="S124" i="3"/>
  <c r="Q124" i="3"/>
  <c r="N124" i="3"/>
  <c r="P124" i="3"/>
  <c r="M124" i="3"/>
  <c r="J124" i="3"/>
  <c r="G124" i="3"/>
  <c r="L124" i="3"/>
  <c r="I124" i="3"/>
  <c r="V88" i="3"/>
  <c r="S88" i="3"/>
  <c r="U88" i="3"/>
  <c r="R88" i="3"/>
  <c r="O88" i="3"/>
  <c r="L88" i="3"/>
  <c r="T88" i="3"/>
  <c r="Q88" i="3"/>
  <c r="N88" i="3"/>
  <c r="P88" i="3"/>
  <c r="M88" i="3"/>
  <c r="J88" i="3"/>
  <c r="G88" i="3"/>
  <c r="I88" i="3"/>
  <c r="F88" i="3"/>
  <c r="V9" i="3"/>
  <c r="S9" i="3"/>
  <c r="U9" i="3"/>
  <c r="R9" i="3"/>
  <c r="T9" i="3"/>
  <c r="O9" i="3"/>
  <c r="L9" i="3"/>
  <c r="Q9" i="3"/>
  <c r="N9" i="3"/>
  <c r="P9" i="3"/>
  <c r="M9" i="3"/>
  <c r="J9" i="3"/>
  <c r="G9" i="3"/>
  <c r="I9" i="3"/>
  <c r="F9" i="3"/>
  <c r="V122" i="3"/>
  <c r="S122" i="3"/>
  <c r="U122" i="3"/>
  <c r="T122" i="3"/>
  <c r="Q122" i="3"/>
  <c r="N122" i="3"/>
  <c r="P122" i="3"/>
  <c r="J122" i="3"/>
  <c r="O122" i="3"/>
  <c r="M122" i="3"/>
  <c r="L122" i="3"/>
  <c r="R122" i="3"/>
  <c r="V110" i="3"/>
  <c r="S110" i="3"/>
  <c r="U110" i="3"/>
  <c r="Q110" i="3"/>
  <c r="N110" i="3"/>
  <c r="P110" i="3"/>
  <c r="T110" i="3"/>
  <c r="J110" i="3"/>
  <c r="R110" i="3"/>
  <c r="L110" i="3"/>
  <c r="M110" i="3"/>
  <c r="V108" i="3"/>
  <c r="S108" i="3"/>
  <c r="U108" i="3"/>
  <c r="Q108" i="3"/>
  <c r="N108" i="3"/>
  <c r="T108" i="3"/>
  <c r="P108" i="3"/>
  <c r="J108" i="3"/>
  <c r="R108" i="3"/>
  <c r="M108" i="3"/>
  <c r="L108" i="3"/>
  <c r="O108" i="3"/>
  <c r="V70" i="3"/>
  <c r="S70" i="3"/>
  <c r="U70" i="3"/>
  <c r="T70" i="3"/>
  <c r="Q70" i="3"/>
  <c r="N70" i="3"/>
  <c r="P70" i="3"/>
  <c r="R70" i="3"/>
  <c r="J70" i="3"/>
  <c r="O70" i="3"/>
  <c r="L70" i="3"/>
  <c r="V57" i="3"/>
  <c r="S57" i="3"/>
  <c r="U57" i="3"/>
  <c r="Q57" i="3"/>
  <c r="N57" i="3"/>
  <c r="P57" i="3"/>
  <c r="T57" i="3"/>
  <c r="J57" i="3"/>
  <c r="M57" i="3"/>
  <c r="R57" i="3"/>
  <c r="V12" i="3"/>
  <c r="S12" i="3"/>
  <c r="U12" i="3"/>
  <c r="Q12" i="3"/>
  <c r="N12" i="3"/>
  <c r="T12" i="3"/>
  <c r="P12" i="3"/>
  <c r="M12" i="3"/>
  <c r="L12" i="3"/>
  <c r="J12" i="3"/>
  <c r="R12" i="3"/>
  <c r="O12" i="3"/>
  <c r="V26" i="3"/>
  <c r="S26" i="3"/>
  <c r="U26" i="3"/>
  <c r="T26" i="3"/>
  <c r="Q26" i="3"/>
  <c r="N26" i="3"/>
  <c r="P26" i="3"/>
  <c r="J26" i="3"/>
  <c r="O26" i="3"/>
  <c r="R26" i="3"/>
  <c r="L26" i="3"/>
  <c r="M26" i="3"/>
  <c r="V83" i="3"/>
  <c r="S83" i="3"/>
  <c r="U83" i="3"/>
  <c r="Q83" i="3"/>
  <c r="N83" i="3"/>
  <c r="P83" i="3"/>
  <c r="T83" i="3"/>
  <c r="L83" i="3"/>
  <c r="J83" i="3"/>
  <c r="O83" i="3"/>
  <c r="M83" i="3"/>
  <c r="R83" i="3"/>
  <c r="V37" i="3"/>
  <c r="S37" i="3"/>
  <c r="U37" i="3"/>
  <c r="R37" i="3"/>
  <c r="Q37" i="3"/>
  <c r="N37" i="3"/>
  <c r="T37" i="3"/>
  <c r="P37" i="3"/>
  <c r="J37" i="3"/>
  <c r="L37" i="3"/>
  <c r="M37" i="3"/>
  <c r="V84" i="3"/>
  <c r="S84" i="3"/>
  <c r="U84" i="3"/>
  <c r="T84" i="3"/>
  <c r="R84" i="3"/>
  <c r="Q84" i="3"/>
  <c r="N84" i="3"/>
  <c r="P84" i="3"/>
  <c r="L84" i="3"/>
  <c r="J84" i="3"/>
  <c r="M84" i="3"/>
  <c r="O84" i="3"/>
  <c r="D119" i="3"/>
  <c r="D104" i="3"/>
  <c r="D112" i="3"/>
  <c r="D94" i="3"/>
  <c r="D32" i="3"/>
  <c r="D64" i="3"/>
  <c r="D62" i="3"/>
  <c r="D33" i="3"/>
  <c r="D8" i="3"/>
  <c r="D2" i="3"/>
  <c r="E122" i="3"/>
  <c r="E110" i="3"/>
  <c r="E108" i="3"/>
  <c r="E70" i="3"/>
  <c r="E57" i="3"/>
  <c r="E12" i="3"/>
  <c r="E26" i="3"/>
  <c r="E83" i="3"/>
  <c r="E37" i="3"/>
  <c r="E84" i="3"/>
  <c r="F70" i="3"/>
  <c r="F26" i="3"/>
  <c r="G119" i="3"/>
  <c r="G80" i="3"/>
  <c r="G59" i="3"/>
  <c r="G84" i="3"/>
  <c r="H118" i="3"/>
  <c r="H112" i="3"/>
  <c r="H32" i="3"/>
  <c r="H62" i="3"/>
  <c r="H8" i="3"/>
  <c r="I122" i="3"/>
  <c r="I108" i="3"/>
  <c r="I57" i="3"/>
  <c r="I30" i="3"/>
  <c r="I14" i="3"/>
  <c r="J114" i="3"/>
  <c r="J94" i="3"/>
  <c r="J62" i="3"/>
  <c r="J2" i="3"/>
  <c r="K108" i="3"/>
  <c r="K26" i="3"/>
  <c r="L107" i="3"/>
  <c r="Q94" i="3"/>
  <c r="V4" i="3"/>
  <c r="S4" i="3"/>
  <c r="U4" i="3"/>
  <c r="R4" i="3"/>
  <c r="O4" i="3"/>
  <c r="L4" i="3"/>
  <c r="Q4" i="3"/>
  <c r="N4" i="3"/>
  <c r="T4" i="3"/>
  <c r="P4" i="3"/>
  <c r="M4" i="3"/>
  <c r="J4" i="3"/>
  <c r="G4" i="3"/>
  <c r="I4" i="3"/>
  <c r="F4" i="3"/>
  <c r="V105" i="3"/>
  <c r="S105" i="3"/>
  <c r="U105" i="3"/>
  <c r="R105" i="3"/>
  <c r="O105" i="3"/>
  <c r="L105" i="3"/>
  <c r="T105" i="3"/>
  <c r="Q105" i="3"/>
  <c r="N105" i="3"/>
  <c r="P105" i="3"/>
  <c r="M105" i="3"/>
  <c r="J105" i="3"/>
  <c r="G105" i="3"/>
  <c r="I105" i="3"/>
  <c r="F105" i="3"/>
  <c r="V121" i="3"/>
  <c r="S121" i="3"/>
  <c r="U121" i="3"/>
  <c r="T121" i="3"/>
  <c r="Q121" i="3"/>
  <c r="N121" i="3"/>
  <c r="R121" i="3"/>
  <c r="O121" i="3"/>
  <c r="P121" i="3"/>
  <c r="M121" i="3"/>
  <c r="L121" i="3"/>
  <c r="K121" i="3"/>
  <c r="H121" i="3"/>
  <c r="V90" i="3"/>
  <c r="S90" i="3"/>
  <c r="U90" i="3"/>
  <c r="T90" i="3"/>
  <c r="Q90" i="3"/>
  <c r="N90" i="3"/>
  <c r="R90" i="3"/>
  <c r="P90" i="3"/>
  <c r="L90" i="3"/>
  <c r="K90" i="3"/>
  <c r="H90" i="3"/>
  <c r="M90" i="3"/>
  <c r="O90" i="3"/>
  <c r="V97" i="3"/>
  <c r="S97" i="3"/>
  <c r="U97" i="3"/>
  <c r="T97" i="3"/>
  <c r="Q97" i="3"/>
  <c r="N97" i="3"/>
  <c r="R97" i="3"/>
  <c r="M97" i="3"/>
  <c r="L97" i="3"/>
  <c r="O97" i="3"/>
  <c r="K97" i="3"/>
  <c r="H97" i="3"/>
  <c r="P97" i="3"/>
  <c r="V67" i="3"/>
  <c r="S67" i="3"/>
  <c r="U67" i="3"/>
  <c r="T67" i="3"/>
  <c r="Q67" i="3"/>
  <c r="N67" i="3"/>
  <c r="R67" i="3"/>
  <c r="O67" i="3"/>
  <c r="P67" i="3"/>
  <c r="L67" i="3"/>
  <c r="K67" i="3"/>
  <c r="H67" i="3"/>
  <c r="M67" i="3"/>
  <c r="V78" i="3"/>
  <c r="S78" i="3"/>
  <c r="U78" i="3"/>
  <c r="T78" i="3"/>
  <c r="Q78" i="3"/>
  <c r="N78" i="3"/>
  <c r="R78" i="3"/>
  <c r="P78" i="3"/>
  <c r="I78" i="3"/>
  <c r="M78" i="3"/>
  <c r="L78" i="3"/>
  <c r="K78" i="3"/>
  <c r="H78" i="3"/>
  <c r="O78" i="3"/>
  <c r="V93" i="3"/>
  <c r="S93" i="3"/>
  <c r="U93" i="3"/>
  <c r="T93" i="3"/>
  <c r="Q93" i="3"/>
  <c r="N93" i="3"/>
  <c r="R93" i="3"/>
  <c r="P93" i="3"/>
  <c r="M93" i="3"/>
  <c r="L93" i="3"/>
  <c r="I93" i="3"/>
  <c r="O93" i="3"/>
  <c r="K93" i="3"/>
  <c r="H93" i="3"/>
  <c r="V75" i="3"/>
  <c r="S75" i="3"/>
  <c r="U75" i="3"/>
  <c r="T75" i="3"/>
  <c r="Q75" i="3"/>
  <c r="N75" i="3"/>
  <c r="R75" i="3"/>
  <c r="O75" i="3"/>
  <c r="I75" i="3"/>
  <c r="L75" i="3"/>
  <c r="M75" i="3"/>
  <c r="K75" i="3"/>
  <c r="H75" i="3"/>
  <c r="P75" i="3"/>
  <c r="V87" i="3"/>
  <c r="S87" i="3"/>
  <c r="U87" i="3"/>
  <c r="T87" i="3"/>
  <c r="Q87" i="3"/>
  <c r="N87" i="3"/>
  <c r="R87" i="3"/>
  <c r="O87" i="3"/>
  <c r="M87" i="3"/>
  <c r="I87" i="3"/>
  <c r="P87" i="3"/>
  <c r="K87" i="3"/>
  <c r="H87" i="3"/>
  <c r="V61" i="3"/>
  <c r="S61" i="3"/>
  <c r="U61" i="3"/>
  <c r="T61" i="3"/>
  <c r="Q61" i="3"/>
  <c r="N61" i="3"/>
  <c r="P61" i="3"/>
  <c r="R61" i="3"/>
  <c r="I61" i="3"/>
  <c r="L61" i="3"/>
  <c r="K61" i="3"/>
  <c r="H61" i="3"/>
  <c r="M61" i="3"/>
  <c r="O61" i="3"/>
  <c r="V38" i="3"/>
  <c r="S38" i="3"/>
  <c r="U38" i="3"/>
  <c r="T38" i="3"/>
  <c r="R38" i="3"/>
  <c r="Q38" i="3"/>
  <c r="N38" i="3"/>
  <c r="P38" i="3"/>
  <c r="M38" i="3"/>
  <c r="I38" i="3"/>
  <c r="O38" i="3"/>
  <c r="K38" i="3"/>
  <c r="H38" i="3"/>
  <c r="C76" i="3"/>
  <c r="C50" i="3"/>
  <c r="C10" i="3"/>
  <c r="C27" i="3"/>
  <c r="D118" i="3"/>
  <c r="D49" i="3"/>
  <c r="D96" i="3"/>
  <c r="D81" i="3"/>
  <c r="D85" i="3"/>
  <c r="D22" i="3"/>
  <c r="D30" i="3"/>
  <c r="D45" i="3"/>
  <c r="D11" i="3"/>
  <c r="D52" i="3"/>
  <c r="E121" i="3"/>
  <c r="E90" i="3"/>
  <c r="E97" i="3"/>
  <c r="E67" i="3"/>
  <c r="E78" i="3"/>
  <c r="E93" i="3"/>
  <c r="E75" i="3"/>
  <c r="E87" i="3"/>
  <c r="E61" i="3"/>
  <c r="E38" i="3"/>
  <c r="F125" i="3"/>
  <c r="F100" i="3"/>
  <c r="F109" i="3"/>
  <c r="F67" i="3"/>
  <c r="F31" i="3"/>
  <c r="F75" i="3"/>
  <c r="F39" i="3"/>
  <c r="F6" i="3"/>
  <c r="G116" i="3"/>
  <c r="G57" i="3"/>
  <c r="G73" i="3"/>
  <c r="G33" i="3"/>
  <c r="G38" i="3"/>
  <c r="H102" i="3"/>
  <c r="H96" i="3"/>
  <c r="H85" i="3"/>
  <c r="H30" i="3"/>
  <c r="H11" i="3"/>
  <c r="I121" i="3"/>
  <c r="I97" i="3"/>
  <c r="I71" i="3"/>
  <c r="I84" i="3"/>
  <c r="J90" i="3"/>
  <c r="J80" i="3"/>
  <c r="J21" i="3"/>
  <c r="J29" i="3"/>
  <c r="K95" i="3"/>
  <c r="K3" i="3"/>
  <c r="L41" i="3"/>
  <c r="M50" i="3"/>
  <c r="Q50" i="3"/>
  <c r="V43" i="3"/>
  <c r="U43" i="3"/>
  <c r="R43" i="3"/>
  <c r="O43" i="3"/>
  <c r="L43" i="3"/>
  <c r="T43" i="3"/>
  <c r="Q43" i="3"/>
  <c r="N43" i="3"/>
  <c r="S43" i="3"/>
  <c r="P43" i="3"/>
  <c r="M43" i="3"/>
  <c r="J43" i="3"/>
  <c r="G43" i="3"/>
  <c r="I43" i="3"/>
  <c r="F43" i="3"/>
  <c r="V16" i="3"/>
  <c r="S16" i="3"/>
  <c r="U16" i="3"/>
  <c r="R16" i="3"/>
  <c r="O16" i="3"/>
  <c r="L16" i="3"/>
  <c r="Q16" i="3"/>
  <c r="N16" i="3"/>
  <c r="T16" i="3"/>
  <c r="P16" i="3"/>
  <c r="M16" i="3"/>
  <c r="J16" i="3"/>
  <c r="G16" i="3"/>
  <c r="I16" i="3"/>
  <c r="F16" i="3"/>
  <c r="V99" i="3"/>
  <c r="U99" i="3"/>
  <c r="T99" i="3"/>
  <c r="Q99" i="3"/>
  <c r="N99" i="3"/>
  <c r="S99" i="3"/>
  <c r="P99" i="3"/>
  <c r="R99" i="3"/>
  <c r="O99" i="3"/>
  <c r="M99" i="3"/>
  <c r="L99" i="3"/>
  <c r="I99" i="3"/>
  <c r="K99" i="3"/>
  <c r="H99" i="3"/>
  <c r="V103" i="3"/>
  <c r="U103" i="3"/>
  <c r="T103" i="3"/>
  <c r="Q103" i="3"/>
  <c r="N103" i="3"/>
  <c r="P103" i="3"/>
  <c r="S103" i="3"/>
  <c r="R103" i="3"/>
  <c r="O103" i="3"/>
  <c r="L103" i="3"/>
  <c r="I103" i="3"/>
  <c r="F103" i="3"/>
  <c r="K103" i="3"/>
  <c r="H103" i="3"/>
  <c r="M103" i="3"/>
  <c r="V15" i="3"/>
  <c r="U15" i="3"/>
  <c r="T15" i="3"/>
  <c r="S15" i="3"/>
  <c r="Q15" i="3"/>
  <c r="N15" i="3"/>
  <c r="P15" i="3"/>
  <c r="M15" i="3"/>
  <c r="R15" i="3"/>
  <c r="O15" i="3"/>
  <c r="L15" i="3"/>
  <c r="I15" i="3"/>
  <c r="F15" i="3"/>
  <c r="K15" i="3"/>
  <c r="H15" i="3"/>
  <c r="V48" i="3"/>
  <c r="U48" i="3"/>
  <c r="T48" i="3"/>
  <c r="Q48" i="3"/>
  <c r="N48" i="3"/>
  <c r="P48" i="3"/>
  <c r="M48" i="3"/>
  <c r="S48" i="3"/>
  <c r="R48" i="3"/>
  <c r="O48" i="3"/>
  <c r="I48" i="3"/>
  <c r="F48" i="3"/>
  <c r="L48" i="3"/>
  <c r="K48" i="3"/>
  <c r="H48" i="3"/>
  <c r="V42" i="3"/>
  <c r="U42" i="3"/>
  <c r="T42" i="3"/>
  <c r="S42" i="3"/>
  <c r="Q42" i="3"/>
  <c r="N42" i="3"/>
  <c r="P42" i="3"/>
  <c r="M42" i="3"/>
  <c r="R42" i="3"/>
  <c r="O42" i="3"/>
  <c r="I42" i="3"/>
  <c r="F42" i="3"/>
  <c r="L42" i="3"/>
  <c r="K42" i="3"/>
  <c r="H42" i="3"/>
  <c r="V47" i="3"/>
  <c r="U47" i="3"/>
  <c r="T47" i="3"/>
  <c r="Q47" i="3"/>
  <c r="N47" i="3"/>
  <c r="P47" i="3"/>
  <c r="M47" i="3"/>
  <c r="S47" i="3"/>
  <c r="R47" i="3"/>
  <c r="O47" i="3"/>
  <c r="I47" i="3"/>
  <c r="F47" i="3"/>
  <c r="K47" i="3"/>
  <c r="H47" i="3"/>
  <c r="V63" i="3"/>
  <c r="U63" i="3"/>
  <c r="T63" i="3"/>
  <c r="S63" i="3"/>
  <c r="Q63" i="3"/>
  <c r="N63" i="3"/>
  <c r="P63" i="3"/>
  <c r="M63" i="3"/>
  <c r="R63" i="3"/>
  <c r="O63" i="3"/>
  <c r="L63" i="3"/>
  <c r="I63" i="3"/>
  <c r="F63" i="3"/>
  <c r="K63" i="3"/>
  <c r="H63" i="3"/>
  <c r="V79" i="3"/>
  <c r="U79" i="3"/>
  <c r="T79" i="3"/>
  <c r="Q79" i="3"/>
  <c r="N79" i="3"/>
  <c r="P79" i="3"/>
  <c r="M79" i="3"/>
  <c r="S79" i="3"/>
  <c r="R79" i="3"/>
  <c r="O79" i="3"/>
  <c r="L79" i="3"/>
  <c r="I79" i="3"/>
  <c r="F79" i="3"/>
  <c r="K79" i="3"/>
  <c r="H79" i="3"/>
  <c r="V5" i="3"/>
  <c r="U5" i="3"/>
  <c r="T5" i="3"/>
  <c r="Q5" i="3"/>
  <c r="N5" i="3"/>
  <c r="S5" i="3"/>
  <c r="P5" i="3"/>
  <c r="M5" i="3"/>
  <c r="O5" i="3"/>
  <c r="L5" i="3"/>
  <c r="R5" i="3"/>
  <c r="I5" i="3"/>
  <c r="F5" i="3"/>
  <c r="K5" i="3"/>
  <c r="H5" i="3"/>
  <c r="V19" i="3"/>
  <c r="U19" i="3"/>
  <c r="T19" i="3"/>
  <c r="R19" i="3"/>
  <c r="Q19" i="3"/>
  <c r="N19" i="3"/>
  <c r="P19" i="3"/>
  <c r="M19" i="3"/>
  <c r="O19" i="3"/>
  <c r="L19" i="3"/>
  <c r="S19" i="3"/>
  <c r="I19" i="3"/>
  <c r="F19" i="3"/>
  <c r="K19" i="3"/>
  <c r="H19" i="3"/>
  <c r="C124" i="3"/>
  <c r="C115" i="3"/>
  <c r="C109" i="3"/>
  <c r="C43" i="3"/>
  <c r="C4" i="3"/>
  <c r="C88" i="3"/>
  <c r="C3" i="3"/>
  <c r="C16" i="3"/>
  <c r="C105" i="3"/>
  <c r="C9" i="3"/>
  <c r="D117" i="3"/>
  <c r="D111" i="3"/>
  <c r="D41" i="3"/>
  <c r="D56" i="3"/>
  <c r="D31" i="3"/>
  <c r="D20" i="3"/>
  <c r="D71" i="3"/>
  <c r="D39" i="3"/>
  <c r="D25" i="3"/>
  <c r="D86" i="3"/>
  <c r="E99" i="3"/>
  <c r="E103" i="3"/>
  <c r="E15" i="3"/>
  <c r="E48" i="3"/>
  <c r="E42" i="3"/>
  <c r="E47" i="3"/>
  <c r="E63" i="3"/>
  <c r="E79" i="3"/>
  <c r="E5" i="3"/>
  <c r="E19" i="3"/>
  <c r="F124" i="3"/>
  <c r="F74" i="3"/>
  <c r="F17" i="3"/>
  <c r="F36" i="3"/>
  <c r="F2" i="3"/>
  <c r="G100" i="3"/>
  <c r="G112" i="3"/>
  <c r="G78" i="3"/>
  <c r="G13" i="3"/>
  <c r="G36" i="3"/>
  <c r="G19" i="3"/>
  <c r="H116" i="3"/>
  <c r="H95" i="3"/>
  <c r="H82" i="3"/>
  <c r="H91" i="3"/>
  <c r="H60" i="3"/>
  <c r="I85" i="3"/>
  <c r="I58" i="3"/>
  <c r="J103" i="3"/>
  <c r="J78" i="3"/>
  <c r="J87" i="3"/>
  <c r="K125" i="3"/>
  <c r="K44" i="3"/>
  <c r="K83" i="3"/>
  <c r="L44" i="3"/>
  <c r="N125" i="3"/>
  <c r="R81" i="3"/>
  <c r="V115" i="3"/>
  <c r="U115" i="3"/>
  <c r="T115" i="3"/>
  <c r="R115" i="3"/>
  <c r="O115" i="3"/>
  <c r="Q115" i="3"/>
  <c r="N115" i="3"/>
  <c r="P115" i="3"/>
  <c r="M115" i="3"/>
  <c r="S115" i="3"/>
  <c r="J115" i="3"/>
  <c r="G115" i="3"/>
  <c r="L115" i="3"/>
  <c r="I115" i="3"/>
  <c r="V34" i="3"/>
  <c r="S34" i="3"/>
  <c r="U34" i="3"/>
  <c r="T34" i="3"/>
  <c r="R34" i="3"/>
  <c r="O34" i="3"/>
  <c r="L34" i="3"/>
  <c r="Q34" i="3"/>
  <c r="N34" i="3"/>
  <c r="P34" i="3"/>
  <c r="M34" i="3"/>
  <c r="J34" i="3"/>
  <c r="G34" i="3"/>
  <c r="I34" i="3"/>
  <c r="F34" i="3"/>
  <c r="V120" i="3"/>
  <c r="U120" i="3"/>
  <c r="Q120" i="3"/>
  <c r="N120" i="3"/>
  <c r="T120" i="3"/>
  <c r="S120" i="3"/>
  <c r="P120" i="3"/>
  <c r="R120" i="3"/>
  <c r="O120" i="3"/>
  <c r="M120" i="3"/>
  <c r="L120" i="3"/>
  <c r="K120" i="3"/>
  <c r="H120" i="3"/>
  <c r="J120" i="3"/>
  <c r="G120" i="3"/>
  <c r="V68" i="3"/>
  <c r="U68" i="3"/>
  <c r="Q68" i="3"/>
  <c r="N68" i="3"/>
  <c r="P68" i="3"/>
  <c r="S68" i="3"/>
  <c r="R68" i="3"/>
  <c r="O68" i="3"/>
  <c r="T68" i="3"/>
  <c r="L68" i="3"/>
  <c r="K68" i="3"/>
  <c r="H68" i="3"/>
  <c r="M68" i="3"/>
  <c r="J68" i="3"/>
  <c r="G68" i="3"/>
  <c r="V113" i="3"/>
  <c r="U113" i="3"/>
  <c r="S113" i="3"/>
  <c r="Q113" i="3"/>
  <c r="N113" i="3"/>
  <c r="T113" i="3"/>
  <c r="P113" i="3"/>
  <c r="R113" i="3"/>
  <c r="O113" i="3"/>
  <c r="M113" i="3"/>
  <c r="L113" i="3"/>
  <c r="K113" i="3"/>
  <c r="H113" i="3"/>
  <c r="J113" i="3"/>
  <c r="G113" i="3"/>
  <c r="V40" i="3"/>
  <c r="U40" i="3"/>
  <c r="Q40" i="3"/>
  <c r="N40" i="3"/>
  <c r="P40" i="3"/>
  <c r="S40" i="3"/>
  <c r="R40" i="3"/>
  <c r="O40" i="3"/>
  <c r="L40" i="3"/>
  <c r="K40" i="3"/>
  <c r="H40" i="3"/>
  <c r="T40" i="3"/>
  <c r="M40" i="3"/>
  <c r="J40" i="3"/>
  <c r="G40" i="3"/>
  <c r="V69" i="3"/>
  <c r="U69" i="3"/>
  <c r="Q69" i="3"/>
  <c r="N69" i="3"/>
  <c r="P69" i="3"/>
  <c r="T69" i="3"/>
  <c r="R69" i="3"/>
  <c r="O69" i="3"/>
  <c r="L69" i="3"/>
  <c r="S69" i="3"/>
  <c r="M69" i="3"/>
  <c r="K69" i="3"/>
  <c r="H69" i="3"/>
  <c r="J69" i="3"/>
  <c r="G69" i="3"/>
  <c r="V92" i="3"/>
  <c r="U92" i="3"/>
  <c r="Q92" i="3"/>
  <c r="N92" i="3"/>
  <c r="T92" i="3"/>
  <c r="P92" i="3"/>
  <c r="S92" i="3"/>
  <c r="R92" i="3"/>
  <c r="O92" i="3"/>
  <c r="L92" i="3"/>
  <c r="K92" i="3"/>
  <c r="H92" i="3"/>
  <c r="J92" i="3"/>
  <c r="G92" i="3"/>
  <c r="V28" i="3"/>
  <c r="U28" i="3"/>
  <c r="S28" i="3"/>
  <c r="Q28" i="3"/>
  <c r="N28" i="3"/>
  <c r="P28" i="3"/>
  <c r="R28" i="3"/>
  <c r="O28" i="3"/>
  <c r="L28" i="3"/>
  <c r="M28" i="3"/>
  <c r="K28" i="3"/>
  <c r="H28" i="3"/>
  <c r="T28" i="3"/>
  <c r="J28" i="3"/>
  <c r="G28" i="3"/>
  <c r="V24" i="3"/>
  <c r="U24" i="3"/>
  <c r="Q24" i="3"/>
  <c r="N24" i="3"/>
  <c r="P24" i="3"/>
  <c r="T24" i="3"/>
  <c r="S24" i="3"/>
  <c r="R24" i="3"/>
  <c r="O24" i="3"/>
  <c r="L24" i="3"/>
  <c r="M24" i="3"/>
  <c r="K24" i="3"/>
  <c r="H24" i="3"/>
  <c r="J24" i="3"/>
  <c r="G24" i="3"/>
  <c r="V18" i="3"/>
  <c r="U18" i="3"/>
  <c r="Q18" i="3"/>
  <c r="N18" i="3"/>
  <c r="S18" i="3"/>
  <c r="T18" i="3"/>
  <c r="P18" i="3"/>
  <c r="O18" i="3"/>
  <c r="L18" i="3"/>
  <c r="R18" i="3"/>
  <c r="K18" i="3"/>
  <c r="H18" i="3"/>
  <c r="M18" i="3"/>
  <c r="J18" i="3"/>
  <c r="G18" i="3"/>
  <c r="V6" i="3"/>
  <c r="U6" i="3"/>
  <c r="R6" i="3"/>
  <c r="Q6" i="3"/>
  <c r="N6" i="3"/>
  <c r="T6" i="3"/>
  <c r="P6" i="3"/>
  <c r="O6" i="3"/>
  <c r="L6" i="3"/>
  <c r="S6" i="3"/>
  <c r="M6" i="3"/>
  <c r="K6" i="3"/>
  <c r="H6" i="3"/>
  <c r="J6" i="3"/>
  <c r="G6" i="3"/>
  <c r="C123" i="3"/>
  <c r="C114" i="3"/>
  <c r="C74" i="3"/>
  <c r="C106" i="3"/>
  <c r="C80" i="3"/>
  <c r="C23" i="3"/>
  <c r="C13" i="3"/>
  <c r="C21" i="3"/>
  <c r="C53" i="3"/>
  <c r="C55" i="3"/>
  <c r="C29" i="3"/>
  <c r="W29" i="3" s="1"/>
  <c r="D102" i="3"/>
  <c r="D51" i="3"/>
  <c r="D95" i="3"/>
  <c r="D89" i="3"/>
  <c r="D82" i="3"/>
  <c r="D35" i="3"/>
  <c r="D91" i="3"/>
  <c r="D66" i="3"/>
  <c r="D60" i="3"/>
  <c r="D46" i="3"/>
  <c r="E120" i="3"/>
  <c r="E68" i="3"/>
  <c r="E113" i="3"/>
  <c r="E40" i="3"/>
  <c r="E69" i="3"/>
  <c r="E92" i="3"/>
  <c r="E28" i="3"/>
  <c r="E24" i="3"/>
  <c r="E18" i="3"/>
  <c r="E6" i="3"/>
  <c r="F123" i="3"/>
  <c r="F114" i="3"/>
  <c r="F108" i="3"/>
  <c r="F94" i="3"/>
  <c r="Y94" i="3" s="1"/>
  <c r="F23" i="3"/>
  <c r="F62" i="3"/>
  <c r="F53" i="3"/>
  <c r="F52" i="3"/>
  <c r="G114" i="3"/>
  <c r="G101" i="3"/>
  <c r="G42" i="3"/>
  <c r="G26" i="3"/>
  <c r="G50" i="3"/>
  <c r="G2" i="3"/>
  <c r="H100" i="3"/>
  <c r="H44" i="3"/>
  <c r="H77" i="3"/>
  <c r="H76" i="3"/>
  <c r="H10" i="3"/>
  <c r="I118" i="3"/>
  <c r="I96" i="3"/>
  <c r="I31" i="3"/>
  <c r="I83" i="3"/>
  <c r="I52" i="3"/>
  <c r="J104" i="3"/>
  <c r="J42" i="3"/>
  <c r="J79" i="3"/>
  <c r="K124" i="3"/>
  <c r="K43" i="3"/>
  <c r="K16" i="3"/>
  <c r="L72" i="3"/>
  <c r="N112" i="3"/>
  <c r="S62" i="3"/>
  <c r="AS356" i="2"/>
  <c r="AT729" i="2"/>
  <c r="AT689" i="2"/>
  <c r="AU495" i="2"/>
  <c r="AT680" i="2"/>
  <c r="AU104" i="2"/>
  <c r="AT663" i="2"/>
  <c r="AS444" i="2"/>
  <c r="AS567" i="2"/>
  <c r="AS352" i="2"/>
  <c r="AS505" i="2"/>
  <c r="AS249" i="2"/>
  <c r="AS622" i="2"/>
  <c r="AS402" i="2"/>
  <c r="AT564" i="2"/>
  <c r="AT439" i="2"/>
  <c r="AT670" i="2"/>
  <c r="AT335" i="2"/>
  <c r="AT217" i="2"/>
  <c r="AU464" i="2"/>
  <c r="AU182" i="2"/>
  <c r="AS332" i="2"/>
  <c r="AS597" i="2"/>
  <c r="AS153" i="2"/>
  <c r="AS179" i="2"/>
  <c r="AS224" i="2"/>
  <c r="AS160" i="2"/>
  <c r="AS641" i="2"/>
  <c r="AS644" i="2"/>
  <c r="AS654" i="2"/>
  <c r="AS501" i="2"/>
  <c r="AS495" i="2"/>
  <c r="AS437" i="2"/>
  <c r="AS281" i="2"/>
  <c r="AS268" i="2"/>
  <c r="AS335" i="2"/>
  <c r="AS269" i="2"/>
  <c r="AT91" i="2"/>
  <c r="AT588" i="2"/>
  <c r="AT598" i="2"/>
  <c r="AT622" i="2"/>
  <c r="AT148" i="2"/>
  <c r="AR93" i="2"/>
  <c r="AU316" i="2"/>
  <c r="AU467" i="2"/>
  <c r="AS715" i="2"/>
  <c r="AS593" i="2"/>
  <c r="AS695" i="2"/>
  <c r="AS491" i="2"/>
  <c r="AS132" i="2"/>
  <c r="AS354" i="2"/>
  <c r="AS484" i="2"/>
  <c r="AS726" i="2"/>
  <c r="AS638" i="2"/>
  <c r="AS553" i="2"/>
  <c r="AS555" i="2"/>
  <c r="AS114" i="2"/>
  <c r="AS304" i="2"/>
  <c r="AS165" i="2"/>
  <c r="AS414" i="2"/>
  <c r="AS185" i="2"/>
  <c r="AS647" i="2"/>
  <c r="AS52" i="2"/>
  <c r="AS571" i="2"/>
  <c r="AS663" i="2"/>
  <c r="AS91" i="2"/>
  <c r="AS88" i="2"/>
  <c r="AS670" i="2"/>
  <c r="AS192" i="2"/>
  <c r="AS11" i="2"/>
  <c r="AT104" i="2"/>
  <c r="AT467" i="2"/>
  <c r="AT637" i="2"/>
  <c r="AT93" i="2"/>
  <c r="AT648" i="2"/>
  <c r="AT269" i="2"/>
  <c r="AR475" i="2"/>
  <c r="AR281" i="2"/>
  <c r="AR319" i="2"/>
  <c r="AR384" i="2"/>
  <c r="AU728" i="2"/>
  <c r="AU594" i="2"/>
  <c r="AS733" i="2"/>
  <c r="AS299" i="2"/>
  <c r="AS723" i="2"/>
  <c r="AS349" i="2"/>
  <c r="AS200" i="2"/>
  <c r="AS115" i="2"/>
  <c r="AS479" i="2"/>
  <c r="AS730" i="2"/>
  <c r="AS679" i="2"/>
  <c r="AS559" i="2"/>
  <c r="AS453" i="2"/>
  <c r="AS284" i="2"/>
  <c r="AS336" i="2"/>
  <c r="AS522" i="2"/>
  <c r="AS322" i="2"/>
  <c r="AS697" i="2"/>
  <c r="AS731" i="2"/>
  <c r="AS241" i="2"/>
  <c r="AS330" i="2"/>
  <c r="AS478" i="2"/>
  <c r="AS100" i="2"/>
  <c r="AS158" i="2"/>
  <c r="AS610" i="2"/>
  <c r="AS363" i="2"/>
  <c r="AS316" i="2"/>
  <c r="AS475" i="2"/>
  <c r="AS319" i="2"/>
  <c r="AS423" i="2"/>
  <c r="AS548" i="2"/>
  <c r="AS201" i="2"/>
  <c r="AT464" i="2"/>
  <c r="AT182" i="2"/>
  <c r="AT195" i="2"/>
  <c r="AT384" i="2"/>
  <c r="AT221" i="2"/>
  <c r="AT402" i="2"/>
  <c r="AR182" i="2"/>
  <c r="AR268" i="2"/>
  <c r="AR109" i="2"/>
  <c r="AU564" i="2"/>
  <c r="AU437" i="2"/>
  <c r="AS603" i="2"/>
  <c r="AS238" i="2"/>
  <c r="AS620" i="2"/>
  <c r="AS206" i="2"/>
  <c r="AS669" i="2"/>
  <c r="AS719" i="2"/>
  <c r="AS5" i="2"/>
  <c r="AS708" i="2"/>
  <c r="AS675" i="2"/>
  <c r="AS359" i="2"/>
  <c r="AS234" i="2"/>
  <c r="AS288" i="2"/>
  <c r="AS635" i="2"/>
  <c r="AS295" i="2"/>
  <c r="AS566" i="2"/>
  <c r="AS513" i="2"/>
  <c r="AS400" i="2"/>
  <c r="AS386" i="2"/>
  <c r="AS139" i="2"/>
  <c r="AS680" i="2"/>
  <c r="AS564" i="2"/>
  <c r="AS588" i="2"/>
  <c r="AS138" i="2"/>
  <c r="AS497" i="2"/>
  <c r="AS109" i="2"/>
  <c r="AS418" i="2"/>
  <c r="AT567" i="2"/>
  <c r="AT437" i="2"/>
  <c r="AT281" i="2"/>
  <c r="AT249" i="2"/>
  <c r="AT192" i="2"/>
  <c r="AT348" i="2"/>
  <c r="AR356" i="2"/>
  <c r="AU681" i="2"/>
  <c r="AU352" i="2"/>
  <c r="AU588" i="2"/>
  <c r="AS684" i="2"/>
  <c r="AS579" i="2"/>
  <c r="AS601" i="2"/>
  <c r="AS230" i="2"/>
  <c r="AS577" i="2"/>
  <c r="AS482" i="2"/>
  <c r="AS707" i="2"/>
  <c r="AS514" i="2"/>
  <c r="AS682" i="2"/>
  <c r="AS286" i="2"/>
  <c r="AS521" i="2"/>
  <c r="AS538" i="2"/>
  <c r="AS653" i="2"/>
  <c r="AS42" i="2"/>
  <c r="AS151" i="2"/>
  <c r="AS178" i="2"/>
  <c r="AS512" i="2"/>
  <c r="AS624" i="2"/>
  <c r="AS473" i="2"/>
  <c r="AS646" i="2"/>
  <c r="AS411" i="2"/>
  <c r="AS727" i="2"/>
  <c r="AS443" i="2"/>
  <c r="AS360" i="2"/>
  <c r="AS618" i="2"/>
  <c r="AS177" i="2"/>
  <c r="AS701" i="2"/>
  <c r="AS592" i="2"/>
  <c r="AS651" i="2"/>
  <c r="AS131" i="2"/>
  <c r="AS203" i="2"/>
  <c r="AS41" i="2"/>
  <c r="AS247" i="2"/>
  <c r="AS464" i="2"/>
  <c r="AS467" i="2"/>
  <c r="AS572" i="2"/>
  <c r="AS124" i="2"/>
  <c r="AS221" i="2"/>
  <c r="AS217" i="2"/>
  <c r="AT681" i="2"/>
  <c r="AT88" i="2"/>
  <c r="AT656" i="2"/>
  <c r="AT423" i="2"/>
  <c r="AT548" i="2"/>
  <c r="AT201" i="2"/>
  <c r="AR138" i="2"/>
  <c r="AR192" i="2"/>
  <c r="AR372" i="2"/>
  <c r="AU475" i="2"/>
  <c r="AS317" i="2"/>
  <c r="AS80" i="2"/>
  <c r="AS471" i="2"/>
  <c r="AS338" i="2"/>
  <c r="AS142" i="2"/>
  <c r="AS699" i="2"/>
  <c r="AS463" i="2"/>
  <c r="AS427" i="2"/>
  <c r="AS535" i="2"/>
  <c r="AS696" i="2"/>
  <c r="AS702" i="2"/>
  <c r="AS235" i="2"/>
  <c r="AS265" i="2"/>
  <c r="AS668" i="2"/>
  <c r="AS57" i="2"/>
  <c r="AS683" i="2"/>
  <c r="AS259" i="2"/>
  <c r="AS382" i="2"/>
  <c r="AS35" i="2"/>
  <c r="AS725" i="2"/>
  <c r="AS526" i="2"/>
  <c r="AS537" i="2"/>
  <c r="AS320" i="2"/>
  <c r="AS714" i="2"/>
  <c r="AS596" i="2"/>
  <c r="AS689" i="2"/>
  <c r="AS681" i="2"/>
  <c r="AV681" i="2" s="1"/>
  <c r="AS439" i="2"/>
  <c r="AS598" i="2"/>
  <c r="AS489" i="2"/>
  <c r="AS348" i="2"/>
  <c r="AT728" i="2"/>
  <c r="AT475" i="2"/>
  <c r="AT356" i="2"/>
  <c r="AT124" i="2"/>
  <c r="AT216" i="2"/>
  <c r="AT67" i="2"/>
  <c r="AR104" i="2"/>
  <c r="AR221" i="2"/>
  <c r="AR67" i="2"/>
  <c r="AS141" i="2"/>
  <c r="AS490" i="2"/>
  <c r="AS20" i="2"/>
  <c r="AS95" i="2"/>
  <c r="AS724" i="2"/>
  <c r="AS657" i="2"/>
  <c r="AS239" i="2"/>
  <c r="AS285" i="2"/>
  <c r="AS728" i="2"/>
  <c r="AS544" i="2"/>
  <c r="AS656" i="2"/>
  <c r="AS384" i="2"/>
  <c r="AS216" i="2"/>
  <c r="AS67" i="2"/>
  <c r="AT495" i="2"/>
  <c r="AT594" i="2"/>
  <c r="AT572" i="2"/>
  <c r="AT268" i="2"/>
  <c r="AT489" i="2"/>
  <c r="AT372" i="2"/>
  <c r="AR464" i="2"/>
  <c r="AR622" i="2"/>
  <c r="AR269" i="2"/>
  <c r="AU91" i="2"/>
  <c r="AU544" i="2"/>
  <c r="AS500" i="2"/>
  <c r="AS661" i="2"/>
  <c r="AS533" i="2"/>
  <c r="AS231" i="2"/>
  <c r="AS556" i="2"/>
  <c r="AS700" i="2"/>
  <c r="AS640" i="2"/>
  <c r="AS703" i="2"/>
  <c r="AS468" i="2"/>
  <c r="AS562" i="2"/>
  <c r="AS250" i="2"/>
  <c r="AS662" i="2"/>
  <c r="AS698" i="2"/>
  <c r="AS297" i="2"/>
  <c r="AS65" i="2"/>
  <c r="AS392" i="2"/>
  <c r="AS691" i="2"/>
  <c r="AS134" i="2"/>
  <c r="AS688" i="2"/>
  <c r="AS517" i="2"/>
  <c r="AS626" i="2"/>
  <c r="AS276" i="2"/>
  <c r="AS575" i="2"/>
  <c r="AS302" i="2"/>
  <c r="AS486" i="2"/>
  <c r="AS729" i="2"/>
  <c r="AV729" i="2" s="1"/>
  <c r="AS182" i="2"/>
  <c r="AS195" i="2"/>
  <c r="AS704" i="2"/>
  <c r="AS372" i="2"/>
  <c r="AT316" i="2"/>
  <c r="AT544" i="2"/>
  <c r="AT319" i="2"/>
  <c r="AT704" i="2"/>
  <c r="AT11" i="2"/>
  <c r="AR249" i="2"/>
  <c r="AS639" i="2"/>
  <c r="AS713" i="2"/>
  <c r="AS633" i="2"/>
  <c r="AS717" i="2"/>
  <c r="AS565" i="2"/>
  <c r="AS476" i="2"/>
  <c r="AS602" i="2"/>
  <c r="AS447" i="2"/>
  <c r="AS98" i="2"/>
  <c r="AS361" i="2"/>
  <c r="AS415" i="2"/>
  <c r="AS176" i="2"/>
  <c r="AS258" i="2"/>
  <c r="AS228" i="2"/>
  <c r="AS225" i="2"/>
  <c r="AS666" i="2"/>
  <c r="AS676" i="2"/>
  <c r="AS68" i="2"/>
  <c r="AS545" i="2"/>
  <c r="AS440" i="2"/>
  <c r="AS413" i="2"/>
  <c r="AS507" i="2"/>
  <c r="AS569" i="2"/>
  <c r="AS53" i="2"/>
  <c r="AS369" i="2"/>
  <c r="AS169" i="2"/>
  <c r="AS432" i="2"/>
  <c r="AS692" i="2"/>
  <c r="AS121" i="2"/>
  <c r="AS147" i="2"/>
  <c r="AS180" i="2"/>
  <c r="AS40" i="2"/>
  <c r="AS460" i="2"/>
  <c r="AS29" i="2"/>
  <c r="AS367" i="2"/>
  <c r="AS385" i="2"/>
  <c r="AS524" i="2"/>
  <c r="AS167" i="2"/>
  <c r="AS69" i="2"/>
  <c r="AS376" i="2"/>
  <c r="AS442" i="2"/>
  <c r="AS240" i="2"/>
  <c r="AS326" i="2"/>
  <c r="AS202" i="2"/>
  <c r="AS290" i="2"/>
  <c r="AS709" i="2"/>
  <c r="AS576" i="2"/>
  <c r="AS104" i="2"/>
  <c r="AS594" i="2"/>
  <c r="AS637" i="2"/>
  <c r="AS93" i="2"/>
  <c r="AS648" i="2"/>
  <c r="AS148" i="2"/>
  <c r="AT352" i="2"/>
  <c r="AT505" i="2"/>
  <c r="AT138" i="2"/>
  <c r="AT497" i="2"/>
  <c r="AT109" i="2"/>
  <c r="AT418" i="2"/>
  <c r="AS685" i="2"/>
  <c r="AS383" i="2"/>
  <c r="AS487" i="2"/>
  <c r="AS706" i="2"/>
  <c r="AS350" i="2"/>
  <c r="AS262" i="2"/>
  <c r="AS36" i="2"/>
  <c r="AS105" i="2"/>
  <c r="AS333" i="2"/>
  <c r="AS366" i="2"/>
  <c r="AS412" i="2"/>
  <c r="AS655" i="2"/>
  <c r="AS527" i="2"/>
  <c r="AS315" i="2"/>
  <c r="AS581" i="2"/>
  <c r="AS604" i="2"/>
  <c r="AS619" i="2"/>
  <c r="AS308" i="2"/>
  <c r="AS430" i="2"/>
  <c r="AS215" i="2"/>
  <c r="AS456" i="2"/>
  <c r="AS496" i="2"/>
  <c r="AS659" i="2"/>
  <c r="AS246" i="2"/>
  <c r="AS401" i="2"/>
  <c r="AS111" i="2"/>
  <c r="AS112" i="2"/>
  <c r="AS399" i="2"/>
  <c r="AS197" i="2"/>
  <c r="AS64" i="2"/>
  <c r="AS8" i="2"/>
  <c r="AS628" i="2"/>
  <c r="AS409" i="2"/>
  <c r="AS118" i="2"/>
  <c r="AS289" i="2"/>
  <c r="AS586" i="2"/>
  <c r="AS693" i="2"/>
  <c r="AS416" i="2"/>
  <c r="AS272" i="2"/>
  <c r="AT715" i="2"/>
  <c r="AT500" i="2"/>
  <c r="AT684" i="2"/>
  <c r="AT317" i="2"/>
  <c r="AT141" i="2"/>
  <c r="AT603" i="2"/>
  <c r="AT733" i="2"/>
  <c r="AT332" i="2"/>
  <c r="AT593" i="2"/>
  <c r="AT661" i="2"/>
  <c r="AT579" i="2"/>
  <c r="AT80" i="2"/>
  <c r="AT490" i="2"/>
  <c r="AT238" i="2"/>
  <c r="AT299" i="2"/>
  <c r="AT597" i="2"/>
  <c r="AT695" i="2"/>
  <c r="AT533" i="2"/>
  <c r="AT601" i="2"/>
  <c r="AT471" i="2"/>
  <c r="AT20" i="2"/>
  <c r="AT620" i="2"/>
  <c r="AT723" i="2"/>
  <c r="AT491" i="2"/>
  <c r="AT153" i="2"/>
  <c r="AT231" i="2"/>
  <c r="AT230" i="2"/>
  <c r="AT338" i="2"/>
  <c r="AT206" i="2"/>
  <c r="AT349" i="2"/>
  <c r="AT556" i="2"/>
  <c r="AT179" i="2"/>
  <c r="AT132" i="2"/>
  <c r="AT577" i="2"/>
  <c r="AT669" i="2"/>
  <c r="AT200" i="2"/>
  <c r="AT354" i="2"/>
  <c r="AT224" i="2"/>
  <c r="AT115" i="2"/>
  <c r="AT719" i="2"/>
  <c r="AT95" i="2"/>
  <c r="AT700" i="2"/>
  <c r="AT142" i="2"/>
  <c r="AT482" i="2"/>
  <c r="AT484" i="2"/>
  <c r="AT5" i="2"/>
  <c r="AS340" i="2"/>
  <c r="AS528" i="2"/>
  <c r="AS531" i="2"/>
  <c r="AS671" i="2"/>
  <c r="AS378" i="2"/>
  <c r="AS408" i="2"/>
  <c r="AS321" i="2"/>
  <c r="AS609" i="2"/>
  <c r="AS426" i="2"/>
  <c r="AS650" i="2"/>
  <c r="AS116" i="2"/>
  <c r="AS81" i="2"/>
  <c r="AS488" i="2"/>
  <c r="AS469" i="2"/>
  <c r="AS232" i="2"/>
  <c r="AS539" i="2"/>
  <c r="AS643" i="2"/>
  <c r="AS222" i="2"/>
  <c r="AS506" i="2"/>
  <c r="AS55" i="2"/>
  <c r="AS711" i="2"/>
  <c r="AS181" i="2"/>
  <c r="AS143" i="2"/>
  <c r="AS494" i="2"/>
  <c r="AS6" i="2"/>
  <c r="AS625" i="2"/>
  <c r="AS78" i="2"/>
  <c r="AS12" i="2"/>
  <c r="AS21" i="2"/>
  <c r="AS328" i="2"/>
  <c r="AS355" i="2"/>
  <c r="AS277" i="2"/>
  <c r="AS84" i="2"/>
  <c r="AS452" i="2"/>
  <c r="AS373" i="2"/>
  <c r="AS570" i="2"/>
  <c r="AS342" i="2"/>
  <c r="AS516" i="2"/>
  <c r="AS523" i="2"/>
  <c r="AS38" i="2"/>
  <c r="AS466" i="2"/>
  <c r="AS85" i="2"/>
  <c r="AS658" i="2"/>
  <c r="AS503" i="2"/>
  <c r="AS462" i="2"/>
  <c r="AS204" i="2"/>
  <c r="AS166" i="2"/>
  <c r="AS157" i="2"/>
  <c r="AS155" i="2"/>
  <c r="AS214" i="2"/>
  <c r="AS454" i="2"/>
  <c r="AS58" i="2"/>
  <c r="AS263" i="2"/>
  <c r="AS223" i="2"/>
  <c r="AS3" i="2"/>
  <c r="AS445" i="2"/>
  <c r="AS550" i="2"/>
  <c r="AT641" i="2"/>
  <c r="AT644" i="2"/>
  <c r="AT654" i="2"/>
  <c r="AT501" i="2"/>
  <c r="AT340" i="2"/>
  <c r="AT528" i="2"/>
  <c r="AT531" i="2"/>
  <c r="AT671" i="2"/>
  <c r="AT378" i="2"/>
  <c r="AT408" i="2"/>
  <c r="AT321" i="2"/>
  <c r="AT609" i="2"/>
  <c r="AT426" i="2"/>
  <c r="AT650" i="2"/>
  <c r="AT116" i="2"/>
  <c r="AT81" i="2"/>
  <c r="AT488" i="2"/>
  <c r="AT469" i="2"/>
  <c r="AT232" i="2"/>
  <c r="AT539" i="2"/>
  <c r="AT643" i="2"/>
  <c r="AT222" i="2"/>
  <c r="AT506" i="2"/>
  <c r="AT55" i="2"/>
  <c r="AT711" i="2"/>
  <c r="AT181" i="2"/>
  <c r="AT143" i="2"/>
  <c r="AT494" i="2"/>
  <c r="AS716" i="2"/>
  <c r="AS673" i="2"/>
  <c r="AS375" i="2"/>
  <c r="AS128" i="2"/>
  <c r="AS429" i="2"/>
  <c r="AS611" i="2"/>
  <c r="AS119" i="2"/>
  <c r="AS126" i="2"/>
  <c r="AS362" i="2"/>
  <c r="AS434" i="2"/>
  <c r="AS66" i="2"/>
  <c r="AS305" i="2"/>
  <c r="AS732" i="2"/>
  <c r="AS243" i="2"/>
  <c r="AS629" i="2"/>
  <c r="AS59" i="2"/>
  <c r="AS140" i="2"/>
  <c r="AS233" i="2"/>
  <c r="AS546" i="2"/>
  <c r="AS113" i="2"/>
  <c r="AS291" i="2"/>
  <c r="AS149" i="2"/>
  <c r="AS275" i="2"/>
  <c r="AS175" i="2"/>
  <c r="AS552" i="2"/>
  <c r="AS377" i="2"/>
  <c r="AS551" i="2"/>
  <c r="AS16" i="2"/>
  <c r="AS616" i="2"/>
  <c r="AS492" i="2"/>
  <c r="AS404" i="2"/>
  <c r="AS92" i="2"/>
  <c r="AS125" i="2"/>
  <c r="AS455" i="2"/>
  <c r="AS568" i="2"/>
  <c r="AS237" i="2"/>
  <c r="AS168" i="2"/>
  <c r="AS287" i="2"/>
  <c r="AS46" i="2"/>
  <c r="AS334" i="2"/>
  <c r="AS26" i="2"/>
  <c r="AS599" i="2"/>
  <c r="AS477" i="2"/>
  <c r="AS351" i="2"/>
  <c r="AS502" i="2"/>
  <c r="AS83" i="2"/>
  <c r="AS346" i="2"/>
  <c r="AS480" i="2"/>
  <c r="AS345" i="2"/>
  <c r="AT726" i="2"/>
  <c r="AT638" i="2"/>
  <c r="AT553" i="2"/>
  <c r="AT555" i="2"/>
  <c r="AT114" i="2"/>
  <c r="AT304" i="2"/>
  <c r="AT165" i="2"/>
  <c r="AT414" i="2"/>
  <c r="AT185" i="2"/>
  <c r="AT647" i="2"/>
  <c r="AT52" i="2"/>
  <c r="AT571" i="2"/>
  <c r="AT716" i="2"/>
  <c r="AT673" i="2"/>
  <c r="AT375" i="2"/>
  <c r="AT128" i="2"/>
  <c r="AT429" i="2"/>
  <c r="AT611" i="2"/>
  <c r="AT119" i="2"/>
  <c r="AT126" i="2"/>
  <c r="AT362" i="2"/>
  <c r="AT434" i="2"/>
  <c r="AT66" i="2"/>
  <c r="AT305" i="2"/>
  <c r="AT732" i="2"/>
  <c r="AT243" i="2"/>
  <c r="AT629" i="2"/>
  <c r="AT59" i="2"/>
  <c r="AT140" i="2"/>
  <c r="AT233" i="2"/>
  <c r="AT546" i="2"/>
  <c r="AT113" i="2"/>
  <c r="AT291" i="2"/>
  <c r="AT149" i="2"/>
  <c r="AT275" i="2"/>
  <c r="AT175" i="2"/>
  <c r="AS23" i="2"/>
  <c r="AS672" i="2"/>
  <c r="AS106" i="2"/>
  <c r="AS152" i="2"/>
  <c r="AS10" i="2"/>
  <c r="AS96" i="2"/>
  <c r="AS144" i="2"/>
  <c r="AS101" i="2"/>
  <c r="AS493" i="2"/>
  <c r="AS358" i="2"/>
  <c r="AS63" i="2"/>
  <c r="AS504" i="2"/>
  <c r="AS252" i="2"/>
  <c r="AS22" i="2"/>
  <c r="AS211" i="2"/>
  <c r="AS14" i="2"/>
  <c r="AS205" i="2"/>
  <c r="AS103" i="2"/>
  <c r="AS615" i="2"/>
  <c r="AS171" i="2"/>
  <c r="AS387" i="2"/>
  <c r="AS28" i="2"/>
  <c r="AS145" i="2"/>
  <c r="AS74" i="2"/>
  <c r="AS17" i="2"/>
  <c r="AS199" i="2"/>
  <c r="AS419" i="2"/>
  <c r="AS649" i="2"/>
  <c r="AS298" i="2"/>
  <c r="AS563" i="2"/>
  <c r="AS313" i="2"/>
  <c r="AS720" i="2"/>
  <c r="AS687" i="2"/>
  <c r="AS645" i="2"/>
  <c r="AS450" i="2"/>
  <c r="AS45" i="2"/>
  <c r="AS374" i="2"/>
  <c r="AS397" i="2"/>
  <c r="AS449" i="2"/>
  <c r="AS458" i="2"/>
  <c r="AS532" i="2"/>
  <c r="AS605" i="2"/>
  <c r="AS394" i="2"/>
  <c r="AS534" i="2"/>
  <c r="AT730" i="2"/>
  <c r="AT679" i="2"/>
  <c r="AT559" i="2"/>
  <c r="AT453" i="2"/>
  <c r="AT284" i="2"/>
  <c r="AT336" i="2"/>
  <c r="AT522" i="2"/>
  <c r="AT322" i="2"/>
  <c r="AT697" i="2"/>
  <c r="AT731" i="2"/>
  <c r="AT241" i="2"/>
  <c r="AT330" i="2"/>
  <c r="AT478" i="2"/>
  <c r="AT100" i="2"/>
  <c r="AT158" i="2"/>
  <c r="AT610" i="2"/>
  <c r="AT363" i="2"/>
  <c r="AT23" i="2"/>
  <c r="AT672" i="2"/>
  <c r="AT106" i="2"/>
  <c r="AT152" i="2"/>
  <c r="AT10" i="2"/>
  <c r="AT96" i="2"/>
  <c r="AT144" i="2"/>
  <c r="AT101" i="2"/>
  <c r="AT493" i="2"/>
  <c r="AT358" i="2"/>
  <c r="AT63" i="2"/>
  <c r="AT504" i="2"/>
  <c r="AT252" i="2"/>
  <c r="AT22" i="2"/>
  <c r="AT211" i="2"/>
  <c r="AT14" i="2"/>
  <c r="AT205" i="2"/>
  <c r="AT103" i="2"/>
  <c r="AT615" i="2"/>
  <c r="AT171" i="2"/>
  <c r="AT387" i="2"/>
  <c r="AT28" i="2"/>
  <c r="AT145" i="2"/>
  <c r="AS371" i="2"/>
  <c r="AS261" i="2"/>
  <c r="AS196" i="2"/>
  <c r="AS448" i="2"/>
  <c r="AS310" i="2"/>
  <c r="AS422" i="2"/>
  <c r="AS547" i="2"/>
  <c r="AS712" i="2"/>
  <c r="AS159" i="2"/>
  <c r="AS530" i="2"/>
  <c r="AS660" i="2"/>
  <c r="AS578" i="2"/>
  <c r="AS608" i="2"/>
  <c r="AS511" i="2"/>
  <c r="AS612" i="2"/>
  <c r="AS300" i="2"/>
  <c r="AS343" i="2"/>
  <c r="AS44" i="2"/>
  <c r="AS540" i="2"/>
  <c r="AS183" i="2"/>
  <c r="AS117" i="2"/>
  <c r="AS441" i="2"/>
  <c r="AS257" i="2"/>
  <c r="AS61" i="2"/>
  <c r="AS51" i="2"/>
  <c r="AS483" i="2"/>
  <c r="AS391" i="2"/>
  <c r="AS331" i="2"/>
  <c r="AS410" i="2"/>
  <c r="AS27" i="2"/>
  <c r="AS446" i="2"/>
  <c r="AS219" i="2"/>
  <c r="AS631" i="2"/>
  <c r="AS590" i="2"/>
  <c r="AS558" i="2"/>
  <c r="AS398" i="2"/>
  <c r="AS13" i="2"/>
  <c r="AS309" i="2"/>
  <c r="AS365" i="2"/>
  <c r="AS136" i="2"/>
  <c r="AS60" i="2"/>
  <c r="AS690" i="2"/>
  <c r="AS122" i="2"/>
  <c r="AS99" i="2"/>
  <c r="AS323" i="2"/>
  <c r="AS329" i="2"/>
  <c r="AS481" i="2"/>
  <c r="AS54" i="2"/>
  <c r="AS388" i="2"/>
  <c r="AT708" i="2"/>
  <c r="AT675" i="2"/>
  <c r="AT359" i="2"/>
  <c r="AT234" i="2"/>
  <c r="AT288" i="2"/>
  <c r="AT635" i="2"/>
  <c r="AT295" i="2"/>
  <c r="AT566" i="2"/>
  <c r="AT513" i="2"/>
  <c r="AT400" i="2"/>
  <c r="AT386" i="2"/>
  <c r="AT139" i="2"/>
  <c r="AT371" i="2"/>
  <c r="AT261" i="2"/>
  <c r="AT196" i="2"/>
  <c r="AT448" i="2"/>
  <c r="AT310" i="2"/>
  <c r="AT422" i="2"/>
  <c r="AT547" i="2"/>
  <c r="AT712" i="2"/>
  <c r="AT159" i="2"/>
  <c r="AT530" i="2"/>
  <c r="AT660" i="2"/>
  <c r="AT578" i="2"/>
  <c r="AT608" i="2"/>
  <c r="AT511" i="2"/>
  <c r="AT612" i="2"/>
  <c r="AT300" i="2"/>
  <c r="AT343" i="2"/>
  <c r="AT44" i="2"/>
  <c r="AT540" i="2"/>
  <c r="AT183" i="2"/>
  <c r="AT117" i="2"/>
  <c r="AT441" i="2"/>
  <c r="AS90" i="2"/>
  <c r="AS4" i="2"/>
  <c r="AS56" i="2"/>
  <c r="AS34" i="2"/>
  <c r="AS515" i="2"/>
  <c r="AS82" i="2"/>
  <c r="AS146" i="2"/>
  <c r="AS582" i="2"/>
  <c r="AS364" i="2"/>
  <c r="AS339" i="2"/>
  <c r="AS71" i="2"/>
  <c r="AS314" i="2"/>
  <c r="AS465" i="2"/>
  <c r="AS421" i="2"/>
  <c r="AS337" i="2"/>
  <c r="AS519" i="2"/>
  <c r="AS50" i="2"/>
  <c r="AS254" i="2"/>
  <c r="AS135" i="2"/>
  <c r="AS518" i="2"/>
  <c r="AS191" i="2"/>
  <c r="AS170" i="2"/>
  <c r="AS403" i="2"/>
  <c r="AS77" i="2"/>
  <c r="AS156" i="2"/>
  <c r="AS459" i="2"/>
  <c r="AS278" i="2"/>
  <c r="AS210" i="2"/>
  <c r="AS127" i="2"/>
  <c r="AS407" i="2"/>
  <c r="AS236" i="2"/>
  <c r="AS73" i="2"/>
  <c r="AS674" i="2"/>
  <c r="AS433" i="2"/>
  <c r="AT707" i="2"/>
  <c r="AT514" i="2"/>
  <c r="AT682" i="2"/>
  <c r="AT286" i="2"/>
  <c r="AT521" i="2"/>
  <c r="AT538" i="2"/>
  <c r="AT653" i="2"/>
  <c r="AT42" i="2"/>
  <c r="AT151" i="2"/>
  <c r="AT178" i="2"/>
  <c r="AT512" i="2"/>
  <c r="AT624" i="2"/>
  <c r="AT473" i="2"/>
  <c r="AT646" i="2"/>
  <c r="AT411" i="2"/>
  <c r="AT727" i="2"/>
  <c r="AT443" i="2"/>
  <c r="AT360" i="2"/>
  <c r="AT618" i="2"/>
  <c r="AT177" i="2"/>
  <c r="AT701" i="2"/>
  <c r="AT592" i="2"/>
  <c r="AT651" i="2"/>
  <c r="AT131" i="2"/>
  <c r="AT203" i="2"/>
  <c r="AT41" i="2"/>
  <c r="AT247" i="2"/>
  <c r="AT90" i="2"/>
  <c r="AT4" i="2"/>
  <c r="AT56" i="2"/>
  <c r="AT34" i="2"/>
  <c r="AT515" i="2"/>
  <c r="AT82" i="2"/>
  <c r="AT146" i="2"/>
  <c r="AT582" i="2"/>
  <c r="AT364" i="2"/>
  <c r="AT339" i="2"/>
  <c r="AT71" i="2"/>
  <c r="AT314" i="2"/>
  <c r="AS174" i="2"/>
  <c r="AS311" i="2"/>
  <c r="AS617" i="2"/>
  <c r="AS424" i="2"/>
  <c r="AS665" i="2"/>
  <c r="AS220" i="2"/>
  <c r="AS24" i="2"/>
  <c r="AS9" i="2"/>
  <c r="AS485" i="2"/>
  <c r="AS7" i="2"/>
  <c r="AS381" i="2"/>
  <c r="AS163" i="2"/>
  <c r="AS306" i="2"/>
  <c r="AS102" i="2"/>
  <c r="AS461" i="2"/>
  <c r="AS129" i="2"/>
  <c r="AS2" i="2"/>
  <c r="AS389" i="2"/>
  <c r="AS677" i="2"/>
  <c r="AS368" i="2"/>
  <c r="AS48" i="2"/>
  <c r="AS318" i="2"/>
  <c r="AS62" i="2"/>
  <c r="AS49" i="2"/>
  <c r="AS621" i="2"/>
  <c r="AS470" i="2"/>
  <c r="AS585" i="2"/>
  <c r="AS274" i="2"/>
  <c r="AS256" i="2"/>
  <c r="AS634" i="2"/>
  <c r="AS341" i="2"/>
  <c r="AS436" i="2"/>
  <c r="AS229" i="2"/>
  <c r="AS218" i="2"/>
  <c r="AS43" i="2"/>
  <c r="AS509" i="2"/>
  <c r="AS70" i="2"/>
  <c r="AS353" i="2"/>
  <c r="AS627" i="2"/>
  <c r="AS425" i="2"/>
  <c r="AS325" i="2"/>
  <c r="AT699" i="2"/>
  <c r="AT463" i="2"/>
  <c r="AT427" i="2"/>
  <c r="AT535" i="2"/>
  <c r="AT696" i="2"/>
  <c r="AT702" i="2"/>
  <c r="AT235" i="2"/>
  <c r="AT265" i="2"/>
  <c r="AT668" i="2"/>
  <c r="AT57" i="2"/>
  <c r="AT683" i="2"/>
  <c r="AT259" i="2"/>
  <c r="AT382" i="2"/>
  <c r="AT35" i="2"/>
  <c r="AT725" i="2"/>
  <c r="AT526" i="2"/>
  <c r="AT537" i="2"/>
  <c r="AT320" i="2"/>
  <c r="AT714" i="2"/>
  <c r="AT596" i="2"/>
  <c r="AT174" i="2"/>
  <c r="AT311" i="2"/>
  <c r="AT617" i="2"/>
  <c r="AT424" i="2"/>
  <c r="AT665" i="2"/>
  <c r="AT220" i="2"/>
  <c r="AT24" i="2"/>
  <c r="AT9" i="2"/>
  <c r="AT485" i="2"/>
  <c r="AT7" i="2"/>
  <c r="AT381" i="2"/>
  <c r="AT163" i="2"/>
  <c r="AT306" i="2"/>
  <c r="AT102" i="2"/>
  <c r="AT461" i="2"/>
  <c r="AS226" i="2"/>
  <c r="AS380" i="2"/>
  <c r="AS227" i="2"/>
  <c r="AS561" i="2"/>
  <c r="AS270" i="2"/>
  <c r="AS435" i="2"/>
  <c r="AS110" i="2"/>
  <c r="AS542" i="2"/>
  <c r="AS133" i="2"/>
  <c r="AS554" i="2"/>
  <c r="AS498" i="2"/>
  <c r="AS428" i="2"/>
  <c r="AS573" i="2"/>
  <c r="AS301" i="2"/>
  <c r="AS207" i="2"/>
  <c r="AS18" i="2"/>
  <c r="AS357" i="2"/>
  <c r="AS164" i="2"/>
  <c r="AS395" i="2"/>
  <c r="AS293" i="2"/>
  <c r="AS31" i="2"/>
  <c r="AS543" i="2"/>
  <c r="AS172" i="2"/>
  <c r="AS557" i="2"/>
  <c r="AS686" i="2"/>
  <c r="AS186" i="2"/>
  <c r="AS208" i="2"/>
  <c r="AS721" i="2"/>
  <c r="AS72" i="2"/>
  <c r="AS344" i="2"/>
  <c r="AS536" i="2"/>
  <c r="AS184" i="2"/>
  <c r="AS209" i="2"/>
  <c r="AS406" i="2"/>
  <c r="AS591" i="2"/>
  <c r="AS296" i="2"/>
  <c r="AS324" i="2"/>
  <c r="AS161" i="2"/>
  <c r="AS583" i="2"/>
  <c r="AS600" i="2"/>
  <c r="AS529" i="2"/>
  <c r="AS173" i="2"/>
  <c r="AS137" i="2"/>
  <c r="AS580" i="2"/>
  <c r="AS280" i="2"/>
  <c r="AS705" i="2"/>
  <c r="AS283" i="2"/>
  <c r="AS664" i="2"/>
  <c r="AS312" i="2"/>
  <c r="AS420" i="2"/>
  <c r="AS264" i="2"/>
  <c r="AS370" i="2"/>
  <c r="AS508" i="2"/>
  <c r="AS94" i="2"/>
  <c r="AS242" i="2"/>
  <c r="AS541" i="2"/>
  <c r="AS76" i="2"/>
  <c r="AT724" i="2"/>
  <c r="AT657" i="2"/>
  <c r="AT239" i="2"/>
  <c r="AT285" i="2"/>
  <c r="AT226" i="2"/>
  <c r="AT380" i="2"/>
  <c r="AT227" i="2"/>
  <c r="AT561" i="2"/>
  <c r="AT270" i="2"/>
  <c r="AT435" i="2"/>
  <c r="AT110" i="2"/>
  <c r="AT542" i="2"/>
  <c r="AT133" i="2"/>
  <c r="AT554" i="2"/>
  <c r="AT498" i="2"/>
  <c r="AT428" i="2"/>
  <c r="AT573" i="2"/>
  <c r="AT301" i="2"/>
  <c r="AT207" i="2"/>
  <c r="AT18" i="2"/>
  <c r="AT357" i="2"/>
  <c r="AT164" i="2"/>
  <c r="AT395" i="2"/>
  <c r="AT293" i="2"/>
  <c r="AT31" i="2"/>
  <c r="AT543" i="2"/>
  <c r="AT172" i="2"/>
  <c r="AS667" i="2"/>
  <c r="AS108" i="2"/>
  <c r="AS248" i="2"/>
  <c r="AS37" i="2"/>
  <c r="AS19" i="2"/>
  <c r="AS120" i="2"/>
  <c r="AS245" i="2"/>
  <c r="AS187" i="2"/>
  <c r="AS32" i="2"/>
  <c r="AS614" i="2"/>
  <c r="AS438" i="2"/>
  <c r="AS39" i="2"/>
  <c r="AS589" i="2"/>
  <c r="AS188" i="2"/>
  <c r="AS253" i="2"/>
  <c r="AS194" i="2"/>
  <c r="AS327" i="2"/>
  <c r="AS212" i="2"/>
  <c r="AS472" i="2"/>
  <c r="AS474" i="2"/>
  <c r="AS520" i="2"/>
  <c r="AS379" i="2"/>
  <c r="AS393" i="2"/>
  <c r="AS431" i="2"/>
  <c r="AS630" i="2"/>
  <c r="AS279" i="2"/>
  <c r="AS266" i="2"/>
  <c r="AS307" i="2"/>
  <c r="AS30" i="2"/>
  <c r="AS451" i="2"/>
  <c r="AS282" i="2"/>
  <c r="AS251" i="2"/>
  <c r="AS33" i="2"/>
  <c r="AS97" i="2"/>
  <c r="AS213" i="2"/>
  <c r="AS273" i="2"/>
  <c r="AS260" i="2"/>
  <c r="AS154" i="2"/>
  <c r="AS642" i="2"/>
  <c r="AS107" i="2"/>
  <c r="AS87" i="2"/>
  <c r="AS574" i="2"/>
  <c r="AT640" i="2"/>
  <c r="AT703" i="2"/>
  <c r="AT468" i="2"/>
  <c r="AT562" i="2"/>
  <c r="AT250" i="2"/>
  <c r="AT662" i="2"/>
  <c r="AT698" i="2"/>
  <c r="AT297" i="2"/>
  <c r="AT65" i="2"/>
  <c r="AT392" i="2"/>
  <c r="AT691" i="2"/>
  <c r="AT134" i="2"/>
  <c r="AT688" i="2"/>
  <c r="AT517" i="2"/>
  <c r="AT626" i="2"/>
  <c r="AT276" i="2"/>
  <c r="AT575" i="2"/>
  <c r="AT302" i="2"/>
  <c r="AT486" i="2"/>
  <c r="AT667" i="2"/>
  <c r="AT108" i="2"/>
  <c r="AT248" i="2"/>
  <c r="AT37" i="2"/>
  <c r="AT19" i="2"/>
  <c r="AT120" i="2"/>
  <c r="AT245" i="2"/>
  <c r="AT187" i="2"/>
  <c r="AT32" i="2"/>
  <c r="AT614" i="2"/>
  <c r="AT438" i="2"/>
  <c r="AT39" i="2"/>
  <c r="AT589" i="2"/>
  <c r="AT188" i="2"/>
  <c r="AT253" i="2"/>
  <c r="AT194" i="2"/>
  <c r="AT327" i="2"/>
  <c r="AT212" i="2"/>
  <c r="AT472" i="2"/>
  <c r="AT474" i="2"/>
  <c r="AT520" i="2"/>
  <c r="AT379" i="2"/>
  <c r="AT393" i="2"/>
  <c r="AT431" i="2"/>
  <c r="AT685" i="2"/>
  <c r="AT639" i="2"/>
  <c r="AT383" i="2"/>
  <c r="AT713" i="2"/>
  <c r="AT487" i="2"/>
  <c r="AT633" i="2"/>
  <c r="AT706" i="2"/>
  <c r="AT717" i="2"/>
  <c r="AT350" i="2"/>
  <c r="AT565" i="2"/>
  <c r="AT262" i="2"/>
  <c r="AT476" i="2"/>
  <c r="AT36" i="2"/>
  <c r="AT602" i="2"/>
  <c r="AT105" i="2"/>
  <c r="AT333" i="2"/>
  <c r="AT447" i="2"/>
  <c r="AT366" i="2"/>
  <c r="AT98" i="2"/>
  <c r="AT412" i="2"/>
  <c r="AT361" i="2"/>
  <c r="AT655" i="2"/>
  <c r="AT415" i="2"/>
  <c r="AT527" i="2"/>
  <c r="AT176" i="2"/>
  <c r="AT258" i="2"/>
  <c r="AT228" i="2"/>
  <c r="AT225" i="2"/>
  <c r="AT315" i="2"/>
  <c r="AT666" i="2"/>
  <c r="AT676" i="2"/>
  <c r="AT68" i="2"/>
  <c r="AT545" i="2"/>
  <c r="AT440" i="2"/>
  <c r="AT413" i="2"/>
  <c r="AT507" i="2"/>
  <c r="AT569" i="2"/>
  <c r="AT53" i="2"/>
  <c r="AT369" i="2"/>
  <c r="AT169" i="2"/>
  <c r="AT432" i="2"/>
  <c r="AT692" i="2"/>
  <c r="AT121" i="2"/>
  <c r="AT147" i="2"/>
  <c r="AT180" i="2"/>
  <c r="AT40" i="2"/>
  <c r="AT460" i="2"/>
  <c r="AT29" i="2"/>
  <c r="AT367" i="2"/>
  <c r="AT385" i="2"/>
  <c r="AT524" i="2"/>
  <c r="AT167" i="2"/>
  <c r="AT69" i="2"/>
  <c r="AT376" i="2"/>
  <c r="AT442" i="2"/>
  <c r="AT240" i="2"/>
  <c r="AT326" i="2"/>
  <c r="AT202" i="2"/>
  <c r="AT290" i="2"/>
  <c r="AT709" i="2"/>
  <c r="AT576" i="2"/>
  <c r="AS652" i="2"/>
  <c r="AS722" i="2"/>
  <c r="AS606" i="2"/>
  <c r="AS79" i="2"/>
  <c r="AS390" i="2"/>
  <c r="AS150" i="2"/>
  <c r="AS25" i="2"/>
  <c r="AS710" i="2"/>
  <c r="AS718" i="2"/>
  <c r="AS457" i="2"/>
  <c r="AS694" i="2"/>
  <c r="AS267" i="2"/>
  <c r="AS549" i="2"/>
  <c r="AS198" i="2"/>
  <c r="AS510" i="2"/>
  <c r="AS347" i="2"/>
  <c r="AS587" i="2"/>
  <c r="AS190" i="2"/>
  <c r="AS86" i="2"/>
  <c r="AS271" i="2"/>
  <c r="AS189" i="2"/>
  <c r="AS584" i="2"/>
  <c r="AS678" i="2"/>
  <c r="AS244" i="2"/>
  <c r="AS405" i="2"/>
  <c r="AS607" i="2"/>
  <c r="AS303" i="2"/>
  <c r="AS47" i="2"/>
  <c r="AS255" i="2"/>
  <c r="AS75" i="2"/>
  <c r="AS292" i="2"/>
  <c r="AS499" i="2"/>
  <c r="AS613" i="2"/>
  <c r="AS636" i="2"/>
  <c r="AS396" i="2"/>
  <c r="AS632" i="2"/>
  <c r="AS15" i="2"/>
  <c r="AS525" i="2"/>
  <c r="AS162" i="2"/>
  <c r="AS89" i="2"/>
  <c r="AS123" i="2"/>
  <c r="AS560" i="2"/>
  <c r="AS294" i="2"/>
  <c r="AS193" i="2"/>
  <c r="AS417" i="2"/>
  <c r="AS595" i="2"/>
  <c r="AS130" i="2"/>
  <c r="AS623" i="2"/>
  <c r="AT581" i="2"/>
  <c r="AT604" i="2"/>
  <c r="AT619" i="2"/>
  <c r="AT308" i="2"/>
  <c r="AT430" i="2"/>
  <c r="AT215" i="2"/>
  <c r="AT456" i="2"/>
  <c r="AT496" i="2"/>
  <c r="AT659" i="2"/>
  <c r="AT246" i="2"/>
  <c r="AT401" i="2"/>
  <c r="AT111" i="2"/>
  <c r="AT112" i="2"/>
  <c r="AT652" i="2"/>
  <c r="AT722" i="2"/>
  <c r="AT606" i="2"/>
  <c r="AT79" i="2"/>
  <c r="AT390" i="2"/>
  <c r="AT150" i="2"/>
  <c r="AT25" i="2"/>
  <c r="AT710" i="2"/>
  <c r="AT718" i="2"/>
  <c r="AT457" i="2"/>
  <c r="AT694" i="2"/>
  <c r="AT267" i="2"/>
  <c r="AT549" i="2"/>
  <c r="AT198" i="2"/>
  <c r="AT510" i="2"/>
  <c r="AT347" i="2"/>
  <c r="AT587" i="2"/>
  <c r="AT190" i="2"/>
  <c r="AT86" i="2"/>
  <c r="AT271" i="2"/>
  <c r="AT189" i="2"/>
  <c r="AT584" i="2"/>
  <c r="AT479" i="2"/>
  <c r="AT160" i="2"/>
  <c r="AT444" i="2"/>
  <c r="AT399" i="2"/>
  <c r="AT197" i="2"/>
  <c r="AT64" i="2"/>
  <c r="AT8" i="2"/>
  <c r="AT628" i="2"/>
  <c r="AT409" i="2"/>
  <c r="AT118" i="2"/>
  <c r="AT289" i="2"/>
  <c r="AT586" i="2"/>
  <c r="AT693" i="2"/>
  <c r="AT416" i="2"/>
  <c r="AT272" i="2"/>
  <c r="AR141" i="2"/>
  <c r="AR332" i="2"/>
  <c r="AR579" i="2"/>
  <c r="AR80" i="2"/>
  <c r="AR533" i="2"/>
  <c r="AR20" i="2"/>
  <c r="AR491" i="2"/>
  <c r="AR153" i="2"/>
  <c r="AR230" i="2"/>
  <c r="AR556" i="2"/>
  <c r="AR179" i="2"/>
  <c r="AR132" i="2"/>
  <c r="AR200" i="2"/>
  <c r="AR354" i="2"/>
  <c r="AR224" i="2"/>
  <c r="AR95" i="2"/>
  <c r="AR142" i="2"/>
  <c r="AR484" i="2"/>
  <c r="AR5" i="2"/>
  <c r="AR479" i="2"/>
  <c r="AR197" i="2"/>
  <c r="AR118" i="2"/>
  <c r="AR289" i="2"/>
  <c r="AR272" i="2"/>
  <c r="AU715" i="2"/>
  <c r="AU500" i="2"/>
  <c r="AU684" i="2"/>
  <c r="AU317" i="2"/>
  <c r="AU141" i="2"/>
  <c r="AU603" i="2"/>
  <c r="AU733" i="2"/>
  <c r="AU332" i="2"/>
  <c r="AU593" i="2"/>
  <c r="AU661" i="2"/>
  <c r="AU579" i="2"/>
  <c r="AU80" i="2"/>
  <c r="AU490" i="2"/>
  <c r="AU238" i="2"/>
  <c r="AU299" i="2"/>
  <c r="AU597" i="2"/>
  <c r="AU695" i="2"/>
  <c r="AU533" i="2"/>
  <c r="AU601" i="2"/>
  <c r="AU471" i="2"/>
  <c r="AU20" i="2"/>
  <c r="AU620" i="2"/>
  <c r="AU723" i="2"/>
  <c r="AU491" i="2"/>
  <c r="AU153" i="2"/>
  <c r="AU231" i="2"/>
  <c r="AU230" i="2"/>
  <c r="AU338" i="2"/>
  <c r="AT6" i="2"/>
  <c r="AT625" i="2"/>
  <c r="AT78" i="2"/>
  <c r="AT12" i="2"/>
  <c r="AT21" i="2"/>
  <c r="AT328" i="2"/>
  <c r="AT355" i="2"/>
  <c r="AT277" i="2"/>
  <c r="AT84" i="2"/>
  <c r="AT452" i="2"/>
  <c r="AT373" i="2"/>
  <c r="AT570" i="2"/>
  <c r="AT342" i="2"/>
  <c r="AT516" i="2"/>
  <c r="AT523" i="2"/>
  <c r="AT38" i="2"/>
  <c r="AT466" i="2"/>
  <c r="AT85" i="2"/>
  <c r="AT658" i="2"/>
  <c r="AT503" i="2"/>
  <c r="AT462" i="2"/>
  <c r="AT204" i="2"/>
  <c r="AT166" i="2"/>
  <c r="AT157" i="2"/>
  <c r="AT155" i="2"/>
  <c r="AT214" i="2"/>
  <c r="AT454" i="2"/>
  <c r="AT58" i="2"/>
  <c r="AT263" i="2"/>
  <c r="AT223" i="2"/>
  <c r="AT3" i="2"/>
  <c r="AT445" i="2"/>
  <c r="AT550" i="2"/>
  <c r="AR501" i="2"/>
  <c r="AR528" i="2"/>
  <c r="AR531" i="2"/>
  <c r="AR408" i="2"/>
  <c r="AR321" i="2"/>
  <c r="AR426" i="2"/>
  <c r="AR116" i="2"/>
  <c r="AR81" i="2"/>
  <c r="AR222" i="2"/>
  <c r="AR55" i="2"/>
  <c r="AR181" i="2"/>
  <c r="AR143" i="2"/>
  <c r="AR6" i="2"/>
  <c r="AR12" i="2"/>
  <c r="AR277" i="2"/>
  <c r="AR84" i="2"/>
  <c r="AR452" i="2"/>
  <c r="AR342" i="2"/>
  <c r="AR466" i="2"/>
  <c r="AR85" i="2"/>
  <c r="AR166" i="2"/>
  <c r="AR157" i="2"/>
  <c r="AR155" i="2"/>
  <c r="AR214" i="2"/>
  <c r="AR58" i="2"/>
  <c r="AR263" i="2"/>
  <c r="AR3" i="2"/>
  <c r="AU641" i="2"/>
  <c r="AU644" i="2"/>
  <c r="AU654" i="2"/>
  <c r="AU501" i="2"/>
  <c r="AU340" i="2"/>
  <c r="AU528" i="2"/>
  <c r="AU531" i="2"/>
  <c r="AU671" i="2"/>
  <c r="AU378" i="2"/>
  <c r="AU408" i="2"/>
  <c r="AU321" i="2"/>
  <c r="AU609" i="2"/>
  <c r="AU426" i="2"/>
  <c r="AU650" i="2"/>
  <c r="AU116" i="2"/>
  <c r="AU81" i="2"/>
  <c r="AU488" i="2"/>
  <c r="AU469" i="2"/>
  <c r="AU232" i="2"/>
  <c r="AT552" i="2"/>
  <c r="AT377" i="2"/>
  <c r="AT551" i="2"/>
  <c r="AT16" i="2"/>
  <c r="AT616" i="2"/>
  <c r="AT492" i="2"/>
  <c r="AT404" i="2"/>
  <c r="AT92" i="2"/>
  <c r="AT125" i="2"/>
  <c r="AT455" i="2"/>
  <c r="AT568" i="2"/>
  <c r="AT237" i="2"/>
  <c r="AT168" i="2"/>
  <c r="AT287" i="2"/>
  <c r="AT46" i="2"/>
  <c r="AT334" i="2"/>
  <c r="AT26" i="2"/>
  <c r="AT599" i="2"/>
  <c r="AT477" i="2"/>
  <c r="AT351" i="2"/>
  <c r="AT502" i="2"/>
  <c r="AT83" i="2"/>
  <c r="AT346" i="2"/>
  <c r="AT480" i="2"/>
  <c r="AT345" i="2"/>
  <c r="AR555" i="2"/>
  <c r="AR114" i="2"/>
  <c r="AR165" i="2"/>
  <c r="AR414" i="2"/>
  <c r="AR185" i="2"/>
  <c r="AR571" i="2"/>
  <c r="AR128" i="2"/>
  <c r="AR611" i="2"/>
  <c r="AR119" i="2"/>
  <c r="AR126" i="2"/>
  <c r="AR66" i="2"/>
  <c r="AR305" i="2"/>
  <c r="AR243" i="2"/>
  <c r="AR140" i="2"/>
  <c r="AR233" i="2"/>
  <c r="AR113" i="2"/>
  <c r="AR175" i="2"/>
  <c r="AR552" i="2"/>
  <c r="AR377" i="2"/>
  <c r="AR16" i="2"/>
  <c r="AR404" i="2"/>
  <c r="AR125" i="2"/>
  <c r="AR168" i="2"/>
  <c r="AR46" i="2"/>
  <c r="AR26" i="2"/>
  <c r="AR502" i="2"/>
  <c r="AR345" i="2"/>
  <c r="AU726" i="2"/>
  <c r="AU638" i="2"/>
  <c r="AU553" i="2"/>
  <c r="AU555" i="2"/>
  <c r="AU114" i="2"/>
  <c r="AU304" i="2"/>
  <c r="AU165" i="2"/>
  <c r="AU414" i="2"/>
  <c r="AU185" i="2"/>
  <c r="AU647" i="2"/>
  <c r="AU52" i="2"/>
  <c r="AU571" i="2"/>
  <c r="AU716" i="2"/>
  <c r="AU673" i="2"/>
  <c r="AU375" i="2"/>
  <c r="AU128" i="2"/>
  <c r="AU429" i="2"/>
  <c r="AU611" i="2"/>
  <c r="AU119" i="2"/>
  <c r="AU126" i="2"/>
  <c r="AU362" i="2"/>
  <c r="AT74" i="2"/>
  <c r="AT17" i="2"/>
  <c r="AT199" i="2"/>
  <c r="AT419" i="2"/>
  <c r="AT649" i="2"/>
  <c r="AT298" i="2"/>
  <c r="AT563" i="2"/>
  <c r="AT313" i="2"/>
  <c r="AT720" i="2"/>
  <c r="AT687" i="2"/>
  <c r="AT645" i="2"/>
  <c r="AT450" i="2"/>
  <c r="AT45" i="2"/>
  <c r="AT374" i="2"/>
  <c r="AT397" i="2"/>
  <c r="AT449" i="2"/>
  <c r="AT458" i="2"/>
  <c r="AT532" i="2"/>
  <c r="AT605" i="2"/>
  <c r="AT394" i="2"/>
  <c r="AT534" i="2"/>
  <c r="AR336" i="2"/>
  <c r="AR522" i="2"/>
  <c r="AR322" i="2"/>
  <c r="AR330" i="2"/>
  <c r="AR100" i="2"/>
  <c r="AR363" i="2"/>
  <c r="AR23" i="2"/>
  <c r="AR106" i="2"/>
  <c r="AR152" i="2"/>
  <c r="AR10" i="2"/>
  <c r="AR144" i="2"/>
  <c r="AR101" i="2"/>
  <c r="AR358" i="2"/>
  <c r="AR252" i="2"/>
  <c r="AR22" i="2"/>
  <c r="AR211" i="2"/>
  <c r="AR14" i="2"/>
  <c r="AR387" i="2"/>
  <c r="AR28" i="2"/>
  <c r="AR145" i="2"/>
  <c r="AR74" i="2"/>
  <c r="AR17" i="2"/>
  <c r="AR298" i="2"/>
  <c r="AR450" i="2"/>
  <c r="AR45" i="2"/>
  <c r="AR374" i="2"/>
  <c r="AR458" i="2"/>
  <c r="AR605" i="2"/>
  <c r="AU730" i="2"/>
  <c r="AU679" i="2"/>
  <c r="AU559" i="2"/>
  <c r="AU453" i="2"/>
  <c r="AU284" i="2"/>
  <c r="AU336" i="2"/>
  <c r="AU522" i="2"/>
  <c r="AU322" i="2"/>
  <c r="AU697" i="2"/>
  <c r="AU731" i="2"/>
  <c r="AU241" i="2"/>
  <c r="AU330" i="2"/>
  <c r="AU478" i="2"/>
  <c r="AU100" i="2"/>
  <c r="AU158" i="2"/>
  <c r="AU610" i="2"/>
  <c r="AU363" i="2"/>
  <c r="AU23" i="2"/>
  <c r="AU672" i="2"/>
  <c r="AU106" i="2"/>
  <c r="AU152" i="2"/>
  <c r="AU10" i="2"/>
  <c r="AU96" i="2"/>
  <c r="AU144" i="2"/>
  <c r="AU101" i="2"/>
  <c r="AU493" i="2"/>
  <c r="AU358" i="2"/>
  <c r="AT257" i="2"/>
  <c r="AT61" i="2"/>
  <c r="AT51" i="2"/>
  <c r="AT483" i="2"/>
  <c r="AT391" i="2"/>
  <c r="AT331" i="2"/>
  <c r="AT410" i="2"/>
  <c r="AT27" i="2"/>
  <c r="AT446" i="2"/>
  <c r="AT219" i="2"/>
  <c r="AT631" i="2"/>
  <c r="AT590" i="2"/>
  <c r="AT558" i="2"/>
  <c r="AT398" i="2"/>
  <c r="AT13" i="2"/>
  <c r="AT309" i="2"/>
  <c r="AT365" i="2"/>
  <c r="AT136" i="2"/>
  <c r="AT60" i="2"/>
  <c r="AT690" i="2"/>
  <c r="AT122" i="2"/>
  <c r="AT99" i="2"/>
  <c r="AT323" i="2"/>
  <c r="AT329" i="2"/>
  <c r="AT481" i="2"/>
  <c r="AT54" i="2"/>
  <c r="AT388" i="2"/>
  <c r="AR234" i="2"/>
  <c r="AR295" i="2"/>
  <c r="AR400" i="2"/>
  <c r="AR139" i="2"/>
  <c r="AR261" i="2"/>
  <c r="AR196" i="2"/>
  <c r="AR310" i="2"/>
  <c r="AR547" i="2"/>
  <c r="AR159" i="2"/>
  <c r="AR660" i="2"/>
  <c r="AR44" i="2"/>
  <c r="AR117" i="2"/>
  <c r="AR441" i="2"/>
  <c r="AR257" i="2"/>
  <c r="AR61" i="2"/>
  <c r="AR51" i="2"/>
  <c r="AR410" i="2"/>
  <c r="AR27" i="2"/>
  <c r="AR13" i="2"/>
  <c r="AR365" i="2"/>
  <c r="AR136" i="2"/>
  <c r="AR60" i="2"/>
  <c r="AR122" i="2"/>
  <c r="AR323" i="2"/>
  <c r="AR329" i="2"/>
  <c r="AR481" i="2"/>
  <c r="AR54" i="2"/>
  <c r="AU708" i="2"/>
  <c r="AU675" i="2"/>
  <c r="AU359" i="2"/>
  <c r="AU234" i="2"/>
  <c r="AU288" i="2"/>
  <c r="AU635" i="2"/>
  <c r="AU295" i="2"/>
  <c r="AU566" i="2"/>
  <c r="AU513" i="2"/>
  <c r="AU400" i="2"/>
  <c r="AU386" i="2"/>
  <c r="AU139" i="2"/>
  <c r="AU371" i="2"/>
  <c r="AU261" i="2"/>
  <c r="AU196" i="2"/>
  <c r="AU448" i="2"/>
  <c r="AU310" i="2"/>
  <c r="AU422" i="2"/>
  <c r="AU547" i="2"/>
  <c r="AU712" i="2"/>
  <c r="AU159" i="2"/>
  <c r="AU530" i="2"/>
  <c r="AU660" i="2"/>
  <c r="AT465" i="2"/>
  <c r="AT421" i="2"/>
  <c r="AT337" i="2"/>
  <c r="AT519" i="2"/>
  <c r="AT50" i="2"/>
  <c r="AT254" i="2"/>
  <c r="AT135" i="2"/>
  <c r="AT518" i="2"/>
  <c r="AT191" i="2"/>
  <c r="AT170" i="2"/>
  <c r="AT403" i="2"/>
  <c r="AT77" i="2"/>
  <c r="AT156" i="2"/>
  <c r="AT459" i="2"/>
  <c r="AT278" i="2"/>
  <c r="AT210" i="2"/>
  <c r="AT127" i="2"/>
  <c r="AT407" i="2"/>
  <c r="AT236" i="2"/>
  <c r="AT73" i="2"/>
  <c r="AT674" i="2"/>
  <c r="AT433" i="2"/>
  <c r="AR286" i="2"/>
  <c r="AR624" i="2"/>
  <c r="AR443" i="2"/>
  <c r="AR618" i="2"/>
  <c r="AR177" i="2"/>
  <c r="AR131" i="2"/>
  <c r="AR203" i="2"/>
  <c r="AR41" i="2"/>
  <c r="AR247" i="2"/>
  <c r="AR90" i="2"/>
  <c r="AR4" i="2"/>
  <c r="AR34" i="2"/>
  <c r="AR515" i="2"/>
  <c r="AR146" i="2"/>
  <c r="AR364" i="2"/>
  <c r="AR339" i="2"/>
  <c r="AR71" i="2"/>
  <c r="AR314" i="2"/>
  <c r="AR465" i="2"/>
  <c r="AR421" i="2"/>
  <c r="AR337" i="2"/>
  <c r="AR50" i="2"/>
  <c r="AR254" i="2"/>
  <c r="AR135" i="2"/>
  <c r="AR170" i="2"/>
  <c r="AR403" i="2"/>
  <c r="AR77" i="2"/>
  <c r="AR156" i="2"/>
  <c r="AR210" i="2"/>
  <c r="AR127" i="2"/>
  <c r="AR674" i="2"/>
  <c r="AR433" i="2"/>
  <c r="AU707" i="2"/>
  <c r="AU514" i="2"/>
  <c r="AU682" i="2"/>
  <c r="AU286" i="2"/>
  <c r="AU521" i="2"/>
  <c r="AU538" i="2"/>
  <c r="AU653" i="2"/>
  <c r="AU42" i="2"/>
  <c r="AU151" i="2"/>
  <c r="AU178" i="2"/>
  <c r="AU512" i="2"/>
  <c r="AU624" i="2"/>
  <c r="AU473" i="2"/>
  <c r="AU646" i="2"/>
  <c r="AU411" i="2"/>
  <c r="AU727" i="2"/>
  <c r="AU443" i="2"/>
  <c r="AU360" i="2"/>
  <c r="AU618" i="2"/>
  <c r="AU177" i="2"/>
  <c r="AU701" i="2"/>
  <c r="AU592" i="2"/>
  <c r="AU651" i="2"/>
  <c r="AT129" i="2"/>
  <c r="AT2" i="2"/>
  <c r="AT389" i="2"/>
  <c r="AT677" i="2"/>
  <c r="AT368" i="2"/>
  <c r="AT48" i="2"/>
  <c r="AT318" i="2"/>
  <c r="AT62" i="2"/>
  <c r="AT49" i="2"/>
  <c r="AT621" i="2"/>
  <c r="AT470" i="2"/>
  <c r="AT585" i="2"/>
  <c r="AT274" i="2"/>
  <c r="AT256" i="2"/>
  <c r="AT634" i="2"/>
  <c r="AT341" i="2"/>
  <c r="AT436" i="2"/>
  <c r="AT229" i="2"/>
  <c r="AT218" i="2"/>
  <c r="AT43" i="2"/>
  <c r="AT509" i="2"/>
  <c r="AT70" i="2"/>
  <c r="AT353" i="2"/>
  <c r="AT627" i="2"/>
  <c r="AT425" i="2"/>
  <c r="AT325" i="2"/>
  <c r="AR427" i="2"/>
  <c r="AR235" i="2"/>
  <c r="AR265" i="2"/>
  <c r="AR668" i="2"/>
  <c r="AR57" i="2"/>
  <c r="AR382" i="2"/>
  <c r="AR35" i="2"/>
  <c r="AR526" i="2"/>
  <c r="AR174" i="2"/>
  <c r="AR665" i="2"/>
  <c r="AR220" i="2"/>
  <c r="AR24" i="2"/>
  <c r="AR9" i="2"/>
  <c r="AR7" i="2"/>
  <c r="AR381" i="2"/>
  <c r="AR306" i="2"/>
  <c r="AR102" i="2"/>
  <c r="AR461" i="2"/>
  <c r="AR129" i="2"/>
  <c r="AR2" i="2"/>
  <c r="AR389" i="2"/>
  <c r="AR368" i="2"/>
  <c r="AR48" i="2"/>
  <c r="AR62" i="2"/>
  <c r="AR49" i="2"/>
  <c r="AR274" i="2"/>
  <c r="AR229" i="2"/>
  <c r="AR218" i="2"/>
  <c r="AR43" i="2"/>
  <c r="AR70" i="2"/>
  <c r="AR325" i="2"/>
  <c r="AU699" i="2"/>
  <c r="AU463" i="2"/>
  <c r="AU427" i="2"/>
  <c r="AU535" i="2"/>
  <c r="AU696" i="2"/>
  <c r="AU702" i="2"/>
  <c r="AU235" i="2"/>
  <c r="AU265" i="2"/>
  <c r="AU668" i="2"/>
  <c r="AU57" i="2"/>
  <c r="AU683" i="2"/>
  <c r="AU259" i="2"/>
  <c r="AU382" i="2"/>
  <c r="AU35" i="2"/>
  <c r="AU725" i="2"/>
  <c r="AU526" i="2"/>
  <c r="AU537" i="2"/>
  <c r="AU320" i="2"/>
  <c r="AU714" i="2"/>
  <c r="AU596" i="2"/>
  <c r="AU174" i="2"/>
  <c r="AU311" i="2"/>
  <c r="AU617" i="2"/>
  <c r="AU424" i="2"/>
  <c r="AU665" i="2"/>
  <c r="AU220" i="2"/>
  <c r="AU24" i="2"/>
  <c r="AU9" i="2"/>
  <c r="AT557" i="2"/>
  <c r="AT686" i="2"/>
  <c r="AT186" i="2"/>
  <c r="AT208" i="2"/>
  <c r="AT721" i="2"/>
  <c r="AT72" i="2"/>
  <c r="AT344" i="2"/>
  <c r="AT536" i="2"/>
  <c r="AT184" i="2"/>
  <c r="AT209" i="2"/>
  <c r="AT406" i="2"/>
  <c r="AT591" i="2"/>
  <c r="AT296" i="2"/>
  <c r="AT324" i="2"/>
  <c r="AT161" i="2"/>
  <c r="AT583" i="2"/>
  <c r="AT600" i="2"/>
  <c r="AT529" i="2"/>
  <c r="AT173" i="2"/>
  <c r="AT137" i="2"/>
  <c r="AT580" i="2"/>
  <c r="AT280" i="2"/>
  <c r="AT705" i="2"/>
  <c r="AT283" i="2"/>
  <c r="AT664" i="2"/>
  <c r="AT312" i="2"/>
  <c r="AT420" i="2"/>
  <c r="AT264" i="2"/>
  <c r="AT370" i="2"/>
  <c r="AT508" i="2"/>
  <c r="AT94" i="2"/>
  <c r="AT242" i="2"/>
  <c r="AT541" i="2"/>
  <c r="AT76" i="2"/>
  <c r="AR239" i="2"/>
  <c r="AR285" i="2"/>
  <c r="AR226" i="2"/>
  <c r="AR227" i="2"/>
  <c r="AR561" i="2"/>
  <c r="AR110" i="2"/>
  <c r="AR573" i="2"/>
  <c r="AR301" i="2"/>
  <c r="AR207" i="2"/>
  <c r="AR18" i="2"/>
  <c r="AR357" i="2"/>
  <c r="AR164" i="2"/>
  <c r="AR293" i="2"/>
  <c r="AR31" i="2"/>
  <c r="AR543" i="2"/>
  <c r="AR72" i="2"/>
  <c r="AR344" i="2"/>
  <c r="AR184" i="2"/>
  <c r="AR209" i="2"/>
  <c r="AR529" i="2"/>
  <c r="AR137" i="2"/>
  <c r="AR283" i="2"/>
  <c r="AR420" i="2"/>
  <c r="AR370" i="2"/>
  <c r="AR508" i="2"/>
  <c r="AR94" i="2"/>
  <c r="AR76" i="2"/>
  <c r="AU724" i="2"/>
  <c r="AU657" i="2"/>
  <c r="AU239" i="2"/>
  <c r="AU285" i="2"/>
  <c r="AU226" i="2"/>
  <c r="AU380" i="2"/>
  <c r="AU227" i="2"/>
  <c r="AU561" i="2"/>
  <c r="AU270" i="2"/>
  <c r="AU435" i="2"/>
  <c r="AU110" i="2"/>
  <c r="AU542" i="2"/>
  <c r="AU133" i="2"/>
  <c r="AU554" i="2"/>
  <c r="AU498" i="2"/>
  <c r="AU428" i="2"/>
  <c r="AU573" i="2"/>
  <c r="AT630" i="2"/>
  <c r="AT279" i="2"/>
  <c r="AT266" i="2"/>
  <c r="AT307" i="2"/>
  <c r="AT30" i="2"/>
  <c r="AT451" i="2"/>
  <c r="AT282" i="2"/>
  <c r="AT251" i="2"/>
  <c r="AT33" i="2"/>
  <c r="AT97" i="2"/>
  <c r="AT213" i="2"/>
  <c r="AT273" i="2"/>
  <c r="AT260" i="2"/>
  <c r="AT154" i="2"/>
  <c r="AT642" i="2"/>
  <c r="AT107" i="2"/>
  <c r="AT87" i="2"/>
  <c r="AT574" i="2"/>
  <c r="AR250" i="2"/>
  <c r="AR297" i="2"/>
  <c r="AR65" i="2"/>
  <c r="AR134" i="2"/>
  <c r="AR276" i="2"/>
  <c r="AR108" i="2"/>
  <c r="AR37" i="2"/>
  <c r="AR19" i="2"/>
  <c r="AR120" i="2"/>
  <c r="AR187" i="2"/>
  <c r="AR32" i="2"/>
  <c r="AR614" i="2"/>
  <c r="AR39" i="2"/>
  <c r="AR327" i="2"/>
  <c r="AR474" i="2"/>
  <c r="AR520" i="2"/>
  <c r="AR393" i="2"/>
  <c r="AR266" i="2"/>
  <c r="AR307" i="2"/>
  <c r="AR30" i="2"/>
  <c r="AR451" i="2"/>
  <c r="AR282" i="2"/>
  <c r="AR33" i="2"/>
  <c r="AR97" i="2"/>
  <c r="AR273" i="2"/>
  <c r="AR260" i="2"/>
  <c r="AR154" i="2"/>
  <c r="AR107" i="2"/>
  <c r="AR87" i="2"/>
  <c r="AR574" i="2"/>
  <c r="AU640" i="2"/>
  <c r="AU703" i="2"/>
  <c r="AU468" i="2"/>
  <c r="AU562" i="2"/>
  <c r="AU250" i="2"/>
  <c r="AU662" i="2"/>
  <c r="AU698" i="2"/>
  <c r="AU297" i="2"/>
  <c r="AU65" i="2"/>
  <c r="AU392" i="2"/>
  <c r="AU691" i="2"/>
  <c r="AU134" i="2"/>
  <c r="AU688" i="2"/>
  <c r="AU517" i="2"/>
  <c r="AU626" i="2"/>
  <c r="AU276" i="2"/>
  <c r="AU575" i="2"/>
  <c r="AU302" i="2"/>
  <c r="AR383" i="2"/>
  <c r="AR36" i="2"/>
  <c r="AR105" i="2"/>
  <c r="AR447" i="2"/>
  <c r="AR98" i="2"/>
  <c r="AR412" i="2"/>
  <c r="AR361" i="2"/>
  <c r="AR655" i="2"/>
  <c r="AR415" i="2"/>
  <c r="AR176" i="2"/>
  <c r="AR258" i="2"/>
  <c r="AR228" i="2"/>
  <c r="AR68" i="2"/>
  <c r="AR545" i="2"/>
  <c r="AR507" i="2"/>
  <c r="AR569" i="2"/>
  <c r="AR369" i="2"/>
  <c r="AR169" i="2"/>
  <c r="AR121" i="2"/>
  <c r="AR40" i="2"/>
  <c r="AR29" i="2"/>
  <c r="AR167" i="2"/>
  <c r="AR69" i="2"/>
  <c r="AR376" i="2"/>
  <c r="AR326" i="2"/>
  <c r="AU685" i="2"/>
  <c r="AU639" i="2"/>
  <c r="AU383" i="2"/>
  <c r="AU713" i="2"/>
  <c r="AU487" i="2"/>
  <c r="AU633" i="2"/>
  <c r="AU706" i="2"/>
  <c r="AU717" i="2"/>
  <c r="AU350" i="2"/>
  <c r="AU565" i="2"/>
  <c r="AU262" i="2"/>
  <c r="AU476" i="2"/>
  <c r="AU36" i="2"/>
  <c r="AU602" i="2"/>
  <c r="AU105" i="2"/>
  <c r="AU333" i="2"/>
  <c r="AU447" i="2"/>
  <c r="AU366" i="2"/>
  <c r="AU98" i="2"/>
  <c r="AU412" i="2"/>
  <c r="AU361" i="2"/>
  <c r="AU655" i="2"/>
  <c r="AU415" i="2"/>
  <c r="AU527" i="2"/>
  <c r="AU176" i="2"/>
  <c r="AU258" i="2"/>
  <c r="AU228" i="2"/>
  <c r="AU225" i="2"/>
  <c r="AU315" i="2"/>
  <c r="AU666" i="2"/>
  <c r="AU676" i="2"/>
  <c r="AU68" i="2"/>
  <c r="AU545" i="2"/>
  <c r="AU440" i="2"/>
  <c r="AU413" i="2"/>
  <c r="AU507" i="2"/>
  <c r="AU569" i="2"/>
  <c r="AU53" i="2"/>
  <c r="AU369" i="2"/>
  <c r="AU169" i="2"/>
  <c r="AU432" i="2"/>
  <c r="AU692" i="2"/>
  <c r="AU121" i="2"/>
  <c r="AU147" i="2"/>
  <c r="AU180" i="2"/>
  <c r="AU40" i="2"/>
  <c r="AU460" i="2"/>
  <c r="AU29" i="2"/>
  <c r="AU367" i="2"/>
  <c r="AU385" i="2"/>
  <c r="AU524" i="2"/>
  <c r="AU167" i="2"/>
  <c r="AU69" i="2"/>
  <c r="AU376" i="2"/>
  <c r="AU442" i="2"/>
  <c r="AU240" i="2"/>
  <c r="AU326" i="2"/>
  <c r="AU202" i="2"/>
  <c r="AU290" i="2"/>
  <c r="AU709" i="2"/>
  <c r="AT678" i="2"/>
  <c r="AT244" i="2"/>
  <c r="AT405" i="2"/>
  <c r="AT607" i="2"/>
  <c r="AT303" i="2"/>
  <c r="AT47" i="2"/>
  <c r="AT255" i="2"/>
  <c r="AT75" i="2"/>
  <c r="AT292" i="2"/>
  <c r="AT499" i="2"/>
  <c r="AT613" i="2"/>
  <c r="AT636" i="2"/>
  <c r="AT396" i="2"/>
  <c r="AT632" i="2"/>
  <c r="AT15" i="2"/>
  <c r="AT525" i="2"/>
  <c r="AT162" i="2"/>
  <c r="AT89" i="2"/>
  <c r="AT123" i="2"/>
  <c r="AT560" i="2"/>
  <c r="AT294" i="2"/>
  <c r="AT193" i="2"/>
  <c r="AT417" i="2"/>
  <c r="AT595" i="2"/>
  <c r="AT130" i="2"/>
  <c r="AT623" i="2"/>
  <c r="AR215" i="2"/>
  <c r="AR401" i="2"/>
  <c r="AR111" i="2"/>
  <c r="AR79" i="2"/>
  <c r="AR25" i="2"/>
  <c r="AR457" i="2"/>
  <c r="AR198" i="2"/>
  <c r="AR190" i="2"/>
  <c r="AR86" i="2"/>
  <c r="AR271" i="2"/>
  <c r="AR47" i="2"/>
  <c r="AR255" i="2"/>
  <c r="AR75" i="2"/>
  <c r="AR292" i="2"/>
  <c r="AR499" i="2"/>
  <c r="AR613" i="2"/>
  <c r="AR396" i="2"/>
  <c r="AR15" i="2"/>
  <c r="AR162" i="2"/>
  <c r="AR123" i="2"/>
  <c r="AR294" i="2"/>
  <c r="AR193" i="2"/>
  <c r="AR417" i="2"/>
  <c r="AR130" i="2"/>
  <c r="AU581" i="2"/>
  <c r="AU604" i="2"/>
  <c r="AU619" i="2"/>
  <c r="AU308" i="2"/>
  <c r="AU430" i="2"/>
  <c r="AU215" i="2"/>
  <c r="AU456" i="2"/>
  <c r="AU496" i="2"/>
  <c r="AU659" i="2"/>
  <c r="AU246" i="2"/>
  <c r="AU401" i="2"/>
  <c r="AU111" i="2"/>
  <c r="AU112" i="2"/>
  <c r="AU652" i="2"/>
  <c r="AU722" i="2"/>
  <c r="AU606" i="2"/>
  <c r="AU79" i="2"/>
  <c r="AU390" i="2"/>
  <c r="AU150" i="2"/>
  <c r="AU25" i="2"/>
  <c r="AU710" i="2"/>
  <c r="AU718" i="2"/>
  <c r="AU457" i="2"/>
  <c r="AU694" i="2"/>
  <c r="AU267" i="2"/>
  <c r="AU549" i="2"/>
  <c r="AU198" i="2"/>
  <c r="AU88" i="2"/>
  <c r="AU439" i="2"/>
  <c r="AU505" i="2"/>
  <c r="AU281" i="2"/>
  <c r="AU572" i="2"/>
  <c r="AU637" i="2"/>
  <c r="AU356" i="2"/>
  <c r="AU195" i="2"/>
  <c r="AU319" i="2"/>
  <c r="AU656" i="2"/>
  <c r="AU138" i="2"/>
  <c r="AU670" i="2"/>
  <c r="AU598" i="2"/>
  <c r="AU249" i="2"/>
  <c r="AU268" i="2"/>
  <c r="AU124" i="2"/>
  <c r="AU93" i="2"/>
  <c r="AU384" i="2"/>
  <c r="AU704" i="2"/>
  <c r="AU423" i="2"/>
  <c r="AU497" i="2"/>
  <c r="AU192" i="2"/>
  <c r="AU489" i="2"/>
  <c r="AU335" i="2"/>
  <c r="AU622" i="2"/>
  <c r="AU648" i="2"/>
  <c r="AU221" i="2"/>
  <c r="AU216" i="2"/>
  <c r="AU548" i="2"/>
  <c r="AU109" i="2"/>
  <c r="AU11" i="2"/>
  <c r="AU348" i="2"/>
  <c r="AU372" i="2"/>
  <c r="AU269" i="2"/>
  <c r="AU402" i="2"/>
  <c r="AU148" i="2"/>
  <c r="AU217" i="2"/>
  <c r="AU67" i="2"/>
  <c r="AU201" i="2"/>
  <c r="AU418" i="2"/>
  <c r="AU206" i="2"/>
  <c r="AU349" i="2"/>
  <c r="AU556" i="2"/>
  <c r="AU179" i="2"/>
  <c r="AU132" i="2"/>
  <c r="AU577" i="2"/>
  <c r="AU669" i="2"/>
  <c r="AU200" i="2"/>
  <c r="AU354" i="2"/>
  <c r="AU224" i="2"/>
  <c r="AU115" i="2"/>
  <c r="AU719" i="2"/>
  <c r="AU95" i="2"/>
  <c r="AU700" i="2"/>
  <c r="AU142" i="2"/>
  <c r="AU482" i="2"/>
  <c r="AU484" i="2"/>
  <c r="AU5" i="2"/>
  <c r="AU479" i="2"/>
  <c r="AU160" i="2"/>
  <c r="AU444" i="2"/>
  <c r="AU399" i="2"/>
  <c r="AU197" i="2"/>
  <c r="AU64" i="2"/>
  <c r="AU8" i="2"/>
  <c r="AU628" i="2"/>
  <c r="AU409" i="2"/>
  <c r="AU118" i="2"/>
  <c r="AU289" i="2"/>
  <c r="AU586" i="2"/>
  <c r="AU693" i="2"/>
  <c r="AU416" i="2"/>
  <c r="AU272" i="2"/>
  <c r="AU539" i="2"/>
  <c r="AU643" i="2"/>
  <c r="AU222" i="2"/>
  <c r="AU506" i="2"/>
  <c r="AU55" i="2"/>
  <c r="AU711" i="2"/>
  <c r="AU181" i="2"/>
  <c r="AU143" i="2"/>
  <c r="AU494" i="2"/>
  <c r="AU6" i="2"/>
  <c r="AU625" i="2"/>
  <c r="AU78" i="2"/>
  <c r="AU12" i="2"/>
  <c r="AU21" i="2"/>
  <c r="AU328" i="2"/>
  <c r="AU355" i="2"/>
  <c r="AU277" i="2"/>
  <c r="AU84" i="2"/>
  <c r="AU452" i="2"/>
  <c r="AU373" i="2"/>
  <c r="AU570" i="2"/>
  <c r="AU342" i="2"/>
  <c r="AU516" i="2"/>
  <c r="AU523" i="2"/>
  <c r="AU38" i="2"/>
  <c r="AU466" i="2"/>
  <c r="AU85" i="2"/>
  <c r="AU658" i="2"/>
  <c r="AU503" i="2"/>
  <c r="AU462" i="2"/>
  <c r="AU204" i="2"/>
  <c r="AU166" i="2"/>
  <c r="AU157" i="2"/>
  <c r="AU155" i="2"/>
  <c r="AU214" i="2"/>
  <c r="AU454" i="2"/>
  <c r="AU58" i="2"/>
  <c r="AU263" i="2"/>
  <c r="AU223" i="2"/>
  <c r="AU3" i="2"/>
  <c r="AU445" i="2"/>
  <c r="AU550" i="2"/>
  <c r="AU434" i="2"/>
  <c r="AU66" i="2"/>
  <c r="AU305" i="2"/>
  <c r="AU732" i="2"/>
  <c r="AU243" i="2"/>
  <c r="AU629" i="2"/>
  <c r="AU59" i="2"/>
  <c r="AU140" i="2"/>
  <c r="AU233" i="2"/>
  <c r="AU546" i="2"/>
  <c r="AU113" i="2"/>
  <c r="AU291" i="2"/>
  <c r="AU149" i="2"/>
  <c r="AU275" i="2"/>
  <c r="AU175" i="2"/>
  <c r="AU552" i="2"/>
  <c r="AU377" i="2"/>
  <c r="AU551" i="2"/>
  <c r="AU16" i="2"/>
  <c r="AU616" i="2"/>
  <c r="AU492" i="2"/>
  <c r="AU404" i="2"/>
  <c r="AU92" i="2"/>
  <c r="AU125" i="2"/>
  <c r="AU455" i="2"/>
  <c r="AU568" i="2"/>
  <c r="AU237" i="2"/>
  <c r="AU168" i="2"/>
  <c r="AU287" i="2"/>
  <c r="AU46" i="2"/>
  <c r="AU334" i="2"/>
  <c r="AU26" i="2"/>
  <c r="AU599" i="2"/>
  <c r="AU477" i="2"/>
  <c r="AU351" i="2"/>
  <c r="AU502" i="2"/>
  <c r="AU83" i="2"/>
  <c r="AU346" i="2"/>
  <c r="AU480" i="2"/>
  <c r="AU345" i="2"/>
  <c r="AU63" i="2"/>
  <c r="AU504" i="2"/>
  <c r="AU252" i="2"/>
  <c r="AU22" i="2"/>
  <c r="AU211" i="2"/>
  <c r="AU14" i="2"/>
  <c r="AU205" i="2"/>
  <c r="AU103" i="2"/>
  <c r="AU615" i="2"/>
  <c r="AU171" i="2"/>
  <c r="AU387" i="2"/>
  <c r="AU28" i="2"/>
  <c r="AU145" i="2"/>
  <c r="AU74" i="2"/>
  <c r="AU17" i="2"/>
  <c r="AU199" i="2"/>
  <c r="AU419" i="2"/>
  <c r="AU649" i="2"/>
  <c r="AU298" i="2"/>
  <c r="AU563" i="2"/>
  <c r="AU313" i="2"/>
  <c r="AU720" i="2"/>
  <c r="AU687" i="2"/>
  <c r="AU645" i="2"/>
  <c r="AU450" i="2"/>
  <c r="AU45" i="2"/>
  <c r="AU374" i="2"/>
  <c r="AU397" i="2"/>
  <c r="AU449" i="2"/>
  <c r="AU458" i="2"/>
  <c r="AU532" i="2"/>
  <c r="AU605" i="2"/>
  <c r="AU394" i="2"/>
  <c r="AU534" i="2"/>
  <c r="AU578" i="2"/>
  <c r="AU608" i="2"/>
  <c r="AU511" i="2"/>
  <c r="AU612" i="2"/>
  <c r="AU300" i="2"/>
  <c r="AU343" i="2"/>
  <c r="AU44" i="2"/>
  <c r="AU540" i="2"/>
  <c r="AU183" i="2"/>
  <c r="AU117" i="2"/>
  <c r="AU441" i="2"/>
  <c r="AU257" i="2"/>
  <c r="AU61" i="2"/>
  <c r="AU51" i="2"/>
  <c r="AU483" i="2"/>
  <c r="AU391" i="2"/>
  <c r="AU331" i="2"/>
  <c r="AU410" i="2"/>
  <c r="AU27" i="2"/>
  <c r="AU446" i="2"/>
  <c r="AU219" i="2"/>
  <c r="AU631" i="2"/>
  <c r="AU590" i="2"/>
  <c r="AU558" i="2"/>
  <c r="AU398" i="2"/>
  <c r="AU13" i="2"/>
  <c r="AU309" i="2"/>
  <c r="AU365" i="2"/>
  <c r="AU136" i="2"/>
  <c r="AU60" i="2"/>
  <c r="AU690" i="2"/>
  <c r="AU122" i="2"/>
  <c r="AU99" i="2"/>
  <c r="AU323" i="2"/>
  <c r="AU329" i="2"/>
  <c r="AU481" i="2"/>
  <c r="AU54" i="2"/>
  <c r="AU388" i="2"/>
  <c r="AU131" i="2"/>
  <c r="AU203" i="2"/>
  <c r="AU41" i="2"/>
  <c r="AU247" i="2"/>
  <c r="AU90" i="2"/>
  <c r="AU4" i="2"/>
  <c r="AU56" i="2"/>
  <c r="AU34" i="2"/>
  <c r="AU515" i="2"/>
  <c r="AU82" i="2"/>
  <c r="AU146" i="2"/>
  <c r="AU582" i="2"/>
  <c r="AU364" i="2"/>
  <c r="AU339" i="2"/>
  <c r="AU71" i="2"/>
  <c r="AU314" i="2"/>
  <c r="AU465" i="2"/>
  <c r="AU421" i="2"/>
  <c r="AU337" i="2"/>
  <c r="AU519" i="2"/>
  <c r="AU50" i="2"/>
  <c r="AU254" i="2"/>
  <c r="AU135" i="2"/>
  <c r="AU518" i="2"/>
  <c r="AU191" i="2"/>
  <c r="AU170" i="2"/>
  <c r="AU403" i="2"/>
  <c r="AU77" i="2"/>
  <c r="AU156" i="2"/>
  <c r="AU459" i="2"/>
  <c r="AU278" i="2"/>
  <c r="AU210" i="2"/>
  <c r="AU127" i="2"/>
  <c r="AU407" i="2"/>
  <c r="AU236" i="2"/>
  <c r="AU73" i="2"/>
  <c r="AU674" i="2"/>
  <c r="AU433" i="2"/>
  <c r="AU485" i="2"/>
  <c r="AU7" i="2"/>
  <c r="AU381" i="2"/>
  <c r="AU163" i="2"/>
  <c r="AU306" i="2"/>
  <c r="AU102" i="2"/>
  <c r="AU461" i="2"/>
  <c r="AU129" i="2"/>
  <c r="AU2" i="2"/>
  <c r="AU389" i="2"/>
  <c r="AU677" i="2"/>
  <c r="AU368" i="2"/>
  <c r="AU48" i="2"/>
  <c r="AU318" i="2"/>
  <c r="AU62" i="2"/>
  <c r="AU49" i="2"/>
  <c r="AU621" i="2"/>
  <c r="AU470" i="2"/>
  <c r="AU585" i="2"/>
  <c r="AU274" i="2"/>
  <c r="AU256" i="2"/>
  <c r="AU634" i="2"/>
  <c r="AU341" i="2"/>
  <c r="AU436" i="2"/>
  <c r="AU229" i="2"/>
  <c r="AU218" i="2"/>
  <c r="AU43" i="2"/>
  <c r="AU509" i="2"/>
  <c r="AU70" i="2"/>
  <c r="AU353" i="2"/>
  <c r="AU627" i="2"/>
  <c r="AU425" i="2"/>
  <c r="AU325" i="2"/>
  <c r="AU301" i="2"/>
  <c r="AU207" i="2"/>
  <c r="AU18" i="2"/>
  <c r="AU357" i="2"/>
  <c r="AU164" i="2"/>
  <c r="AU395" i="2"/>
  <c r="AU293" i="2"/>
  <c r="AU31" i="2"/>
  <c r="AU543" i="2"/>
  <c r="AU172" i="2"/>
  <c r="AU557" i="2"/>
  <c r="AU686" i="2"/>
  <c r="AU186" i="2"/>
  <c r="AU208" i="2"/>
  <c r="AU721" i="2"/>
  <c r="AU72" i="2"/>
  <c r="AU344" i="2"/>
  <c r="AU536" i="2"/>
  <c r="AU184" i="2"/>
  <c r="AU209" i="2"/>
  <c r="AU406" i="2"/>
  <c r="AU591" i="2"/>
  <c r="AU296" i="2"/>
  <c r="AU324" i="2"/>
  <c r="AU161" i="2"/>
  <c r="AU583" i="2"/>
  <c r="AU600" i="2"/>
  <c r="AU529" i="2"/>
  <c r="AU173" i="2"/>
  <c r="AU137" i="2"/>
  <c r="AU580" i="2"/>
  <c r="AU280" i="2"/>
  <c r="AU705" i="2"/>
  <c r="AU283" i="2"/>
  <c r="AU664" i="2"/>
  <c r="AU312" i="2"/>
  <c r="AU420" i="2"/>
  <c r="AU264" i="2"/>
  <c r="AU370" i="2"/>
  <c r="AU508" i="2"/>
  <c r="AU94" i="2"/>
  <c r="AU242" i="2"/>
  <c r="AU541" i="2"/>
  <c r="AU76" i="2"/>
  <c r="AU486" i="2"/>
  <c r="AU667" i="2"/>
  <c r="AU108" i="2"/>
  <c r="AU248" i="2"/>
  <c r="AU37" i="2"/>
  <c r="AU19" i="2"/>
  <c r="AU120" i="2"/>
  <c r="AU245" i="2"/>
  <c r="AU187" i="2"/>
  <c r="AU32" i="2"/>
  <c r="AU614" i="2"/>
  <c r="AU438" i="2"/>
  <c r="AU39" i="2"/>
  <c r="AU589" i="2"/>
  <c r="AU188" i="2"/>
  <c r="AU253" i="2"/>
  <c r="AU194" i="2"/>
  <c r="AU327" i="2"/>
  <c r="AU212" i="2"/>
  <c r="AU472" i="2"/>
  <c r="AU474" i="2"/>
  <c r="AU520" i="2"/>
  <c r="AU379" i="2"/>
  <c r="AU393" i="2"/>
  <c r="AU431" i="2"/>
  <c r="AU630" i="2"/>
  <c r="AU279" i="2"/>
  <c r="AU266" i="2"/>
  <c r="AU307" i="2"/>
  <c r="AU30" i="2"/>
  <c r="AU451" i="2"/>
  <c r="AU282" i="2"/>
  <c r="AU251" i="2"/>
  <c r="AU33" i="2"/>
  <c r="AU97" i="2"/>
  <c r="AU213" i="2"/>
  <c r="AU273" i="2"/>
  <c r="AU260" i="2"/>
  <c r="AU154" i="2"/>
  <c r="AU642" i="2"/>
  <c r="AU107" i="2"/>
  <c r="AU87" i="2"/>
  <c r="AU574" i="2"/>
  <c r="AU576" i="2"/>
  <c r="AU510" i="2"/>
  <c r="AU347" i="2"/>
  <c r="AU587" i="2"/>
  <c r="AU190" i="2"/>
  <c r="AU86" i="2"/>
  <c r="AU271" i="2"/>
  <c r="AU189" i="2"/>
  <c r="AU584" i="2"/>
  <c r="AU678" i="2"/>
  <c r="AU244" i="2"/>
  <c r="AU405" i="2"/>
  <c r="AU607" i="2"/>
  <c r="AU303" i="2"/>
  <c r="AU47" i="2"/>
  <c r="AU255" i="2"/>
  <c r="AU75" i="2"/>
  <c r="AU292" i="2"/>
  <c r="AU499" i="2"/>
  <c r="AU613" i="2"/>
  <c r="AU636" i="2"/>
  <c r="AU396" i="2"/>
  <c r="AU632" i="2"/>
  <c r="AU15" i="2"/>
  <c r="AU525" i="2"/>
  <c r="AU162" i="2"/>
  <c r="AU89" i="2"/>
  <c r="AU123" i="2"/>
  <c r="AU560" i="2"/>
  <c r="AU294" i="2"/>
  <c r="AU193" i="2"/>
  <c r="AU417" i="2"/>
  <c r="AU595" i="2"/>
  <c r="AU130" i="2"/>
  <c r="AU623" i="2"/>
  <c r="AV689" i="2" l="1"/>
  <c r="AV663" i="2"/>
  <c r="Y84" i="3"/>
  <c r="AV564" i="2"/>
  <c r="Y24" i="3"/>
  <c r="W120" i="3"/>
  <c r="AV680" i="2"/>
  <c r="W101" i="3"/>
  <c r="W122" i="3"/>
  <c r="Y108" i="3"/>
  <c r="W55" i="3"/>
  <c r="Y124" i="3"/>
  <c r="W3" i="3"/>
  <c r="Y5" i="3"/>
  <c r="Y42" i="3"/>
  <c r="W41" i="3"/>
  <c r="Y100" i="3"/>
  <c r="W50" i="3"/>
  <c r="W56" i="3"/>
  <c r="W59" i="3"/>
  <c r="W82" i="3"/>
  <c r="Y55" i="3"/>
  <c r="Y118" i="3"/>
  <c r="W22" i="3"/>
  <c r="Y50" i="3"/>
  <c r="Y44" i="3"/>
  <c r="W64" i="3"/>
  <c r="W108" i="3"/>
  <c r="Y64" i="3"/>
  <c r="W24" i="3"/>
  <c r="Y60" i="3"/>
  <c r="Y35" i="3"/>
  <c r="Y99" i="3"/>
  <c r="W79" i="3"/>
  <c r="Y93" i="3"/>
  <c r="W93" i="3"/>
  <c r="Y80" i="3"/>
  <c r="W71" i="3"/>
  <c r="Y10" i="3"/>
  <c r="W83" i="3"/>
  <c r="Y21" i="3"/>
  <c r="W5" i="3"/>
  <c r="W75" i="3"/>
  <c r="W53" i="3"/>
  <c r="W88" i="3"/>
  <c r="Y16" i="3"/>
  <c r="Y125" i="3"/>
  <c r="W76" i="3"/>
  <c r="Y105" i="3"/>
  <c r="W17" i="3"/>
  <c r="W89" i="3"/>
  <c r="Y14" i="3"/>
  <c r="W85" i="3"/>
  <c r="Y76" i="3"/>
  <c r="W32" i="3"/>
  <c r="Y96" i="3"/>
  <c r="W28" i="3"/>
  <c r="W63" i="3"/>
  <c r="Y113" i="3"/>
  <c r="W78" i="3"/>
  <c r="Y12" i="3"/>
  <c r="W34" i="3"/>
  <c r="W35" i="3"/>
  <c r="Y111" i="3"/>
  <c r="Y72" i="3"/>
  <c r="W62" i="3"/>
  <c r="W18" i="3"/>
  <c r="Y68" i="3"/>
  <c r="Y30" i="3"/>
  <c r="Y61" i="3"/>
  <c r="Y114" i="3"/>
  <c r="Y123" i="3"/>
  <c r="W21" i="3"/>
  <c r="W4" i="3"/>
  <c r="W73" i="3"/>
  <c r="W54" i="3"/>
  <c r="W86" i="3"/>
  <c r="Y33" i="3"/>
  <c r="W95" i="3"/>
  <c r="Y59" i="3"/>
  <c r="W81" i="3"/>
  <c r="W112" i="3"/>
  <c r="Y104" i="3"/>
  <c r="W92" i="3"/>
  <c r="W47" i="3"/>
  <c r="W12" i="3"/>
  <c r="Y90" i="3"/>
  <c r="W67" i="3"/>
  <c r="Y122" i="3"/>
  <c r="Y115" i="3"/>
  <c r="Y74" i="3"/>
  <c r="W13" i="3"/>
  <c r="Y79" i="3"/>
  <c r="W104" i="3"/>
  <c r="W94" i="3"/>
  <c r="W23" i="3"/>
  <c r="W117" i="3"/>
  <c r="W109" i="3"/>
  <c r="Y43" i="3"/>
  <c r="W72" i="3"/>
  <c r="Y4" i="3"/>
  <c r="W107" i="3"/>
  <c r="Y9" i="3"/>
  <c r="Y32" i="3"/>
  <c r="W102" i="3"/>
  <c r="Y101" i="3"/>
  <c r="W49" i="3"/>
  <c r="Y110" i="3"/>
  <c r="Y11" i="3"/>
  <c r="W119" i="3"/>
  <c r="W40" i="3"/>
  <c r="Y66" i="3"/>
  <c r="Y82" i="3"/>
  <c r="W15" i="3"/>
  <c r="W90" i="3"/>
  <c r="W84" i="3"/>
  <c r="Y54" i="3"/>
  <c r="W25" i="3"/>
  <c r="Y69" i="3"/>
  <c r="W80" i="3"/>
  <c r="Y34" i="3"/>
  <c r="W115" i="3"/>
  <c r="Y15" i="3"/>
  <c r="W44" i="3"/>
  <c r="Y45" i="3"/>
  <c r="W116" i="3"/>
  <c r="Y106" i="3"/>
  <c r="W20" i="3"/>
  <c r="Y51" i="3"/>
  <c r="W118" i="3"/>
  <c r="Y83" i="3"/>
  <c r="W113" i="3"/>
  <c r="W103" i="3"/>
  <c r="W121" i="3"/>
  <c r="W57" i="3"/>
  <c r="Y71" i="3"/>
  <c r="W16" i="3"/>
  <c r="W30" i="3"/>
  <c r="Y48" i="3"/>
  <c r="Y86" i="3"/>
  <c r="W110" i="3"/>
  <c r="W106" i="3"/>
  <c r="W124" i="3"/>
  <c r="Y63" i="3"/>
  <c r="Y6" i="3"/>
  <c r="W98" i="3"/>
  <c r="Y26" i="3"/>
  <c r="W65" i="3"/>
  <c r="Y107" i="3"/>
  <c r="W111" i="3"/>
  <c r="Y117" i="3"/>
  <c r="Y22" i="3"/>
  <c r="W68" i="3"/>
  <c r="Y81" i="3"/>
  <c r="W99" i="3"/>
  <c r="Y56" i="3"/>
  <c r="W39" i="3"/>
  <c r="W43" i="3"/>
  <c r="Y13" i="3"/>
  <c r="Y120" i="3"/>
  <c r="W69" i="3"/>
  <c r="Y52" i="3"/>
  <c r="W74" i="3"/>
  <c r="Y39" i="3"/>
  <c r="W100" i="3"/>
  <c r="Y85" i="3"/>
  <c r="Y88" i="3"/>
  <c r="Y102" i="3"/>
  <c r="W46" i="3"/>
  <c r="Y29" i="3"/>
  <c r="Y3" i="3"/>
  <c r="Y25" i="3"/>
  <c r="Y27" i="3"/>
  <c r="Y73" i="3"/>
  <c r="Y77" i="3"/>
  <c r="W37" i="3"/>
  <c r="Y57" i="3"/>
  <c r="Y37" i="3"/>
  <c r="W10" i="3"/>
  <c r="Y65" i="3"/>
  <c r="W77" i="3"/>
  <c r="W51" i="3"/>
  <c r="W48" i="3"/>
  <c r="Y53" i="3"/>
  <c r="W114" i="3"/>
  <c r="Y2" i="3"/>
  <c r="Y75" i="3"/>
  <c r="W125" i="3"/>
  <c r="Y70" i="3"/>
  <c r="W7" i="3"/>
  <c r="W60" i="3"/>
  <c r="Y87" i="3"/>
  <c r="W52" i="3"/>
  <c r="W70" i="3"/>
  <c r="Y41" i="3"/>
  <c r="W2" i="3"/>
  <c r="Y97" i="3"/>
  <c r="Y46" i="3"/>
  <c r="Y91" i="3"/>
  <c r="Y89" i="3"/>
  <c r="Y18" i="3"/>
  <c r="W38" i="3"/>
  <c r="Y38" i="3"/>
  <c r="Y28" i="3"/>
  <c r="W58" i="3"/>
  <c r="Y121" i="3"/>
  <c r="Y62" i="3"/>
  <c r="W123" i="3"/>
  <c r="Y36" i="3"/>
  <c r="W9" i="3"/>
  <c r="Y19" i="3"/>
  <c r="Y47" i="3"/>
  <c r="Y103" i="3"/>
  <c r="Y31" i="3"/>
  <c r="Y98" i="3"/>
  <c r="W14" i="3"/>
  <c r="W66" i="3"/>
  <c r="Y20" i="3"/>
  <c r="W11" i="3"/>
  <c r="Y49" i="3"/>
  <c r="W8" i="3"/>
  <c r="Y58" i="3"/>
  <c r="W61" i="3"/>
  <c r="Y78" i="3"/>
  <c r="Y40" i="3"/>
  <c r="Y109" i="3"/>
  <c r="W31" i="3"/>
  <c r="W96" i="3"/>
  <c r="W97" i="3"/>
  <c r="Y23" i="3"/>
  <c r="Y17" i="3"/>
  <c r="W105" i="3"/>
  <c r="Y67" i="3"/>
  <c r="W27" i="3"/>
  <c r="Y116" i="3"/>
  <c r="W36" i="3"/>
  <c r="W91" i="3"/>
  <c r="Y95" i="3"/>
  <c r="W45" i="3"/>
  <c r="Y119" i="3"/>
  <c r="W33" i="3"/>
  <c r="Y8" i="3"/>
  <c r="W6" i="3"/>
  <c r="W26" i="3"/>
  <c r="Y92" i="3"/>
  <c r="W19" i="3"/>
  <c r="Y7" i="3"/>
  <c r="W87" i="3"/>
  <c r="Y112" i="3"/>
  <c r="W42" i="3"/>
  <c r="AV594" i="2"/>
  <c r="AV104" i="2"/>
  <c r="AV15" i="2"/>
  <c r="AV405" i="2"/>
  <c r="AV549" i="2"/>
  <c r="AV652" i="2"/>
  <c r="AV642" i="2"/>
  <c r="AV266" i="2"/>
  <c r="AV253" i="2"/>
  <c r="AV248" i="2"/>
  <c r="AV264" i="2"/>
  <c r="AV583" i="2"/>
  <c r="AV208" i="2"/>
  <c r="AV207" i="2"/>
  <c r="AV341" i="2"/>
  <c r="AV677" i="2"/>
  <c r="AV24" i="2"/>
  <c r="AV73" i="2"/>
  <c r="AV518" i="2"/>
  <c r="AV582" i="2"/>
  <c r="AV122" i="2"/>
  <c r="AV446" i="2"/>
  <c r="AV540" i="2"/>
  <c r="AV547" i="2"/>
  <c r="AV394" i="2"/>
  <c r="AV313" i="2"/>
  <c r="AV615" i="2"/>
  <c r="AV144" i="2"/>
  <c r="AV351" i="2"/>
  <c r="AV92" i="2"/>
  <c r="AV113" i="2"/>
  <c r="AV550" i="2"/>
  <c r="AV462" i="2"/>
  <c r="AV84" i="2"/>
  <c r="AV711" i="2"/>
  <c r="AV426" i="2"/>
  <c r="AV118" i="2"/>
  <c r="AV496" i="2"/>
  <c r="AV366" i="2"/>
  <c r="AV290" i="2"/>
  <c r="AV460" i="2"/>
  <c r="AV413" i="2"/>
  <c r="AV626" i="2"/>
  <c r="AV468" i="2"/>
  <c r="AV544" i="2"/>
  <c r="AV668" i="2"/>
  <c r="AV80" i="2"/>
  <c r="AV217" i="2"/>
  <c r="AV701" i="2"/>
  <c r="AV151" i="2"/>
  <c r="AV566" i="2"/>
  <c r="AV620" i="2"/>
  <c r="AV478" i="2"/>
  <c r="AV730" i="2"/>
  <c r="AV91" i="2"/>
  <c r="AV638" i="2"/>
  <c r="AV654" i="2"/>
  <c r="AV728" i="2"/>
  <c r="AV356" i="2"/>
  <c r="AV467" i="2"/>
  <c r="AV227" i="2"/>
  <c r="AV623" i="2"/>
  <c r="AV632" i="2"/>
  <c r="AV244" i="2"/>
  <c r="AV267" i="2"/>
  <c r="AV154" i="2"/>
  <c r="AV279" i="2"/>
  <c r="AV188" i="2"/>
  <c r="AV108" i="2"/>
  <c r="AV420" i="2"/>
  <c r="AV161" i="2"/>
  <c r="AV186" i="2"/>
  <c r="AV301" i="2"/>
  <c r="AV380" i="2"/>
  <c r="AV634" i="2"/>
  <c r="AV389" i="2"/>
  <c r="AV220" i="2"/>
  <c r="AV236" i="2"/>
  <c r="AV135" i="2"/>
  <c r="AV146" i="2"/>
  <c r="AV690" i="2"/>
  <c r="AV27" i="2"/>
  <c r="AV44" i="2"/>
  <c r="AV422" i="2"/>
  <c r="AV605" i="2"/>
  <c r="AV563" i="2"/>
  <c r="AV103" i="2"/>
  <c r="AV96" i="2"/>
  <c r="AV477" i="2"/>
  <c r="AV404" i="2"/>
  <c r="AV546" i="2"/>
  <c r="AV119" i="2"/>
  <c r="AV445" i="2"/>
  <c r="AV503" i="2"/>
  <c r="AV277" i="2"/>
  <c r="AV55" i="2"/>
  <c r="AV609" i="2"/>
  <c r="AV409" i="2"/>
  <c r="AV456" i="2"/>
  <c r="AV333" i="2"/>
  <c r="AV202" i="2"/>
  <c r="AV40" i="2"/>
  <c r="AV440" i="2"/>
  <c r="AV447" i="2"/>
  <c r="AV517" i="2"/>
  <c r="AV703" i="2"/>
  <c r="AV596" i="2"/>
  <c r="AV265" i="2"/>
  <c r="AV317" i="2"/>
  <c r="AV221" i="2"/>
  <c r="AV177" i="2"/>
  <c r="AV42" i="2"/>
  <c r="AV579" i="2"/>
  <c r="AV418" i="2"/>
  <c r="AV295" i="2"/>
  <c r="AV238" i="2"/>
  <c r="AV330" i="2"/>
  <c r="AV479" i="2"/>
  <c r="AV726" i="2"/>
  <c r="AV644" i="2"/>
  <c r="AV130" i="2"/>
  <c r="AV396" i="2"/>
  <c r="AV678" i="2"/>
  <c r="AV694" i="2"/>
  <c r="AV260" i="2"/>
  <c r="AV630" i="2"/>
  <c r="AV589" i="2"/>
  <c r="AV667" i="2"/>
  <c r="AV312" i="2"/>
  <c r="AV324" i="2"/>
  <c r="AV686" i="2"/>
  <c r="AV573" i="2"/>
  <c r="AV226" i="2"/>
  <c r="AV325" i="2"/>
  <c r="AV256" i="2"/>
  <c r="AV2" i="2"/>
  <c r="AV665" i="2"/>
  <c r="AV407" i="2"/>
  <c r="AV254" i="2"/>
  <c r="AV82" i="2"/>
  <c r="AV60" i="2"/>
  <c r="AV410" i="2"/>
  <c r="AV343" i="2"/>
  <c r="AV310" i="2"/>
  <c r="AV532" i="2"/>
  <c r="AV298" i="2"/>
  <c r="AV205" i="2"/>
  <c r="AV10" i="2"/>
  <c r="AV599" i="2"/>
  <c r="AV492" i="2"/>
  <c r="AV233" i="2"/>
  <c r="AV611" i="2"/>
  <c r="AV3" i="2"/>
  <c r="AV658" i="2"/>
  <c r="AV355" i="2"/>
  <c r="AV506" i="2"/>
  <c r="AV321" i="2"/>
  <c r="AV628" i="2"/>
  <c r="AV215" i="2"/>
  <c r="AV105" i="2"/>
  <c r="AV326" i="2"/>
  <c r="AV180" i="2"/>
  <c r="AV545" i="2"/>
  <c r="AV602" i="2"/>
  <c r="AV688" i="2"/>
  <c r="AV640" i="2"/>
  <c r="AV285" i="2"/>
  <c r="AV714" i="2"/>
  <c r="AV235" i="2"/>
  <c r="AV124" i="2"/>
  <c r="AV618" i="2"/>
  <c r="AV653" i="2"/>
  <c r="AV684" i="2"/>
  <c r="AV109" i="2"/>
  <c r="AV635" i="2"/>
  <c r="AV603" i="2"/>
  <c r="AV201" i="2"/>
  <c r="AV241" i="2"/>
  <c r="AV115" i="2"/>
  <c r="AV571" i="2"/>
  <c r="AV484" i="2"/>
  <c r="AV641" i="2"/>
  <c r="AV98" i="2"/>
  <c r="AV601" i="2"/>
  <c r="AV595" i="2"/>
  <c r="AV636" i="2"/>
  <c r="AV584" i="2"/>
  <c r="AV457" i="2"/>
  <c r="AV273" i="2"/>
  <c r="AV431" i="2"/>
  <c r="AV39" i="2"/>
  <c r="AV664" i="2"/>
  <c r="AV296" i="2"/>
  <c r="AV557" i="2"/>
  <c r="AV428" i="2"/>
  <c r="AV425" i="2"/>
  <c r="AV274" i="2"/>
  <c r="AV129" i="2"/>
  <c r="AV424" i="2"/>
  <c r="AV127" i="2"/>
  <c r="AV50" i="2"/>
  <c r="AV515" i="2"/>
  <c r="AV136" i="2"/>
  <c r="AV331" i="2"/>
  <c r="AV300" i="2"/>
  <c r="AV448" i="2"/>
  <c r="AV458" i="2"/>
  <c r="AV649" i="2"/>
  <c r="AV14" i="2"/>
  <c r="AV152" i="2"/>
  <c r="AV26" i="2"/>
  <c r="AV616" i="2"/>
  <c r="AV140" i="2"/>
  <c r="AV429" i="2"/>
  <c r="AV223" i="2"/>
  <c r="AV85" i="2"/>
  <c r="AV328" i="2"/>
  <c r="AV222" i="2"/>
  <c r="AV408" i="2"/>
  <c r="AV8" i="2"/>
  <c r="AV430" i="2"/>
  <c r="AV36" i="2"/>
  <c r="AV240" i="2"/>
  <c r="AV147" i="2"/>
  <c r="AV68" i="2"/>
  <c r="AV476" i="2"/>
  <c r="AV372" i="2"/>
  <c r="AV134" i="2"/>
  <c r="AV700" i="2"/>
  <c r="AV239" i="2"/>
  <c r="AV320" i="2"/>
  <c r="AV702" i="2"/>
  <c r="AV572" i="2"/>
  <c r="AV360" i="2"/>
  <c r="AV538" i="2"/>
  <c r="AV497" i="2"/>
  <c r="AV288" i="2"/>
  <c r="AV548" i="2"/>
  <c r="AV731" i="2"/>
  <c r="AV200" i="2"/>
  <c r="AV52" i="2"/>
  <c r="AV354" i="2"/>
  <c r="AV160" i="2"/>
  <c r="AV417" i="2"/>
  <c r="AV613" i="2"/>
  <c r="AV189" i="2"/>
  <c r="AV718" i="2"/>
  <c r="AV213" i="2"/>
  <c r="AV393" i="2"/>
  <c r="AV438" i="2"/>
  <c r="AV283" i="2"/>
  <c r="AV591" i="2"/>
  <c r="AV172" i="2"/>
  <c r="AV498" i="2"/>
  <c r="AV627" i="2"/>
  <c r="AV585" i="2"/>
  <c r="AV461" i="2"/>
  <c r="AV617" i="2"/>
  <c r="AV210" i="2"/>
  <c r="AV519" i="2"/>
  <c r="AV34" i="2"/>
  <c r="AV365" i="2"/>
  <c r="AV391" i="2"/>
  <c r="AV612" i="2"/>
  <c r="AV196" i="2"/>
  <c r="AV449" i="2"/>
  <c r="AV419" i="2"/>
  <c r="AV211" i="2"/>
  <c r="AV106" i="2"/>
  <c r="AV334" i="2"/>
  <c r="AV16" i="2"/>
  <c r="AV59" i="2"/>
  <c r="AV128" i="2"/>
  <c r="AV263" i="2"/>
  <c r="AV466" i="2"/>
  <c r="AV21" i="2"/>
  <c r="AV643" i="2"/>
  <c r="AV378" i="2"/>
  <c r="AV64" i="2"/>
  <c r="AV308" i="2"/>
  <c r="AV262" i="2"/>
  <c r="AV148" i="2"/>
  <c r="AV442" i="2"/>
  <c r="AV121" i="2"/>
  <c r="AV676" i="2"/>
  <c r="AV565" i="2"/>
  <c r="AV704" i="2"/>
  <c r="AV691" i="2"/>
  <c r="AV556" i="2"/>
  <c r="AV657" i="2"/>
  <c r="AV537" i="2"/>
  <c r="AV696" i="2"/>
  <c r="AV443" i="2"/>
  <c r="AV521" i="2"/>
  <c r="AV138" i="2"/>
  <c r="AV234" i="2"/>
  <c r="AV423" i="2"/>
  <c r="AV697" i="2"/>
  <c r="AV349" i="2"/>
  <c r="AV647" i="2"/>
  <c r="AV132" i="2"/>
  <c r="AV224" i="2"/>
  <c r="AV402" i="2"/>
  <c r="AV193" i="2"/>
  <c r="AV499" i="2"/>
  <c r="AV271" i="2"/>
  <c r="AV710" i="2"/>
  <c r="AV97" i="2"/>
  <c r="AV379" i="2"/>
  <c r="AV614" i="2"/>
  <c r="AV705" i="2"/>
  <c r="AV406" i="2"/>
  <c r="AV543" i="2"/>
  <c r="AV554" i="2"/>
  <c r="AV353" i="2"/>
  <c r="AV470" i="2"/>
  <c r="AV102" i="2"/>
  <c r="AV311" i="2"/>
  <c r="AV278" i="2"/>
  <c r="AV337" i="2"/>
  <c r="AV56" i="2"/>
  <c r="AV309" i="2"/>
  <c r="AV483" i="2"/>
  <c r="AV511" i="2"/>
  <c r="AV261" i="2"/>
  <c r="AV397" i="2"/>
  <c r="AV199" i="2"/>
  <c r="AV22" i="2"/>
  <c r="AV672" i="2"/>
  <c r="AV46" i="2"/>
  <c r="AV551" i="2"/>
  <c r="AV629" i="2"/>
  <c r="AV375" i="2"/>
  <c r="AV58" i="2"/>
  <c r="AV38" i="2"/>
  <c r="AV12" i="2"/>
  <c r="AV539" i="2"/>
  <c r="AV671" i="2"/>
  <c r="AV197" i="2"/>
  <c r="AV619" i="2"/>
  <c r="AV350" i="2"/>
  <c r="AV648" i="2"/>
  <c r="AV376" i="2"/>
  <c r="AV692" i="2"/>
  <c r="AV666" i="2"/>
  <c r="AV717" i="2"/>
  <c r="AV195" i="2"/>
  <c r="AV392" i="2"/>
  <c r="AV231" i="2"/>
  <c r="AV724" i="2"/>
  <c r="AV526" i="2"/>
  <c r="AV535" i="2"/>
  <c r="AV464" i="2"/>
  <c r="AV727" i="2"/>
  <c r="AV286" i="2"/>
  <c r="AV588" i="2"/>
  <c r="AV359" i="2"/>
  <c r="AV319" i="2"/>
  <c r="AV322" i="2"/>
  <c r="AV723" i="2"/>
  <c r="AV185" i="2"/>
  <c r="AV491" i="2"/>
  <c r="AV269" i="2"/>
  <c r="AV179" i="2"/>
  <c r="AV622" i="2"/>
  <c r="AV294" i="2"/>
  <c r="AV292" i="2"/>
  <c r="AV86" i="2"/>
  <c r="AV25" i="2"/>
  <c r="AV33" i="2"/>
  <c r="AV520" i="2"/>
  <c r="AV32" i="2"/>
  <c r="AV76" i="2"/>
  <c r="AV280" i="2"/>
  <c r="AV209" i="2"/>
  <c r="AV31" i="2"/>
  <c r="AV133" i="2"/>
  <c r="AV70" i="2"/>
  <c r="AV621" i="2"/>
  <c r="AV306" i="2"/>
  <c r="AV174" i="2"/>
  <c r="AV459" i="2"/>
  <c r="AV421" i="2"/>
  <c r="AV4" i="2"/>
  <c r="AV388" i="2"/>
  <c r="AV13" i="2"/>
  <c r="AV51" i="2"/>
  <c r="AV608" i="2"/>
  <c r="AV371" i="2"/>
  <c r="AV374" i="2"/>
  <c r="AV17" i="2"/>
  <c r="AV252" i="2"/>
  <c r="AV23" i="2"/>
  <c r="AV287" i="2"/>
  <c r="AV377" i="2"/>
  <c r="AV243" i="2"/>
  <c r="AV673" i="2"/>
  <c r="AV454" i="2"/>
  <c r="AV523" i="2"/>
  <c r="AV78" i="2"/>
  <c r="AV232" i="2"/>
  <c r="AV531" i="2"/>
  <c r="AV399" i="2"/>
  <c r="AV604" i="2"/>
  <c r="AV706" i="2"/>
  <c r="AV93" i="2"/>
  <c r="AV69" i="2"/>
  <c r="AV432" i="2"/>
  <c r="AV225" i="2"/>
  <c r="AV633" i="2"/>
  <c r="AV182" i="2"/>
  <c r="AV65" i="2"/>
  <c r="AV533" i="2"/>
  <c r="AV95" i="2"/>
  <c r="AV725" i="2"/>
  <c r="AV427" i="2"/>
  <c r="AV247" i="2"/>
  <c r="AV411" i="2"/>
  <c r="AV682" i="2"/>
  <c r="AV675" i="2"/>
  <c r="AV475" i="2"/>
  <c r="AV522" i="2"/>
  <c r="AV299" i="2"/>
  <c r="AV414" i="2"/>
  <c r="AV695" i="2"/>
  <c r="AV335" i="2"/>
  <c r="AV153" i="2"/>
  <c r="AV249" i="2"/>
  <c r="AV560" i="2"/>
  <c r="AV75" i="2"/>
  <c r="AV190" i="2"/>
  <c r="AV150" i="2"/>
  <c r="AV251" i="2"/>
  <c r="AV474" i="2"/>
  <c r="AV187" i="2"/>
  <c r="AV541" i="2"/>
  <c r="AV580" i="2"/>
  <c r="AV184" i="2"/>
  <c r="AV293" i="2"/>
  <c r="AV542" i="2"/>
  <c r="AV509" i="2"/>
  <c r="AV49" i="2"/>
  <c r="AV163" i="2"/>
  <c r="AV156" i="2"/>
  <c r="AV465" i="2"/>
  <c r="AV90" i="2"/>
  <c r="AV54" i="2"/>
  <c r="AV398" i="2"/>
  <c r="AV61" i="2"/>
  <c r="AV578" i="2"/>
  <c r="AV45" i="2"/>
  <c r="AV74" i="2"/>
  <c r="AV504" i="2"/>
  <c r="AV345" i="2"/>
  <c r="AV168" i="2"/>
  <c r="AV552" i="2"/>
  <c r="AV732" i="2"/>
  <c r="AV716" i="2"/>
  <c r="AV214" i="2"/>
  <c r="AV516" i="2"/>
  <c r="AV625" i="2"/>
  <c r="AV469" i="2"/>
  <c r="AV528" i="2"/>
  <c r="AV272" i="2"/>
  <c r="AV112" i="2"/>
  <c r="AV581" i="2"/>
  <c r="AV487" i="2"/>
  <c r="AV637" i="2"/>
  <c r="AV167" i="2"/>
  <c r="AV169" i="2"/>
  <c r="AV228" i="2"/>
  <c r="AV713" i="2"/>
  <c r="AV297" i="2"/>
  <c r="AV661" i="2"/>
  <c r="AV20" i="2"/>
  <c r="AV348" i="2"/>
  <c r="AV35" i="2"/>
  <c r="AV463" i="2"/>
  <c r="AV41" i="2"/>
  <c r="AV646" i="2"/>
  <c r="AV514" i="2"/>
  <c r="AV708" i="2"/>
  <c r="AV316" i="2"/>
  <c r="AV336" i="2"/>
  <c r="AV733" i="2"/>
  <c r="AV165" i="2"/>
  <c r="AV593" i="2"/>
  <c r="AV268" i="2"/>
  <c r="AV597" i="2"/>
  <c r="AV505" i="2"/>
  <c r="AV126" i="2"/>
  <c r="AV123" i="2"/>
  <c r="AV255" i="2"/>
  <c r="AV587" i="2"/>
  <c r="AV390" i="2"/>
  <c r="AV282" i="2"/>
  <c r="AV472" i="2"/>
  <c r="AV245" i="2"/>
  <c r="AV242" i="2"/>
  <c r="AV137" i="2"/>
  <c r="AV536" i="2"/>
  <c r="AV395" i="2"/>
  <c r="AV110" i="2"/>
  <c r="AV43" i="2"/>
  <c r="AV62" i="2"/>
  <c r="AV381" i="2"/>
  <c r="AV77" i="2"/>
  <c r="AV314" i="2"/>
  <c r="AV481" i="2"/>
  <c r="AV558" i="2"/>
  <c r="AV257" i="2"/>
  <c r="AV660" i="2"/>
  <c r="AV450" i="2"/>
  <c r="AV145" i="2"/>
  <c r="AV63" i="2"/>
  <c r="AV480" i="2"/>
  <c r="AV237" i="2"/>
  <c r="AV175" i="2"/>
  <c r="AV305" i="2"/>
  <c r="AV155" i="2"/>
  <c r="AV342" i="2"/>
  <c r="AV6" i="2"/>
  <c r="AV488" i="2"/>
  <c r="AV340" i="2"/>
  <c r="AV416" i="2"/>
  <c r="AV111" i="2"/>
  <c r="AV315" i="2"/>
  <c r="AV383" i="2"/>
  <c r="AV524" i="2"/>
  <c r="AV369" i="2"/>
  <c r="AV258" i="2"/>
  <c r="AV639" i="2"/>
  <c r="AV486" i="2"/>
  <c r="AV698" i="2"/>
  <c r="AV500" i="2"/>
  <c r="AV67" i="2"/>
  <c r="AV490" i="2"/>
  <c r="AV489" i="2"/>
  <c r="AV382" i="2"/>
  <c r="AV699" i="2"/>
  <c r="AV203" i="2"/>
  <c r="AV473" i="2"/>
  <c r="AV707" i="2"/>
  <c r="AV139" i="2"/>
  <c r="AV5" i="2"/>
  <c r="AV363" i="2"/>
  <c r="AV284" i="2"/>
  <c r="AV11" i="2"/>
  <c r="AV304" i="2"/>
  <c r="AV715" i="2"/>
  <c r="AV281" i="2"/>
  <c r="AV332" i="2"/>
  <c r="AV352" i="2"/>
  <c r="AV89" i="2"/>
  <c r="AV47" i="2"/>
  <c r="AV347" i="2"/>
  <c r="AV79" i="2"/>
  <c r="AV574" i="2"/>
  <c r="AV451" i="2"/>
  <c r="AV212" i="2"/>
  <c r="AV120" i="2"/>
  <c r="AV94" i="2"/>
  <c r="AV173" i="2"/>
  <c r="AV344" i="2"/>
  <c r="AV164" i="2"/>
  <c r="AV435" i="2"/>
  <c r="AV218" i="2"/>
  <c r="AV318" i="2"/>
  <c r="AV7" i="2"/>
  <c r="AV403" i="2"/>
  <c r="AV71" i="2"/>
  <c r="AV329" i="2"/>
  <c r="AV590" i="2"/>
  <c r="AV441" i="2"/>
  <c r="AV530" i="2"/>
  <c r="AV645" i="2"/>
  <c r="AV28" i="2"/>
  <c r="AV358" i="2"/>
  <c r="AV346" i="2"/>
  <c r="AV568" i="2"/>
  <c r="AV275" i="2"/>
  <c r="AV66" i="2"/>
  <c r="AV157" i="2"/>
  <c r="AV570" i="2"/>
  <c r="AV494" i="2"/>
  <c r="AV81" i="2"/>
  <c r="AV693" i="2"/>
  <c r="AV401" i="2"/>
  <c r="AV527" i="2"/>
  <c r="AV685" i="2"/>
  <c r="AV385" i="2"/>
  <c r="AV53" i="2"/>
  <c r="AV176" i="2"/>
  <c r="AV302" i="2"/>
  <c r="AV662" i="2"/>
  <c r="AV216" i="2"/>
  <c r="AV141" i="2"/>
  <c r="AV598" i="2"/>
  <c r="AV259" i="2"/>
  <c r="AV142" i="2"/>
  <c r="AV131" i="2"/>
  <c r="AV624" i="2"/>
  <c r="AV482" i="2"/>
  <c r="AV386" i="2"/>
  <c r="AV719" i="2"/>
  <c r="AV610" i="2"/>
  <c r="AV453" i="2"/>
  <c r="AV192" i="2"/>
  <c r="AV114" i="2"/>
  <c r="AV437" i="2"/>
  <c r="AV567" i="2"/>
  <c r="AV162" i="2"/>
  <c r="AV303" i="2"/>
  <c r="AV510" i="2"/>
  <c r="AV606" i="2"/>
  <c r="AV87" i="2"/>
  <c r="AV30" i="2"/>
  <c r="AV327" i="2"/>
  <c r="AV19" i="2"/>
  <c r="AV508" i="2"/>
  <c r="AV529" i="2"/>
  <c r="AV72" i="2"/>
  <c r="AV357" i="2"/>
  <c r="AV270" i="2"/>
  <c r="AV229" i="2"/>
  <c r="AV48" i="2"/>
  <c r="AV485" i="2"/>
  <c r="AV433" i="2"/>
  <c r="AV170" i="2"/>
  <c r="AV339" i="2"/>
  <c r="AV323" i="2"/>
  <c r="AV631" i="2"/>
  <c r="AV117" i="2"/>
  <c r="AV159" i="2"/>
  <c r="AV687" i="2"/>
  <c r="AV387" i="2"/>
  <c r="AV493" i="2"/>
  <c r="AV83" i="2"/>
  <c r="AV455" i="2"/>
  <c r="AV149" i="2"/>
  <c r="AV434" i="2"/>
  <c r="AV166" i="2"/>
  <c r="AV373" i="2"/>
  <c r="AV143" i="2"/>
  <c r="AV116" i="2"/>
  <c r="AV586" i="2"/>
  <c r="AV246" i="2"/>
  <c r="AV655" i="2"/>
  <c r="AV576" i="2"/>
  <c r="AV367" i="2"/>
  <c r="AV569" i="2"/>
  <c r="AV415" i="2"/>
  <c r="AV575" i="2"/>
  <c r="AV250" i="2"/>
  <c r="AV384" i="2"/>
  <c r="AV439" i="2"/>
  <c r="AV683" i="2"/>
  <c r="AV338" i="2"/>
  <c r="AV651" i="2"/>
  <c r="AV512" i="2"/>
  <c r="AV577" i="2"/>
  <c r="AV400" i="2"/>
  <c r="AV669" i="2"/>
  <c r="AV158" i="2"/>
  <c r="AV559" i="2"/>
  <c r="AV670" i="2"/>
  <c r="AV555" i="2"/>
  <c r="AV495" i="2"/>
  <c r="AV444" i="2"/>
  <c r="AV525" i="2"/>
  <c r="AV607" i="2"/>
  <c r="AV198" i="2"/>
  <c r="AV722" i="2"/>
  <c r="AV107" i="2"/>
  <c r="AV307" i="2"/>
  <c r="AV194" i="2"/>
  <c r="AV37" i="2"/>
  <c r="AV370" i="2"/>
  <c r="AV600" i="2"/>
  <c r="AV721" i="2"/>
  <c r="AV18" i="2"/>
  <c r="AV561" i="2"/>
  <c r="AV436" i="2"/>
  <c r="AV368" i="2"/>
  <c r="AV9" i="2"/>
  <c r="AV674" i="2"/>
  <c r="AV191" i="2"/>
  <c r="AV364" i="2"/>
  <c r="AV99" i="2"/>
  <c r="AV219" i="2"/>
  <c r="AV183" i="2"/>
  <c r="AV712" i="2"/>
  <c r="AV534" i="2"/>
  <c r="AV720" i="2"/>
  <c r="AV171" i="2"/>
  <c r="AV101" i="2"/>
  <c r="AV502" i="2"/>
  <c r="AV125" i="2"/>
  <c r="AV291" i="2"/>
  <c r="AV362" i="2"/>
  <c r="AV204" i="2"/>
  <c r="AV452" i="2"/>
  <c r="AV181" i="2"/>
  <c r="AV650" i="2"/>
  <c r="AV289" i="2"/>
  <c r="AV659" i="2"/>
  <c r="AV412" i="2"/>
  <c r="AV709" i="2"/>
  <c r="AV29" i="2"/>
  <c r="AV507" i="2"/>
  <c r="AV361" i="2"/>
  <c r="AV276" i="2"/>
  <c r="AV562" i="2"/>
  <c r="AV656" i="2"/>
  <c r="AV57" i="2"/>
  <c r="AV471" i="2"/>
  <c r="AV592" i="2"/>
  <c r="AV178" i="2"/>
  <c r="AV230" i="2"/>
  <c r="AV513" i="2"/>
  <c r="AV206" i="2"/>
  <c r="AV100" i="2"/>
  <c r="AV679" i="2"/>
  <c r="AV88" i="2"/>
  <c r="AV553" i="2"/>
  <c r="AV501" i="2"/>
  <c r="X101" i="3" l="1"/>
  <c r="Z8" i="3"/>
  <c r="X70" i="3"/>
  <c r="X121" i="3"/>
  <c r="Z20" i="3"/>
  <c r="X40" i="3"/>
  <c r="X108" i="3"/>
  <c r="X41" i="3"/>
  <c r="X33" i="3"/>
  <c r="X97" i="3"/>
  <c r="X66" i="3"/>
  <c r="X58" i="3"/>
  <c r="X52" i="3"/>
  <c r="X77" i="3"/>
  <c r="X46" i="3"/>
  <c r="X39" i="3"/>
  <c r="Z6" i="3"/>
  <c r="X103" i="3"/>
  <c r="Z34" i="3"/>
  <c r="X119" i="3"/>
  <c r="X109" i="3"/>
  <c r="Z90" i="3"/>
  <c r="X73" i="3"/>
  <c r="X35" i="3"/>
  <c r="X89" i="3"/>
  <c r="Z10" i="3"/>
  <c r="X64" i="3"/>
  <c r="Z42" i="3"/>
  <c r="X43" i="3"/>
  <c r="Z14" i="3"/>
  <c r="Z119" i="3"/>
  <c r="X14" i="3"/>
  <c r="Z28" i="3"/>
  <c r="Z65" i="3"/>
  <c r="Z102" i="3"/>
  <c r="Z56" i="3"/>
  <c r="Z63" i="3"/>
  <c r="X113" i="3"/>
  <c r="X80" i="3"/>
  <c r="Z11" i="3"/>
  <c r="X117" i="3"/>
  <c r="X12" i="3"/>
  <c r="X4" i="3"/>
  <c r="X34" i="3"/>
  <c r="X17" i="3"/>
  <c r="X71" i="3"/>
  <c r="Z44" i="3"/>
  <c r="Z5" i="3"/>
  <c r="X51" i="3"/>
  <c r="X83" i="3"/>
  <c r="X96" i="3"/>
  <c r="Z87" i="3"/>
  <c r="X45" i="3"/>
  <c r="X31" i="3"/>
  <c r="Z98" i="3"/>
  <c r="Z38" i="3"/>
  <c r="X60" i="3"/>
  <c r="X10" i="3"/>
  <c r="Z88" i="3"/>
  <c r="X99" i="3"/>
  <c r="X124" i="3"/>
  <c r="Z83" i="3"/>
  <c r="Z69" i="3"/>
  <c r="Z110" i="3"/>
  <c r="X23" i="3"/>
  <c r="X47" i="3"/>
  <c r="X21" i="3"/>
  <c r="Z12" i="3"/>
  <c r="Z105" i="3"/>
  <c r="Z80" i="3"/>
  <c r="Z50" i="3"/>
  <c r="X3" i="3"/>
  <c r="Z23" i="3"/>
  <c r="Z29" i="3"/>
  <c r="Z111" i="3"/>
  <c r="Z31" i="3"/>
  <c r="X25" i="3"/>
  <c r="X93" i="3"/>
  <c r="Z124" i="3"/>
  <c r="Z112" i="3"/>
  <c r="X91" i="3"/>
  <c r="Z40" i="3"/>
  <c r="Z103" i="3"/>
  <c r="Z18" i="3"/>
  <c r="Z70" i="3"/>
  <c r="Z57" i="3"/>
  <c r="X100" i="3"/>
  <c r="X68" i="3"/>
  <c r="X110" i="3"/>
  <c r="Z51" i="3"/>
  <c r="X29" i="3"/>
  <c r="Z101" i="3"/>
  <c r="X104" i="3"/>
  <c r="Z104" i="3"/>
  <c r="Z114" i="3"/>
  <c r="Z113" i="3"/>
  <c r="Z125" i="3"/>
  <c r="Z93" i="3"/>
  <c r="Z118" i="3"/>
  <c r="X55" i="3"/>
  <c r="Z121" i="3"/>
  <c r="X54" i="3"/>
  <c r="Z109" i="3"/>
  <c r="Z37" i="3"/>
  <c r="X94" i="3"/>
  <c r="X22" i="3"/>
  <c r="X87" i="3"/>
  <c r="X36" i="3"/>
  <c r="Z78" i="3"/>
  <c r="Z47" i="3"/>
  <c r="Z89" i="3"/>
  <c r="X125" i="3"/>
  <c r="X37" i="3"/>
  <c r="Z39" i="3"/>
  <c r="Z22" i="3"/>
  <c r="Z86" i="3"/>
  <c r="X20" i="3"/>
  <c r="Z54" i="3"/>
  <c r="X102" i="3"/>
  <c r="Z79" i="3"/>
  <c r="X112" i="3"/>
  <c r="Z61" i="3"/>
  <c r="X63" i="3"/>
  <c r="Z16" i="3"/>
  <c r="X79" i="3"/>
  <c r="Z55" i="3"/>
  <c r="Z108" i="3"/>
  <c r="Z43" i="3"/>
  <c r="Z95" i="3"/>
  <c r="X106" i="3"/>
  <c r="X76" i="3"/>
  <c r="Z7" i="3"/>
  <c r="Z116" i="3"/>
  <c r="X61" i="3"/>
  <c r="Z19" i="3"/>
  <c r="Z91" i="3"/>
  <c r="Z75" i="3"/>
  <c r="Z77" i="3"/>
  <c r="X74" i="3"/>
  <c r="Z117" i="3"/>
  <c r="Z48" i="3"/>
  <c r="Z106" i="3"/>
  <c r="X84" i="3"/>
  <c r="Z32" i="3"/>
  <c r="X13" i="3"/>
  <c r="X81" i="3"/>
  <c r="Z30" i="3"/>
  <c r="X28" i="3"/>
  <c r="X88" i="3"/>
  <c r="Z99" i="3"/>
  <c r="X82" i="3"/>
  <c r="X122" i="3"/>
  <c r="Z81" i="3"/>
  <c r="X19" i="3"/>
  <c r="X27" i="3"/>
  <c r="Z58" i="3"/>
  <c r="X9" i="3"/>
  <c r="Z46" i="3"/>
  <c r="Z2" i="3"/>
  <c r="Z73" i="3"/>
  <c r="Z52" i="3"/>
  <c r="X111" i="3"/>
  <c r="X30" i="3"/>
  <c r="X116" i="3"/>
  <c r="X90" i="3"/>
  <c r="Z9" i="3"/>
  <c r="Z74" i="3"/>
  <c r="Z59" i="3"/>
  <c r="Z68" i="3"/>
  <c r="Z96" i="3"/>
  <c r="X53" i="3"/>
  <c r="Z35" i="3"/>
  <c r="X59" i="3"/>
  <c r="Z84" i="3"/>
  <c r="X67" i="3"/>
  <c r="X7" i="3"/>
  <c r="Z85" i="3"/>
  <c r="X92" i="3"/>
  <c r="Z92" i="3"/>
  <c r="Z67" i="3"/>
  <c r="X8" i="3"/>
  <c r="Z36" i="3"/>
  <c r="Z97" i="3"/>
  <c r="X114" i="3"/>
  <c r="Z27" i="3"/>
  <c r="X69" i="3"/>
  <c r="Z107" i="3"/>
  <c r="X16" i="3"/>
  <c r="Z45" i="3"/>
  <c r="X15" i="3"/>
  <c r="X107" i="3"/>
  <c r="Z94" i="3"/>
  <c r="X95" i="3"/>
  <c r="X18" i="3"/>
  <c r="X32" i="3"/>
  <c r="X75" i="3"/>
  <c r="Z60" i="3"/>
  <c r="X56" i="3"/>
  <c r="X115" i="3"/>
  <c r="X38" i="3"/>
  <c r="X49" i="3"/>
  <c r="Z123" i="3"/>
  <c r="X26" i="3"/>
  <c r="X105" i="3"/>
  <c r="Z49" i="3"/>
  <c r="X123" i="3"/>
  <c r="X2" i="3"/>
  <c r="Z53" i="3"/>
  <c r="Z25" i="3"/>
  <c r="Z120" i="3"/>
  <c r="X65" i="3"/>
  <c r="Z71" i="3"/>
  <c r="X44" i="3"/>
  <c r="Z82" i="3"/>
  <c r="Z4" i="3"/>
  <c r="Z115" i="3"/>
  <c r="Z33" i="3"/>
  <c r="X62" i="3"/>
  <c r="Z76" i="3"/>
  <c r="X5" i="3"/>
  <c r="X24" i="3"/>
  <c r="X50" i="3"/>
  <c r="X120" i="3"/>
  <c r="X98" i="3"/>
  <c r="X42" i="3"/>
  <c r="X118" i="3"/>
  <c r="X78" i="3"/>
  <c r="X6" i="3"/>
  <c r="Z17" i="3"/>
  <c r="X11" i="3"/>
  <c r="Z62" i="3"/>
  <c r="Z41" i="3"/>
  <c r="X48" i="3"/>
  <c r="Z3" i="3"/>
  <c r="Z13" i="3"/>
  <c r="Z26" i="3"/>
  <c r="X57" i="3"/>
  <c r="Z15" i="3"/>
  <c r="Z66" i="3"/>
  <c r="X72" i="3"/>
  <c r="Z122" i="3"/>
  <c r="X86" i="3"/>
  <c r="Z72" i="3"/>
  <c r="X85" i="3"/>
  <c r="Z21" i="3"/>
  <c r="Z64" i="3"/>
  <c r="Z100" i="3"/>
  <c r="Z24" i="3"/>
</calcChain>
</file>

<file path=xl/sharedStrings.xml><?xml version="1.0" encoding="utf-8"?>
<sst xmlns="http://schemas.openxmlformats.org/spreadsheetml/2006/main" count="10460" uniqueCount="3178">
  <si>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</si>
  <si>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</si>
  <si>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</si>
  <si>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</si>
  <si>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</si>
  <si>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</si>
  <si>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</si>
  <si>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</si>
  <si>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</si>
  <si>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</si>
  <si>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</si>
  <si>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</si>
  <si>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</si>
  <si>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</si>
  <si>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</si>
  <si>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</si>
  <si>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</si>
  <si>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</si>
  <si>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</si>
  <si>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</si>
  <si>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</si>
  <si>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</si>
  <si>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</si>
  <si>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</si>
  <si>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</si>
  <si>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</si>
  <si>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</si>
  <si>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</si>
  <si>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</si>
  <si>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</si>
  <si>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</si>
  <si>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</si>
  <si>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</si>
  <si>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</si>
  <si>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</si>
  <si>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</si>
  <si>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</si>
  <si>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</si>
  <si>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</si>
  <si>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</si>
  <si>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</si>
  <si>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</si>
  <si>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</si>
  <si>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</si>
  <si>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</si>
  <si>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</si>
  <si>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</si>
  <si>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</si>
  <si>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</si>
  <si>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</si>
  <si>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</si>
  <si>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</si>
  <si>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</si>
  <si>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</si>
  <si>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</si>
  <si>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</si>
  <si>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</si>
  <si>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</si>
  <si>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Maruti Suzuki India Ltd</t>
  </si>
  <si>
    <t>MARUTI</t>
  </si>
  <si>
    <t>Four Wheelers</t>
  </si>
  <si>
    <t>Axis Bank Ltd</t>
  </si>
  <si>
    <t>AXISBANK</t>
  </si>
  <si>
    <t>Kotak Mahindra Bank Ltd</t>
  </si>
  <si>
    <t>KOTAKBANK</t>
  </si>
  <si>
    <t>Mahindra and Mahindra Ltd</t>
  </si>
  <si>
    <t>M&amp;M</t>
  </si>
  <si>
    <t>Oil and Natural Gas Corporation Ltd</t>
  </si>
  <si>
    <t>ONGC</t>
  </si>
  <si>
    <t>Oil &amp; Gas - Exploration &amp; Production</t>
  </si>
  <si>
    <t>Adani Enterprises Ltd</t>
  </si>
  <si>
    <t>ADANIENT</t>
  </si>
  <si>
    <t>Commodities Trading</t>
  </si>
  <si>
    <t>Tata Motors Ltd</t>
  </si>
  <si>
    <t>TATAMOTORS</t>
  </si>
  <si>
    <t>UltraTech Cement Ltd</t>
  </si>
  <si>
    <t>ULTRACEMCO</t>
  </si>
  <si>
    <t>Cement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</si>
  <si>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</si>
  <si>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</si>
  <si>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</si>
  <si>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</si>
  <si>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</si>
  <si>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</si>
  <si>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Adani Ports and Special Economic Zone Ltd</t>
  </si>
  <si>
    <t>ADANIPORTS</t>
  </si>
  <si>
    <t>Ports</t>
  </si>
  <si>
    <t>Bajaj Auto Limited</t>
  </si>
  <si>
    <t>BAJAJ-AUTO</t>
  </si>
  <si>
    <t>Two Wheelers</t>
  </si>
  <si>
    <t>Coal India Ltd</t>
  </si>
  <si>
    <t>COALINDIA</t>
  </si>
  <si>
    <t>Mining - Coal</t>
  </si>
  <si>
    <t>Asian Paints Ltd</t>
  </si>
  <si>
    <t>ASIANPAINT</t>
  </si>
  <si>
    <t>Paints</t>
  </si>
  <si>
    <t>Hindustan Aeronautics Ltd</t>
  </si>
  <si>
    <t>HAL</t>
  </si>
  <si>
    <t>Aerospace &amp; Defense Equipments</t>
  </si>
  <si>
    <t>Wipro Ltd</t>
  </si>
  <si>
    <t>WIPRO</t>
  </si>
  <si>
    <t>Bajaj Finserv Ltd</t>
  </si>
  <si>
    <t>BAJAJFINSV</t>
  </si>
  <si>
    <t>Adani Green Energy Ltd</t>
  </si>
  <si>
    <t>ADANIGREEN</t>
  </si>
  <si>
    <t>Renewable Energy</t>
  </si>
  <si>
    <t>Trent Ltd</t>
  </si>
  <si>
    <t>TRENT</t>
  </si>
  <si>
    <t>Retail - Apparel</t>
  </si>
  <si>
    <t>Avenue Supermarts Ltd</t>
  </si>
  <si>
    <t>DMART</t>
  </si>
  <si>
    <t>Retail - Department Stores</t>
  </si>
  <si>
    <t>Siemens Ltd</t>
  </si>
  <si>
    <t>SIEMENS</t>
  </si>
  <si>
    <t>Conglomerates</t>
  </si>
  <si>
    <t>JSW Steel Ltd</t>
  </si>
  <si>
    <t>JSWSTEEL</t>
  </si>
  <si>
    <t>Iron &amp; Steel</t>
  </si>
  <si>
    <t>Adani Power Ltd</t>
  </si>
  <si>
    <t>ADANIPOWER</t>
  </si>
  <si>
    <t>Nestle India Ltd</t>
  </si>
  <si>
    <t>NESTLEIND</t>
  </si>
  <si>
    <t>FMCG - Foods</t>
  </si>
  <si>
    <t>Zomato Ltd</t>
  </si>
  <si>
    <t>ZOMATO</t>
  </si>
  <si>
    <t>Online Services</t>
  </si>
  <si>
    <t>Indian Oil Corporation Ltd</t>
  </si>
  <si>
    <t>IOC</t>
  </si>
  <si>
    <t>Hindustan Zinc Ltd</t>
  </si>
  <si>
    <t>HINDZINC</t>
  </si>
  <si>
    <t>Mining - Diversified</t>
  </si>
  <si>
    <t>DLF Ltd</t>
  </si>
  <si>
    <t>DLF</t>
  </si>
  <si>
    <t>Real Estate</t>
  </si>
  <si>
    <t>Jio Financial Services Ltd</t>
  </si>
  <si>
    <t>JIOFIN</t>
  </si>
  <si>
    <t>Bharat Electronics Ltd</t>
  </si>
  <si>
    <t>BEL</t>
  </si>
  <si>
    <t>Electronic Equipments</t>
  </si>
  <si>
    <t>Varun Beverages Ltd</t>
  </si>
  <si>
    <t>VBL</t>
  </si>
  <si>
    <t>Soft Drinks</t>
  </si>
  <si>
    <t>Tata Steel Ltd</t>
  </si>
  <si>
    <t>TATASTEEL</t>
  </si>
  <si>
    <t>Indian Railway Finance Corp Ltd</t>
  </si>
  <si>
    <t>IRFC</t>
  </si>
  <si>
    <t>Specialized Finance</t>
  </si>
  <si>
    <t>Vedanta Ltd</t>
  </si>
  <si>
    <t>VEDL</t>
  </si>
  <si>
    <t>Metals - Diversified</t>
  </si>
  <si>
    <t>Grasim Industries Ltd</t>
  </si>
  <si>
    <t>GRASIM</t>
  </si>
  <si>
    <t>Interglobe Aviation Ltd</t>
  </si>
  <si>
    <t>INDIGO</t>
  </si>
  <si>
    <t>Airlines</t>
  </si>
  <si>
    <t>LTIMindtree Ltd</t>
  </si>
  <si>
    <t>LTIM</t>
  </si>
  <si>
    <t>ABB India Ltd</t>
  </si>
  <si>
    <t>ABB</t>
  </si>
  <si>
    <t>Heavy Electrical Equipments</t>
  </si>
  <si>
    <t>SBI Life Insurance Company Ltd</t>
  </si>
  <si>
    <t>SBILIFE</t>
  </si>
  <si>
    <t>Tech Mahindra Ltd</t>
  </si>
  <si>
    <t>TECHM</t>
  </si>
  <si>
    <t>Pidilite Industries Ltd</t>
  </si>
  <si>
    <t>PIDILITIND</t>
  </si>
  <si>
    <t>Diversified Chemicals</t>
  </si>
  <si>
    <t>HDFC Life Insurance Company Ltd</t>
  </si>
  <si>
    <t>HDFCLIFE</t>
  </si>
  <si>
    <t>Divi's Laboratories Ltd</t>
  </si>
  <si>
    <t>DIVISLAB</t>
  </si>
  <si>
    <t>Labs &amp; Life Sciences Services</t>
  </si>
  <si>
    <t>Hindalco Industries Ltd</t>
  </si>
  <si>
    <t>HINDALCO</t>
  </si>
  <si>
    <t>Metals - Aluminium</t>
  </si>
  <si>
    <t>Hyundai Motor India Ltd</t>
  </si>
  <si>
    <t>HYUNDAI</t>
  </si>
  <si>
    <t>Power Finance Corporation Ltd</t>
  </si>
  <si>
    <t>PFC</t>
  </si>
  <si>
    <t>Bharat Petroleum Corporation Ltd</t>
  </si>
  <si>
    <t>BPCL</t>
  </si>
  <si>
    <t>Gail (India) Ltd</t>
  </si>
  <si>
    <t>GAIL</t>
  </si>
  <si>
    <t>Gas Distribution</t>
  </si>
  <si>
    <t>Tata Power Company Ltd</t>
  </si>
  <si>
    <t>TATAPOWER</t>
  </si>
  <si>
    <t>Britannia Industries Ltd</t>
  </si>
  <si>
    <t>BRITANNIA</t>
  </si>
  <si>
    <t>Ambuja Cements Ltd</t>
  </si>
  <si>
    <t>AMBUJACEM</t>
  </si>
  <si>
    <t>Samvardhana Motherson International Ltd</t>
  </si>
  <si>
    <t>MOTHERSON</t>
  </si>
  <si>
    <t>Auto Parts</t>
  </si>
  <si>
    <t>REC Limited</t>
  </si>
  <si>
    <t>RECLTD</t>
  </si>
  <si>
    <t>Godrej Consumer Products Ltd</t>
  </si>
  <si>
    <t>GODREJCP</t>
  </si>
  <si>
    <t>FMCG - Personal Products</t>
  </si>
  <si>
    <t>Eicher Motors Ltd</t>
  </si>
  <si>
    <t>EICHERMOT</t>
  </si>
  <si>
    <t>Trucks &amp; Buses</t>
  </si>
  <si>
    <t>TVS Motor Company Ltd</t>
  </si>
  <si>
    <t>TVSMOTOR</t>
  </si>
  <si>
    <t>Shriram Finance Ltd</t>
  </si>
  <si>
    <t>SHRIRAMFIN</t>
  </si>
  <si>
    <t>Cipla Ltd</t>
  </si>
  <si>
    <t>CIPLA</t>
  </si>
  <si>
    <t>Adani Energy Solutions Ltd</t>
  </si>
  <si>
    <t>ADANIENSOL</t>
  </si>
  <si>
    <t>Power Infrastructure</t>
  </si>
  <si>
    <t>Bank of Baroda Ltd</t>
  </si>
  <si>
    <t>BANKBARODA</t>
  </si>
  <si>
    <t>Cholamandalam Investment and Finance Company Ltd</t>
  </si>
  <si>
    <t>CHOLAFIN</t>
  </si>
  <si>
    <t>JSW Energy Ltd</t>
  </si>
  <si>
    <t>JSWENERGY</t>
  </si>
  <si>
    <t>CG Power and Industrial Solutions Ltd</t>
  </si>
  <si>
    <t>CGPOWER</t>
  </si>
  <si>
    <t>Bajaj Holdings and Investment Ltd</t>
  </si>
  <si>
    <t>BAJAJHLDNG</t>
  </si>
  <si>
    <t>Asset Management</t>
  </si>
  <si>
    <t>Bajaj Housing Finance Ltd</t>
  </si>
  <si>
    <t>BAJAJHFL</t>
  </si>
  <si>
    <t>Torrent Pharmaceuticals Ltd</t>
  </si>
  <si>
    <t>TORNTPHARM</t>
  </si>
  <si>
    <t>Havells India Ltd</t>
  </si>
  <si>
    <t>HAVELLS</t>
  </si>
  <si>
    <t>Electrical Components &amp; Equipments</t>
  </si>
  <si>
    <t>Dr Reddy's Laboratories Ltd</t>
  </si>
  <si>
    <t>DRREDDY</t>
  </si>
  <si>
    <t>Punjab National Bank</t>
  </si>
  <si>
    <t>PNB</t>
  </si>
  <si>
    <t>Macrotech Developers Ltd</t>
  </si>
  <si>
    <t>LODHA</t>
  </si>
  <si>
    <t>United Spirits Ltd</t>
  </si>
  <si>
    <t>UNITDSPR</t>
  </si>
  <si>
    <t>Alcoholic Beverages</t>
  </si>
  <si>
    <t>Bosch Ltd</t>
  </si>
  <si>
    <t>BOSCHLTD</t>
  </si>
  <si>
    <t>ICICI Prudential Life Insurance Company Ltd</t>
  </si>
  <si>
    <t>ICICIPRULI</t>
  </si>
  <si>
    <t>Hero MotoCorp Ltd</t>
  </si>
  <si>
    <t>HEROMOTOCO</t>
  </si>
  <si>
    <t>Mankind Pharma Ltd</t>
  </si>
  <si>
    <t>MANKIND</t>
  </si>
  <si>
    <t>Polycab India Ltd</t>
  </si>
  <si>
    <t>POLYCAB</t>
  </si>
  <si>
    <t>Zydus Lifesciences Ltd</t>
  </si>
  <si>
    <t>ZYDUSLIFE</t>
  </si>
  <si>
    <t>Indusind Bank Ltd</t>
  </si>
  <si>
    <t>INDUSINDBK</t>
  </si>
  <si>
    <t>Apollo Hospitals Enterprise Ltd</t>
  </si>
  <si>
    <t>APOLLOHOSP</t>
  </si>
  <si>
    <t>Hospitals &amp; Diagnostic Centres</t>
  </si>
  <si>
    <t>Dabur India Ltd</t>
  </si>
  <si>
    <t>DABUR</t>
  </si>
  <si>
    <t>Info Edge (India) Ltd</t>
  </si>
  <si>
    <t>NAUKRI</t>
  </si>
  <si>
    <t>Tata Consumer Products Ltd</t>
  </si>
  <si>
    <t>TATACONSUM</t>
  </si>
  <si>
    <t>Tea &amp; Coffee</t>
  </si>
  <si>
    <t>ICICI Lombard General Insurance Company Ltd</t>
  </si>
  <si>
    <t>ICICIGI</t>
  </si>
  <si>
    <t>Cummins India Ltd</t>
  </si>
  <si>
    <t>CUMMINSIND</t>
  </si>
  <si>
    <t>Industrial Machinery</t>
  </si>
  <si>
    <t>Solar Industries India Ltd</t>
  </si>
  <si>
    <t>SOLARINDS</t>
  </si>
  <si>
    <t>Commodity Chemicals</t>
  </si>
  <si>
    <t>Lupin Ltd</t>
  </si>
  <si>
    <t>LUPIN</t>
  </si>
  <si>
    <t>Indus Towers Ltd</t>
  </si>
  <si>
    <t>INDUSTOWER</t>
  </si>
  <si>
    <t>Telecom Infrastructure</t>
  </si>
  <si>
    <t>HDFC Asset Management Company Ltd</t>
  </si>
  <si>
    <t>HDFCAMC</t>
  </si>
  <si>
    <t>Indian Overseas Bank</t>
  </si>
  <si>
    <t>IOB</t>
  </si>
  <si>
    <t>Oracle Financial Services Software Ltd</t>
  </si>
  <si>
    <t>OFSS</t>
  </si>
  <si>
    <t>Software Services</t>
  </si>
  <si>
    <t>Torrent Power Ltd</t>
  </si>
  <si>
    <t>TORNTPOWER</t>
  </si>
  <si>
    <t>Suzlon Energy Ltd</t>
  </si>
  <si>
    <t>SUZLON</t>
  </si>
  <si>
    <t>Renewable Energy Equipment &amp; Services</t>
  </si>
  <si>
    <t>Indian Hotels Company Ltd</t>
  </si>
  <si>
    <t>INDHOTEL</t>
  </si>
  <si>
    <t>Hotels, Resorts &amp; Cruise Lines</t>
  </si>
  <si>
    <t>Rail Vikas Nigam Ltd</t>
  </si>
  <si>
    <t>RVNL</t>
  </si>
  <si>
    <t>Jindal Steel And Power Ltd</t>
  </si>
  <si>
    <t>JINDALSTEL</t>
  </si>
  <si>
    <t>Colgate-Palmolive (India) Ltd</t>
  </si>
  <si>
    <t>COLPAL</t>
  </si>
  <si>
    <t>Max Healthcare Institute Ltd</t>
  </si>
  <si>
    <t>MAXHEALTH</t>
  </si>
  <si>
    <t>Dixon Technologies (India) Ltd</t>
  </si>
  <si>
    <t>DIXON</t>
  </si>
  <si>
    <t>Home Electronics &amp; Appliances</t>
  </si>
  <si>
    <t>Shree Cement Ltd</t>
  </si>
  <si>
    <t>SHREECEM</t>
  </si>
  <si>
    <t>Canara Bank Ltd</t>
  </si>
  <si>
    <t>CANBK</t>
  </si>
  <si>
    <t>Tube Investments of India Ltd</t>
  </si>
  <si>
    <t>TIINDIA</t>
  </si>
  <si>
    <t>Cycles</t>
  </si>
  <si>
    <t>Hindustan Petroleum Corp Ltd</t>
  </si>
  <si>
    <t>HINDPETRO</t>
  </si>
  <si>
    <t>Marico Ltd</t>
  </si>
  <si>
    <t>MARICO</t>
  </si>
  <si>
    <t>GMR Airports Ltd</t>
  </si>
  <si>
    <t>GMRINFRA</t>
  </si>
  <si>
    <t>Aurobindo Pharma Ltd</t>
  </si>
  <si>
    <t>AUROPHARMA</t>
  </si>
  <si>
    <t>Oil India Ltd</t>
  </si>
  <si>
    <t>OIL</t>
  </si>
  <si>
    <t>Mazagon Dock Shipbuilders Ltd</t>
  </si>
  <si>
    <t>MAZDOCK</t>
  </si>
  <si>
    <t>Shipbuilding</t>
  </si>
  <si>
    <t>Union Bank of India Ltd</t>
  </si>
  <si>
    <t>UNIONBANK</t>
  </si>
  <si>
    <t>IDBI Bank Ltd</t>
  </si>
  <si>
    <t>IDBI</t>
  </si>
  <si>
    <t>Private Bank</t>
  </si>
  <si>
    <t>Bharat Heavy Electricals Ltd</t>
  </si>
  <si>
    <t>BHEL</t>
  </si>
  <si>
    <t>Godrej Properties Ltd</t>
  </si>
  <si>
    <t>GODREJPROP</t>
  </si>
  <si>
    <t>NHPC Ltd</t>
  </si>
  <si>
    <t>NHPC</t>
  </si>
  <si>
    <t>Persistent Systems Ltd</t>
  </si>
  <si>
    <t>PERSISTENT</t>
  </si>
  <si>
    <t>Muthoot Finance Ltd</t>
  </si>
  <si>
    <t>MUTHOOTFIN</t>
  </si>
  <si>
    <t>Adani Total Gas Ltd</t>
  </si>
  <si>
    <t>ATGL</t>
  </si>
  <si>
    <t>Prestige Estates Projects Ltd</t>
  </si>
  <si>
    <t>PRESTIGE</t>
  </si>
  <si>
    <t>PB Fintech Ltd</t>
  </si>
  <si>
    <t>POLICYBZR</t>
  </si>
  <si>
    <t>Alkem Laboratories Ltd</t>
  </si>
  <si>
    <t>ALKEM</t>
  </si>
  <si>
    <t>Bharti Hexacom Ltd</t>
  </si>
  <si>
    <t>BHARTIHEXA</t>
  </si>
  <si>
    <t>Oberoi Realty Ltd</t>
  </si>
  <si>
    <t>OBEROIRLTY</t>
  </si>
  <si>
    <t>Kalyan Jewellers India Ltd</t>
  </si>
  <si>
    <t>KALYANKJIL</t>
  </si>
  <si>
    <t>Indian Bank</t>
  </si>
  <si>
    <t>INDIANB</t>
  </si>
  <si>
    <t>Linde India Ltd</t>
  </si>
  <si>
    <t>LINDEINDIA</t>
  </si>
  <si>
    <t>SBI Cards and Payment Services Ltd</t>
  </si>
  <si>
    <t>SBICARD</t>
  </si>
  <si>
    <t>Payment Infrastructure</t>
  </si>
  <si>
    <t>Indian Railway Catering and Tourism Corporation Ltd</t>
  </si>
  <si>
    <t>IRCTC</t>
  </si>
  <si>
    <t>PI Industries Ltd</t>
  </si>
  <si>
    <t>PIIND</t>
  </si>
  <si>
    <t>Bharat Forge Ltd</t>
  </si>
  <si>
    <t>BHARATFORG</t>
  </si>
  <si>
    <t>SRF Ltd</t>
  </si>
  <si>
    <t>SRF</t>
  </si>
  <si>
    <t>Patanjali Foods Ltd</t>
  </si>
  <si>
    <t>PATANJALI</t>
  </si>
  <si>
    <t>Packaged Foods &amp; Meats</t>
  </si>
  <si>
    <t>General Insurance Corporation of India</t>
  </si>
  <si>
    <t>GICRE</t>
  </si>
  <si>
    <t>NMDC Ltd</t>
  </si>
  <si>
    <t>NMDC</t>
  </si>
  <si>
    <t>Mining - Iron Ore</t>
  </si>
  <si>
    <t>Yes Bank Ltd</t>
  </si>
  <si>
    <t>YESBANK</t>
  </si>
  <si>
    <t>Berger Paints India Ltd</t>
  </si>
  <si>
    <t>BERGEPAINT</t>
  </si>
  <si>
    <t>Ashok Leyland Ltd</t>
  </si>
  <si>
    <t>ASHOKLEY</t>
  </si>
  <si>
    <t>Abbott India Ltd</t>
  </si>
  <si>
    <t>ABBOTINDIA</t>
  </si>
  <si>
    <t>JSW Infrastructure Ltd</t>
  </si>
  <si>
    <t>JSWINFRA</t>
  </si>
  <si>
    <t>Schaeffler India Ltd</t>
  </si>
  <si>
    <t>SCHAEFFLER</t>
  </si>
  <si>
    <t>Voltas Ltd</t>
  </si>
  <si>
    <t>VOLTAS</t>
  </si>
  <si>
    <t>Hitachi Energy India Ltd</t>
  </si>
  <si>
    <t>POWERINDIA</t>
  </si>
  <si>
    <t>Vodafone Idea Ltd</t>
  </si>
  <si>
    <t>IDEA</t>
  </si>
  <si>
    <t>Thermax Limited</t>
  </si>
  <si>
    <t>THERMAX</t>
  </si>
  <si>
    <t>Balkrishna Industries Ltd</t>
  </si>
  <si>
    <t>BALKRISIND</t>
  </si>
  <si>
    <t>Tires &amp; Rubber</t>
  </si>
  <si>
    <t>Supreme Industries Ltd</t>
  </si>
  <si>
    <t>SUPREMEIND</t>
  </si>
  <si>
    <t>Plastic Products</t>
  </si>
  <si>
    <t>Phoenix Mills Ltd</t>
  </si>
  <si>
    <t>PHOENIXLTD</t>
  </si>
  <si>
    <t>Mphasis Ltd</t>
  </si>
  <si>
    <t>MPHASIS</t>
  </si>
  <si>
    <t>Motilal Oswal Financial Services Ltd</t>
  </si>
  <si>
    <t>MOTILALOFS</t>
  </si>
  <si>
    <t>Diversified Financials</t>
  </si>
  <si>
    <t>BSE Ltd</t>
  </si>
  <si>
    <t>BSE</t>
  </si>
  <si>
    <t>Stock Exchanges &amp; Ratings</t>
  </si>
  <si>
    <t>L&amp;T Technology Services Ltd</t>
  </si>
  <si>
    <t>LTTS</t>
  </si>
  <si>
    <t>Sundaram Finance Ltd</t>
  </si>
  <si>
    <t>SUNDARMFIN</t>
  </si>
  <si>
    <t>Fertilisers And Chemicals Travancore Ltd</t>
  </si>
  <si>
    <t>FACT</t>
  </si>
  <si>
    <t>Fertilizers &amp; Agro Chemicals</t>
  </si>
  <si>
    <t>Aditya Birla Capital Ltd</t>
  </si>
  <si>
    <t>ABCAPITAL</t>
  </si>
  <si>
    <t>Jindal Stainless Ltd</t>
  </si>
  <si>
    <t>JSL</t>
  </si>
  <si>
    <t>Indian Renewable Energy Development Agency Ltd</t>
  </si>
  <si>
    <t>IREDA</t>
  </si>
  <si>
    <t>MRF Ltd</t>
  </si>
  <si>
    <t>MRF</t>
  </si>
  <si>
    <t>UNO Minda Ltd</t>
  </si>
  <si>
    <t>UNOMINDA</t>
  </si>
  <si>
    <t>Lloyds Metals And Energy Ltd</t>
  </si>
  <si>
    <t>LLOYDSME</t>
  </si>
  <si>
    <t>Procter &amp; Gamble Hygiene and Health Care Ltd</t>
  </si>
  <si>
    <t>PGHH</t>
  </si>
  <si>
    <t>UCO Bank</t>
  </si>
  <si>
    <t>UCOBANK</t>
  </si>
  <si>
    <t>Petronet LNG Ltd</t>
  </si>
  <si>
    <t>PETRONET</t>
  </si>
  <si>
    <t>Oil &amp; Gas - Storage &amp; Transportation</t>
  </si>
  <si>
    <t>Gujarat Fluorochemicals Ltd</t>
  </si>
  <si>
    <t>FLUOROCHEM</t>
  </si>
  <si>
    <t>Specialty Chemicals</t>
  </si>
  <si>
    <t>Container Corporation of India Ltd</t>
  </si>
  <si>
    <t>CONCOR</t>
  </si>
  <si>
    <t>Logistics</t>
  </si>
  <si>
    <t>Tata Communications Ltd</t>
  </si>
  <si>
    <t>TATACOMM</t>
  </si>
  <si>
    <t>United Breweries Ltd</t>
  </si>
  <si>
    <t>UBL</t>
  </si>
  <si>
    <t>Fsn E-Commerce Ventures Ltd</t>
  </si>
  <si>
    <t>NYKAA</t>
  </si>
  <si>
    <t>Wellness Services</t>
  </si>
  <si>
    <t>Steel Authority of India Ltd</t>
  </si>
  <si>
    <t>SAIL</t>
  </si>
  <si>
    <t>IDFC First Bank Ltd</t>
  </si>
  <si>
    <t>IDFCFIRSTB</t>
  </si>
  <si>
    <t>Page Industries Ltd</t>
  </si>
  <si>
    <t>PAGEIND</t>
  </si>
  <si>
    <t>Apparel &amp; Accessories</t>
  </si>
  <si>
    <t>Astral Ltd</t>
  </si>
  <si>
    <t>ASTRAL</t>
  </si>
  <si>
    <t>Building Products - Pipes</t>
  </si>
  <si>
    <t>AU Small Finance Bank Ltd</t>
  </si>
  <si>
    <t>AUBANK</t>
  </si>
  <si>
    <t>Glenmark Pharmaceuticals Ltd</t>
  </si>
  <si>
    <t>GLENMARK</t>
  </si>
  <si>
    <t>Federal Bank Ltd</t>
  </si>
  <si>
    <t>FEDERALBNK</t>
  </si>
  <si>
    <t>Coromandel International Ltd</t>
  </si>
  <si>
    <t>COROMANDEL</t>
  </si>
  <si>
    <t>Central Bank of India Ltd</t>
  </si>
  <si>
    <t>CENTRALBK</t>
  </si>
  <si>
    <t>KPIT Technologies Ltd</t>
  </si>
  <si>
    <t>KPITTECH</t>
  </si>
  <si>
    <t>Bank of India Ltd</t>
  </si>
  <si>
    <t>BANKINDIA</t>
  </si>
  <si>
    <t>Coforge Ltd</t>
  </si>
  <si>
    <t>COFORGE</t>
  </si>
  <si>
    <t>Honeywell Automation India Ltd</t>
  </si>
  <si>
    <t>HONAUT</t>
  </si>
  <si>
    <t>Fortis Healthcare Ltd</t>
  </si>
  <si>
    <t>FORTIS</t>
  </si>
  <si>
    <t>GE Vernova T&amp;D India Ltd</t>
  </si>
  <si>
    <t>GET&amp;D</t>
  </si>
  <si>
    <t>Premier Energies Ltd</t>
  </si>
  <si>
    <t>PREMIERENE</t>
  </si>
  <si>
    <t>Tata Elxsi Ltd</t>
  </si>
  <si>
    <t>TATAELXSI</t>
  </si>
  <si>
    <t>One 97 Communications Ltd</t>
  </si>
  <si>
    <t>PAYTM</t>
  </si>
  <si>
    <t>Business Support Services</t>
  </si>
  <si>
    <t>GlaxoSmithKline Pharmaceuticals Ltd</t>
  </si>
  <si>
    <t>GLAXO</t>
  </si>
  <si>
    <t>SJVN Ltd</t>
  </si>
  <si>
    <t>SJVN</t>
  </si>
  <si>
    <t>APL Apollo Tubes Ltd</t>
  </si>
  <si>
    <t>APLAPOLLO</t>
  </si>
  <si>
    <t>ACC Ltd</t>
  </si>
  <si>
    <t>ACC</t>
  </si>
  <si>
    <t>Nippon Life India Asset Management Ltd</t>
  </si>
  <si>
    <t>NAM-INDIA</t>
  </si>
  <si>
    <t>Tata Technologies Ltd</t>
  </si>
  <si>
    <t>TATATECH</t>
  </si>
  <si>
    <t>Adani Wilmar Ltd</t>
  </si>
  <si>
    <t>AWL</t>
  </si>
  <si>
    <t>National Aluminium Co Ltd</t>
  </si>
  <si>
    <t>NATIONALUM</t>
  </si>
  <si>
    <t>Jubilant Foodworks Ltd</t>
  </si>
  <si>
    <t>JUBLFOOD</t>
  </si>
  <si>
    <t>Restaurants &amp; Cafes</t>
  </si>
  <si>
    <t>Max Financial Services Ltd</t>
  </si>
  <si>
    <t>MFSL</t>
  </si>
  <si>
    <t>Escorts Kubota Ltd</t>
  </si>
  <si>
    <t>ESCORTS</t>
  </si>
  <si>
    <t>Tractors</t>
  </si>
  <si>
    <t>IPCA Laboratories Ltd</t>
  </si>
  <si>
    <t>IPCALAB</t>
  </si>
  <si>
    <t>Housing and Urban Development Corporation Ltd</t>
  </si>
  <si>
    <t>HUDCO</t>
  </si>
  <si>
    <t>UPL Ltd</t>
  </si>
  <si>
    <t>UPL</t>
  </si>
  <si>
    <t>Sona BLW Precision Forgings Ltd</t>
  </si>
  <si>
    <t>SONACOMS</t>
  </si>
  <si>
    <t>Apar Industries Ltd</t>
  </si>
  <si>
    <t>APARINDS</t>
  </si>
  <si>
    <t>Blue Star Ltd</t>
  </si>
  <si>
    <t>BLUESTARCO</t>
  </si>
  <si>
    <t>Exide Industries Ltd</t>
  </si>
  <si>
    <t>EXIDEIND</t>
  </si>
  <si>
    <t>Batteries</t>
  </si>
  <si>
    <t>Biocon Ltd</t>
  </si>
  <si>
    <t>BIOCON</t>
  </si>
  <si>
    <t>Biotechnology</t>
  </si>
  <si>
    <t>Bharat Dynamics Ltd</t>
  </si>
  <si>
    <t>BDL</t>
  </si>
  <si>
    <t>Cochin Shipyard Ltd</t>
  </si>
  <si>
    <t>COCHINSHIP</t>
  </si>
  <si>
    <t>3M India Ltd</t>
  </si>
  <si>
    <t>3MINDIA</t>
  </si>
  <si>
    <t>Stationery</t>
  </si>
  <si>
    <t>Bank of Maharashtra Ltd</t>
  </si>
  <si>
    <t>MAHABANK</t>
  </si>
  <si>
    <t>360 One Wam Ltd</t>
  </si>
  <si>
    <t>360ONE</t>
  </si>
  <si>
    <t>Investment Banking &amp; Brokerage</t>
  </si>
  <si>
    <t>Ajanta Pharma Ltd</t>
  </si>
  <si>
    <t>AJANTPHARM</t>
  </si>
  <si>
    <t>AIA Engineering Ltd</t>
  </si>
  <si>
    <t>AIAENG</t>
  </si>
  <si>
    <t>Gujarat Gas Ltd</t>
  </si>
  <si>
    <t>GUJGASLTD</t>
  </si>
  <si>
    <t>Cholamandalam Financial Holdings Ltd</t>
  </si>
  <si>
    <t>CHOLAHLDNG</t>
  </si>
  <si>
    <t>L&amp;T Finance Ltd</t>
  </si>
  <si>
    <t>LTF</t>
  </si>
  <si>
    <t>Deepak Nitrite Ltd</t>
  </si>
  <si>
    <t>DEEPAKNTR</t>
  </si>
  <si>
    <t>KEI Industries Ltd</t>
  </si>
  <si>
    <t>KEI</t>
  </si>
  <si>
    <t>Cables</t>
  </si>
  <si>
    <t>CRISIL Ltd</t>
  </si>
  <si>
    <t>CRISIL</t>
  </si>
  <si>
    <t>Mahindra and Mahindra Financial Services Ltd</t>
  </si>
  <si>
    <t>M&amp;MFIN</t>
  </si>
  <si>
    <t>Kaynes Technology India Ltd</t>
  </si>
  <si>
    <t>KAYNES</t>
  </si>
  <si>
    <t>Tata Investment Corporation Ltd</t>
  </si>
  <si>
    <t>TATAINVEST</t>
  </si>
  <si>
    <t>Godrej Industries Ltd</t>
  </si>
  <si>
    <t>GODREJIND</t>
  </si>
  <si>
    <t>Dalmia Bharat Ltd</t>
  </si>
  <si>
    <t>DALBHARAT</t>
  </si>
  <si>
    <t>Ola Electric Mobility Ltd</t>
  </si>
  <si>
    <t>OLAELEC</t>
  </si>
  <si>
    <t>Syngene International Ltd</t>
  </si>
  <si>
    <t>SYNGENE</t>
  </si>
  <si>
    <t>NLC India Ltd</t>
  </si>
  <si>
    <t>NLCINDIA</t>
  </si>
  <si>
    <t>Punjab &amp; Sind Bank</t>
  </si>
  <si>
    <t>PSB</t>
  </si>
  <si>
    <t>Endurance Technologies Ltd</t>
  </si>
  <si>
    <t>ENDURANCE</t>
  </si>
  <si>
    <t>Brainbees Solutions Ltd</t>
  </si>
  <si>
    <t>FIRSTCRY</t>
  </si>
  <si>
    <t>Aditya Birla Fashion and Retail Ltd</t>
  </si>
  <si>
    <t>ABFRL</t>
  </si>
  <si>
    <t>Multi Commodity Exchange of India Ltd</t>
  </si>
  <si>
    <t>MCX</t>
  </si>
  <si>
    <t>Godfrey Phillips India Ltd</t>
  </si>
  <si>
    <t>GODFRYPHLP</t>
  </si>
  <si>
    <t>J K Cement Ltd</t>
  </si>
  <si>
    <t>JKCEMENT</t>
  </si>
  <si>
    <t>LIC Housing Finance Ltd</t>
  </si>
  <si>
    <t>LICHSGFIN</t>
  </si>
  <si>
    <t>Home Financing</t>
  </si>
  <si>
    <t>Embassy Office Parks REIT</t>
  </si>
  <si>
    <t>EMBASSY</t>
  </si>
  <si>
    <t>Star Health and Allied Insurance Company Ltd</t>
  </si>
  <si>
    <t>STARHEALTH</t>
  </si>
  <si>
    <t>New India Assurance Company Ltd</t>
  </si>
  <si>
    <t>NIACL</t>
  </si>
  <si>
    <t>Go Digit General Insurance Ltd</t>
  </si>
  <si>
    <t>GODIGIT</t>
  </si>
  <si>
    <t>Suven Pharmaceuticals Ltd</t>
  </si>
  <si>
    <t>SUVENPHAR</t>
  </si>
  <si>
    <t>Metro Brands Ltd</t>
  </si>
  <si>
    <t>METROBRAND</t>
  </si>
  <si>
    <t>Footwear</t>
  </si>
  <si>
    <t>IRB Infrastructure Developers Ltd</t>
  </si>
  <si>
    <t>IRB</t>
  </si>
  <si>
    <t>Apollo Tyres Ltd</t>
  </si>
  <si>
    <t>APOLLOTYRE</t>
  </si>
  <si>
    <t>BASF India Ltd</t>
  </si>
  <si>
    <t>BASF</t>
  </si>
  <si>
    <t>KPR Mill Ltd</t>
  </si>
  <si>
    <t>KPRMILL</t>
  </si>
  <si>
    <t>Textiles</t>
  </si>
  <si>
    <t>Vedant Fashions Ltd</t>
  </si>
  <si>
    <t>MANYAVAR</t>
  </si>
  <si>
    <t>Central Depository Services (India) Ltd</t>
  </si>
  <si>
    <t>CDSL</t>
  </si>
  <si>
    <t>Indraprastha Gas Ltd</t>
  </si>
  <si>
    <t>IGL</t>
  </si>
  <si>
    <t>Aditya Birla Real Estate Ltd</t>
  </si>
  <si>
    <t>ABREL</t>
  </si>
  <si>
    <t>Whirlpool of India Ltd</t>
  </si>
  <si>
    <t>WHIRLPOOL</t>
  </si>
  <si>
    <t>Brigade Enterprises Ltd</t>
  </si>
  <si>
    <t>BRIGADE</t>
  </si>
  <si>
    <t>Sun Tv Network Ltd</t>
  </si>
  <si>
    <t>SUNTV</t>
  </si>
  <si>
    <t>TV Channels &amp; Broadcasters</t>
  </si>
  <si>
    <t>J B Chemicals and Pharmaceuticals Ltd</t>
  </si>
  <si>
    <t>JBCHEPHARM</t>
  </si>
  <si>
    <t>TVS Holdings Ltd</t>
  </si>
  <si>
    <t>TVSHLTD</t>
  </si>
  <si>
    <t>Radico Khaitan Ltd</t>
  </si>
  <si>
    <t>RADICO</t>
  </si>
  <si>
    <t>Tata Chemicals Ltd</t>
  </si>
  <si>
    <t>TATACHEM</t>
  </si>
  <si>
    <t>Emami Ltd</t>
  </si>
  <si>
    <t>EMAMILTD</t>
  </si>
  <si>
    <t>Sundram Fasteners Ltd</t>
  </si>
  <si>
    <t>SUNDRMFAST</t>
  </si>
  <si>
    <t>Bayer Cropscience Ltd</t>
  </si>
  <si>
    <t>BAYERCROP</t>
  </si>
  <si>
    <t>Hindustan Copper Ltd</t>
  </si>
  <si>
    <t>HINDCOPPER</t>
  </si>
  <si>
    <t>Mining - Copper</t>
  </si>
  <si>
    <t>Piramal Pharma Ltd</t>
  </si>
  <si>
    <t>PPLPHARMA</t>
  </si>
  <si>
    <t>Himadri Speciality Chemical Ltd</t>
  </si>
  <si>
    <t>HSCL</t>
  </si>
  <si>
    <t>Poonawalla Fincorp Ltd</t>
  </si>
  <si>
    <t>POONAWALLA</t>
  </si>
  <si>
    <t>Delhivery Ltd</t>
  </si>
  <si>
    <t>DELHIVERY</t>
  </si>
  <si>
    <t>Bandhan Bank Ltd</t>
  </si>
  <si>
    <t>BANDHANBNK</t>
  </si>
  <si>
    <t>Authum Investment &amp; Infrastructure Ltd</t>
  </si>
  <si>
    <t>AIIL</t>
  </si>
  <si>
    <t>Motherson Sumi Wiring India Ltd</t>
  </si>
  <si>
    <t>MSUMI</t>
  </si>
  <si>
    <t>Dr. Lal PathLabs Ltd</t>
  </si>
  <si>
    <t>LALPATHLAB</t>
  </si>
  <si>
    <t>ICICI Securities Ltd</t>
  </si>
  <si>
    <t>ISEC</t>
  </si>
  <si>
    <t>Global Health Ltd</t>
  </si>
  <si>
    <t>MEDANTA</t>
  </si>
  <si>
    <t>Gland Pharma Ltd</t>
  </si>
  <si>
    <t>GLAND</t>
  </si>
  <si>
    <t>Gillette India Ltd</t>
  </si>
  <si>
    <t>GILLETTE</t>
  </si>
  <si>
    <t>Carborundum Universal Ltd</t>
  </si>
  <si>
    <t>CARBORUNIV</t>
  </si>
  <si>
    <t>Inox Wind Ltd</t>
  </si>
  <si>
    <t>INOXWIND</t>
  </si>
  <si>
    <t>ZF Commercial Vehicle Control Systems India Ltd</t>
  </si>
  <si>
    <t>ZFCVINDIA</t>
  </si>
  <si>
    <t>Emcure Pharmaceuticals Ltd</t>
  </si>
  <si>
    <t>EMCURE</t>
  </si>
  <si>
    <t>Timken India Ltd</t>
  </si>
  <si>
    <t>TIMKEN</t>
  </si>
  <si>
    <t>NBCC (India) Ltd</t>
  </si>
  <si>
    <t>NBCC</t>
  </si>
  <si>
    <t>Angel One Ltd</t>
  </si>
  <si>
    <t>ANGELONE</t>
  </si>
  <si>
    <t>Mangalore Refinery and Petrochemicals Ltd</t>
  </si>
  <si>
    <t>MRPL</t>
  </si>
  <si>
    <t>Aegis Logistics Ltd</t>
  </si>
  <si>
    <t>AEGISLOG</t>
  </si>
  <si>
    <t>SKF India Ltd</t>
  </si>
  <si>
    <t>SKFINDIA</t>
  </si>
  <si>
    <t>Crompton Greaves Consumer Electricals Ltd</t>
  </si>
  <si>
    <t>CROMPTON</t>
  </si>
  <si>
    <t>Narayana Hrudayalaya Ltd</t>
  </si>
  <si>
    <t>NH</t>
  </si>
  <si>
    <t>Poly Medicure Ltd</t>
  </si>
  <si>
    <t>POLYMED</t>
  </si>
  <si>
    <t>Health Care Equipment &amp; Supplies</t>
  </si>
  <si>
    <t>Grindwell Norton Ltd</t>
  </si>
  <si>
    <t>GRINDWELL</t>
  </si>
  <si>
    <t>Hatsun Agro Product Ltd</t>
  </si>
  <si>
    <t>HATSUN</t>
  </si>
  <si>
    <t>Pfizer Ltd</t>
  </si>
  <si>
    <t>PFIZER</t>
  </si>
  <si>
    <t>Sumitomo Chemical India Ltd</t>
  </si>
  <si>
    <t>SUMICHEM</t>
  </si>
  <si>
    <t>Five-Star Business Finance Ltd</t>
  </si>
  <si>
    <t>FIVESTAR</t>
  </si>
  <si>
    <t>KEC International Ltd</t>
  </si>
  <si>
    <t>KEC</t>
  </si>
  <si>
    <t>CESC Ltd</t>
  </si>
  <si>
    <t>CESC</t>
  </si>
  <si>
    <t>Ratnamani Metals and Tubes Ltd</t>
  </si>
  <si>
    <t>RATNAMANI</t>
  </si>
  <si>
    <t>Laurus Labs Ltd</t>
  </si>
  <si>
    <t>LAURUSLABS</t>
  </si>
  <si>
    <t>Natco Pharma Ltd</t>
  </si>
  <si>
    <t>NATCOPHARM</t>
  </si>
  <si>
    <t>Jyoti CNC Automation Ltd</t>
  </si>
  <si>
    <t>JYOTICNC</t>
  </si>
  <si>
    <t>Computer Hardware</t>
  </si>
  <si>
    <t>Nuvama Wealth Management Ltd</t>
  </si>
  <si>
    <t>NUVAMA</t>
  </si>
  <si>
    <t>Anant Raj Ltd</t>
  </si>
  <si>
    <t>ANANTRAJ</t>
  </si>
  <si>
    <t>EIH Ltd</t>
  </si>
  <si>
    <t>EIHOTEL</t>
  </si>
  <si>
    <t>Triveni Turbine Ltd</t>
  </si>
  <si>
    <t>TRITURBINE</t>
  </si>
  <si>
    <t>Amara Raja Energy &amp; Mobility Ltd</t>
  </si>
  <si>
    <t>ARE&amp;M</t>
  </si>
  <si>
    <t>CPSE ETF</t>
  </si>
  <si>
    <t>CPSEETF</t>
  </si>
  <si>
    <t>Equity</t>
  </si>
  <si>
    <t>Piramal Enterprises Ltd</t>
  </si>
  <si>
    <t>PEL</t>
  </si>
  <si>
    <t>Shyam Metalics and Energy Ltd</t>
  </si>
  <si>
    <t>SHYAMMETL</t>
  </si>
  <si>
    <t>PNB Housing Finance Ltd</t>
  </si>
  <si>
    <t>PNBHOUSING</t>
  </si>
  <si>
    <t>Tejas Networks Ltd</t>
  </si>
  <si>
    <t>TEJASNET</t>
  </si>
  <si>
    <t>Telecom Equipments</t>
  </si>
  <si>
    <t>Kansai Nerolac Paints Ltd</t>
  </si>
  <si>
    <t>KANSAINER</t>
  </si>
  <si>
    <t>Atul Ltd</t>
  </si>
  <si>
    <t>ATUL</t>
  </si>
  <si>
    <t>Gujarat State Petronet Ltd</t>
  </si>
  <si>
    <t>GSPL</t>
  </si>
  <si>
    <t>Computer Age Management Services Ltd</t>
  </si>
  <si>
    <t>CAMS</t>
  </si>
  <si>
    <t>Firstsource Solutions Ltd</t>
  </si>
  <si>
    <t>FSL</t>
  </si>
  <si>
    <t>Outsourced services</t>
  </si>
  <si>
    <t>Alembic Pharmaceuticals Ltd</t>
  </si>
  <si>
    <t>APLLTD</t>
  </si>
  <si>
    <t>Jindal SAW Ltd</t>
  </si>
  <si>
    <t>JINDALSAW</t>
  </si>
  <si>
    <t>ITI Ltd</t>
  </si>
  <si>
    <t>ITI</t>
  </si>
  <si>
    <t>Krishna Institute of Medical Sciences Ltd</t>
  </si>
  <si>
    <t>KIMS</t>
  </si>
  <si>
    <t>Aditya Birla Sun Life Amc Ltd</t>
  </si>
  <si>
    <t>ABSLAMC</t>
  </si>
  <si>
    <t>Bikaji Foods International Ltd</t>
  </si>
  <si>
    <t>BIKAJI</t>
  </si>
  <si>
    <t>Affle (India) Ltd</t>
  </si>
  <si>
    <t>AFFLE</t>
  </si>
  <si>
    <t>Advertising</t>
  </si>
  <si>
    <t>Kajaria Ceramics Ltd</t>
  </si>
  <si>
    <t>KAJARIACER</t>
  </si>
  <si>
    <t>Building Products - Ceramics</t>
  </si>
  <si>
    <t>Castrol India Ltd</t>
  </si>
  <si>
    <t>CASTROLIND</t>
  </si>
  <si>
    <t>Kalpataru Projects International Ltd</t>
  </si>
  <si>
    <t>KPIL</t>
  </si>
  <si>
    <t>KIOCL Ltd</t>
  </si>
  <si>
    <t>KIOCL</t>
  </si>
  <si>
    <t>Vinati Organics Ltd</t>
  </si>
  <si>
    <t>VINATIORGA</t>
  </si>
  <si>
    <t>Aster DM Healthcare Ltd</t>
  </si>
  <si>
    <t>ASTERDM</t>
  </si>
  <si>
    <t>Nexus Select Trust</t>
  </si>
  <si>
    <t>NXST</t>
  </si>
  <si>
    <t>Mindspace Business Parks REIT</t>
  </si>
  <si>
    <t>MINDSPACE</t>
  </si>
  <si>
    <t>Devyani International Ltd</t>
  </si>
  <si>
    <t>DEVYANI</t>
  </si>
  <si>
    <t>Signatureglobal (India) Ltd</t>
  </si>
  <si>
    <t>SIGNATURE</t>
  </si>
  <si>
    <t>Jupiter Wagons Ltd</t>
  </si>
  <si>
    <t>JWL</t>
  </si>
  <si>
    <t>Rail</t>
  </si>
  <si>
    <t>JBM Auto Ltd</t>
  </si>
  <si>
    <t>JBMA</t>
  </si>
  <si>
    <t>Elgi Equipments Ltd</t>
  </si>
  <si>
    <t>ELGIEQUIP</t>
  </si>
  <si>
    <t>Ramco Cements Limited</t>
  </si>
  <si>
    <t>RAMCOCEM</t>
  </si>
  <si>
    <t>Century Plyboards (India) Ltd</t>
  </si>
  <si>
    <t>CENTURYPLY</t>
  </si>
  <si>
    <t>Wood Products</t>
  </si>
  <si>
    <t>Finolex Cables Ltd</t>
  </si>
  <si>
    <t>FINCABLES</t>
  </si>
  <si>
    <t>CIE Automotive India Ltd</t>
  </si>
  <si>
    <t>CIEINDIA</t>
  </si>
  <si>
    <t>Chambal Fertilisers and Chemicals Ltd</t>
  </si>
  <si>
    <t>CHAMBLFERT</t>
  </si>
  <si>
    <t>Concord Biotech Ltd</t>
  </si>
  <si>
    <t>CONCORDBIO</t>
  </si>
  <si>
    <t>Amber Enterprises India Ltd</t>
  </si>
  <si>
    <t>AMBER</t>
  </si>
  <si>
    <t>Jai Balaji Industries Ltd</t>
  </si>
  <si>
    <t>JAIBALAJI</t>
  </si>
  <si>
    <t>Relaxo Footwears Ltd</t>
  </si>
  <si>
    <t>RELAXO</t>
  </si>
  <si>
    <t>Blue Dart Express Ltd</t>
  </si>
  <si>
    <t>BLUEDART</t>
  </si>
  <si>
    <t>Sobha Ltd</t>
  </si>
  <si>
    <t>SOBHA</t>
  </si>
  <si>
    <t>PTC Industries Ltd</t>
  </si>
  <si>
    <t>PTCIL</t>
  </si>
  <si>
    <t>Ircon International Ltd</t>
  </si>
  <si>
    <t>IRCON</t>
  </si>
  <si>
    <t>Cyient Ltd</t>
  </si>
  <si>
    <t>CYIENT</t>
  </si>
  <si>
    <t>Cello World Ltd</t>
  </si>
  <si>
    <t>CELLO</t>
  </si>
  <si>
    <t>Chalet Hotels Ltd</t>
  </si>
  <si>
    <t>CHALET</t>
  </si>
  <si>
    <t>R R Kabel Ltd</t>
  </si>
  <si>
    <t>RRKABEL</t>
  </si>
  <si>
    <t>Jyothy Labs Ltd</t>
  </si>
  <si>
    <t>JYOTHYLAB</t>
  </si>
  <si>
    <t>Bombay Burmah Trading Corporation Ltd</t>
  </si>
  <si>
    <t>BBTC</t>
  </si>
  <si>
    <t>Finolex Industries Ltd</t>
  </si>
  <si>
    <t>FINPIPE</t>
  </si>
  <si>
    <t>NCC Ltd</t>
  </si>
  <si>
    <t>NCC</t>
  </si>
  <si>
    <t>Schneider Electric Infrastructure Ltd</t>
  </si>
  <si>
    <t>SCHNEIDER</t>
  </si>
  <si>
    <t>Techno Electric &amp; Engineering Company Ltd</t>
  </si>
  <si>
    <t>TECHNOE</t>
  </si>
  <si>
    <t>V Guard Industries Ltd</t>
  </si>
  <si>
    <t>VGUARD</t>
  </si>
  <si>
    <t>Garden Reach Shipbuilders &amp; Engineers Ltd</t>
  </si>
  <si>
    <t>GRSE</t>
  </si>
  <si>
    <t>Aadhar Housing Finance Ltd</t>
  </si>
  <si>
    <t>AADHARHFC</t>
  </si>
  <si>
    <t>Astrazeneca Pharma India Ltd</t>
  </si>
  <si>
    <t>ASTRAZEN</t>
  </si>
  <si>
    <t>Bata India Ltd</t>
  </si>
  <si>
    <t>BATAINDIA</t>
  </si>
  <si>
    <t>Welspun Corp Ltd</t>
  </si>
  <si>
    <t>WELCORP</t>
  </si>
  <si>
    <t>Jubilant Pharmova Ltd</t>
  </si>
  <si>
    <t>JUBLPHARMA</t>
  </si>
  <si>
    <t>IIFL Finance Ltd</t>
  </si>
  <si>
    <t>IIFL</t>
  </si>
  <si>
    <t>Aarti Industries Ltd</t>
  </si>
  <si>
    <t>AARTIIND</t>
  </si>
  <si>
    <t>Great Eastern Shipping Company Ltd</t>
  </si>
  <si>
    <t>GESHIP</t>
  </si>
  <si>
    <t>Aptus Value Housing Finance India Ltd</t>
  </si>
  <si>
    <t>APTUS</t>
  </si>
  <si>
    <t>Karur Vysya Bank Ltd</t>
  </si>
  <si>
    <t>KARURVYSYA</t>
  </si>
  <si>
    <t>LMW Ltd</t>
  </si>
  <si>
    <t>LMW</t>
  </si>
  <si>
    <t>Eris Lifesciences Ltd</t>
  </si>
  <si>
    <t>ERIS</t>
  </si>
  <si>
    <t>Ramkrishna Forgings Ltd</t>
  </si>
  <si>
    <t>RKFORGE</t>
  </si>
  <si>
    <t>Neuland Laboratories Ltd</t>
  </si>
  <si>
    <t>NEULANDLAB</t>
  </si>
  <si>
    <t>Tbo Tek Ltd</t>
  </si>
  <si>
    <t>TBOTEK</t>
  </si>
  <si>
    <t>Tour &amp; Travel Services</t>
  </si>
  <si>
    <t>Akzo Nobel India Ltd</t>
  </si>
  <si>
    <t>AKZOINDIA</t>
  </si>
  <si>
    <t>Kfin Technologies Ltd</t>
  </si>
  <si>
    <t>KFINTECH</t>
  </si>
  <si>
    <t>Anand Rathi Wealth Ltd</t>
  </si>
  <si>
    <t>ANANDRATHI</t>
  </si>
  <si>
    <t>Doms Industries Ltd</t>
  </si>
  <si>
    <t>DOMS</t>
  </si>
  <si>
    <t>Office Supplies</t>
  </si>
  <si>
    <t>Trident Ltd</t>
  </si>
  <si>
    <t>TRIDENT</t>
  </si>
  <si>
    <t>Newgen Software Technologies Ltd</t>
  </si>
  <si>
    <t>NEWGEN</t>
  </si>
  <si>
    <t>HFCL Ltd</t>
  </si>
  <si>
    <t>HFCL</t>
  </si>
  <si>
    <t>Asahi India Glass Ltd</t>
  </si>
  <si>
    <t>ASAHIINDIA</t>
  </si>
  <si>
    <t>PCBL Ltd</t>
  </si>
  <si>
    <t>PCBL</t>
  </si>
  <si>
    <t>Waaree Renewable Technologies Ltd</t>
  </si>
  <si>
    <t>WAAREERTL</t>
  </si>
  <si>
    <t>DCM Shriram Ltd</t>
  </si>
  <si>
    <t>DCMSHRIRAM</t>
  </si>
  <si>
    <t>Sarda Energy &amp; Minerals Ltd</t>
  </si>
  <si>
    <t>SARDAEN</t>
  </si>
  <si>
    <t>Sonata Software Ltd</t>
  </si>
  <si>
    <t>SONATSOFTW</t>
  </si>
  <si>
    <t>Kirloskar Oil Engines Ltd</t>
  </si>
  <si>
    <t>KIRLOSENG</t>
  </si>
  <si>
    <t>Clean Science and Technology Ltd</t>
  </si>
  <si>
    <t>CLEAN</t>
  </si>
  <si>
    <t>Navin Fluorine International Ltd</t>
  </si>
  <si>
    <t>NAVINFLUOR</t>
  </si>
  <si>
    <t>Birlasoft Ltd</t>
  </si>
  <si>
    <t>BSOFT</t>
  </si>
  <si>
    <t>CreditAccess Grameen Ltd</t>
  </si>
  <si>
    <t>CREDITACC</t>
  </si>
  <si>
    <t>Indian Energy Exchange Ltd</t>
  </si>
  <si>
    <t>IEX</t>
  </si>
  <si>
    <t>Power Trading &amp; Consultancy</t>
  </si>
  <si>
    <t>BEML Ltd</t>
  </si>
  <si>
    <t>BEML</t>
  </si>
  <si>
    <t>Zen Technologies Ltd</t>
  </si>
  <si>
    <t>ZENTEC</t>
  </si>
  <si>
    <t>HBL Power Systems Ltd</t>
  </si>
  <si>
    <t>HBLPOWER</t>
  </si>
  <si>
    <t>Wockhardt Ltd</t>
  </si>
  <si>
    <t>WOCKPHARMA</t>
  </si>
  <si>
    <t>UTI Asset Management Company Ltd</t>
  </si>
  <si>
    <t>UTIAMC</t>
  </si>
  <si>
    <t>Action Construction Equipment Ltd</t>
  </si>
  <si>
    <t>ACE</t>
  </si>
  <si>
    <t>Heavy Machinery</t>
  </si>
  <si>
    <t>UTI S&amp;P BSE Sensex ETF</t>
  </si>
  <si>
    <t>UTISENSETF</t>
  </si>
  <si>
    <t>Reliance Power Ltd</t>
  </si>
  <si>
    <t>RPOWER</t>
  </si>
  <si>
    <t>Indegene Ltd</t>
  </si>
  <si>
    <t>INDGN</t>
  </si>
  <si>
    <t>Capri Global Capital Ltd</t>
  </si>
  <si>
    <t>CGCL</t>
  </si>
  <si>
    <t>Swan Energy Ltd</t>
  </si>
  <si>
    <t>SWANENERGY</t>
  </si>
  <si>
    <t>Sanofi India Ltd</t>
  </si>
  <si>
    <t>SANOFI</t>
  </si>
  <si>
    <t>Mahanagar Gas Ltd</t>
  </si>
  <si>
    <t>MGL</t>
  </si>
  <si>
    <t>KSB Ltd</t>
  </si>
  <si>
    <t>KSB</t>
  </si>
  <si>
    <t>PVR INOX Ltd</t>
  </si>
  <si>
    <t>PVRINOX</t>
  </si>
  <si>
    <t>Theatres</t>
  </si>
  <si>
    <t>Indiamart Intermesh Ltd</t>
  </si>
  <si>
    <t>INDIAMART</t>
  </si>
  <si>
    <t>Fine Organic Industries Ltd</t>
  </si>
  <si>
    <t>FINEORG</t>
  </si>
  <si>
    <t>PG Electroplast Ltd</t>
  </si>
  <si>
    <t>PGEL</t>
  </si>
  <si>
    <t>Zensar Technologies Ltd</t>
  </si>
  <si>
    <t>ZENSARTECH</t>
  </si>
  <si>
    <t>G R Infraprojects Ltd</t>
  </si>
  <si>
    <t>GRINFRA</t>
  </si>
  <si>
    <t>Netweb Technologies India Ltd</t>
  </si>
  <si>
    <t>NETWEB</t>
  </si>
  <si>
    <t>Gravita India Ltd</t>
  </si>
  <si>
    <t>GRAVITA</t>
  </si>
  <si>
    <t>Metals - Lead</t>
  </si>
  <si>
    <t>Supreme Petrochem Ltd</t>
  </si>
  <si>
    <t>SPLPETRO</t>
  </si>
  <si>
    <t>Titagarh Rail Systems Ltd</t>
  </si>
  <si>
    <t>TITAGARH</t>
  </si>
  <si>
    <t>Welspun Living Ltd</t>
  </si>
  <si>
    <t>WELSPUNLIV</t>
  </si>
  <si>
    <t>Bls International Services Ltd</t>
  </si>
  <si>
    <t>BLS</t>
  </si>
  <si>
    <t>Strides Pharma Science Ltd</t>
  </si>
  <si>
    <t>STAR</t>
  </si>
  <si>
    <t>Tata Teleservices (Maharashtra) Ltd</t>
  </si>
  <si>
    <t>TTML</t>
  </si>
  <si>
    <t>LT Foods Ltd</t>
  </si>
  <si>
    <t>LTFOODS</t>
  </si>
  <si>
    <t>Caplin Point Laboratories Ltd</t>
  </si>
  <si>
    <t>CAPLIPOINT</t>
  </si>
  <si>
    <t>Akums Drugs and Pharmaceuticals Ltd</t>
  </si>
  <si>
    <t>AKUMS</t>
  </si>
  <si>
    <t>Inox Wind Energy Ltd</t>
  </si>
  <si>
    <t>IWEL</t>
  </si>
  <si>
    <t>Godrej Agrovet Ltd</t>
  </si>
  <si>
    <t>GODREJAGRO</t>
  </si>
  <si>
    <t>Agro Products</t>
  </si>
  <si>
    <t>IFCI Ltd</t>
  </si>
  <si>
    <t>IFCI</t>
  </si>
  <si>
    <t>Kirloskar Brothers Ltd</t>
  </si>
  <si>
    <t>KIRLOSBROS</t>
  </si>
  <si>
    <t>RITES Ltd</t>
  </si>
  <si>
    <t>RITES</t>
  </si>
  <si>
    <t>Sterling and Wilson Renewable Energy Ltd</t>
  </si>
  <si>
    <t>SWSOLAR</t>
  </si>
  <si>
    <t>Raymond Lifestyle Ltd</t>
  </si>
  <si>
    <t>RAYMONDLSL</t>
  </si>
  <si>
    <t>Rainbow Children's Medicare Ltd</t>
  </si>
  <si>
    <t>RAINBOW</t>
  </si>
  <si>
    <t>Ingersoll-Rand (India) Ltd</t>
  </si>
  <si>
    <t>INGERRAND</t>
  </si>
  <si>
    <t>E I D-Parry (India) Ltd</t>
  </si>
  <si>
    <t>EIDPARRY</t>
  </si>
  <si>
    <t>Sugar</t>
  </si>
  <si>
    <t>Praj Industries Ltd</t>
  </si>
  <si>
    <t>PRAJIND</t>
  </si>
  <si>
    <t>Granules India Ltd</t>
  </si>
  <si>
    <t>GRANULES</t>
  </si>
  <si>
    <t>Nava Limited</t>
  </si>
  <si>
    <t>NAVA</t>
  </si>
  <si>
    <t>Maharashtra Scooters Ltd</t>
  </si>
  <si>
    <t>MAHSCOOTER</t>
  </si>
  <si>
    <t>eClerx Services Limited</t>
  </si>
  <si>
    <t>ECLERX</t>
  </si>
  <si>
    <t>Aavas Financiers Ltd</t>
  </si>
  <si>
    <t>AAVAS</t>
  </si>
  <si>
    <t>Olectra Greentech Ltd</t>
  </si>
  <si>
    <t>OLECTRA</t>
  </si>
  <si>
    <t>Redington Ltd</t>
  </si>
  <si>
    <t>REDINGTON</t>
  </si>
  <si>
    <t>Technology Hardware</t>
  </si>
  <si>
    <t>JM Financial Ltd</t>
  </si>
  <si>
    <t>JMFINANCIL</t>
  </si>
  <si>
    <t>Elecon Engineering Company Ltd</t>
  </si>
  <si>
    <t>ELECON</t>
  </si>
  <si>
    <t>NMDC Steel Ltd</t>
  </si>
  <si>
    <t>NSLNISP</t>
  </si>
  <si>
    <t>Honasa Consumer Ltd</t>
  </si>
  <si>
    <t>HONASA</t>
  </si>
  <si>
    <t>Craftsman Automation Ltd</t>
  </si>
  <si>
    <t>CRAFTSMAN</t>
  </si>
  <si>
    <t>Chennai Petroleum Corporation Ltd</t>
  </si>
  <si>
    <t>CHENNPETRO</t>
  </si>
  <si>
    <t>Westlife Foodworld Ltd</t>
  </si>
  <si>
    <t>WESTLIFE</t>
  </si>
  <si>
    <t>Cube Highways Trust</t>
  </si>
  <si>
    <t>CUBEINVIT</t>
  </si>
  <si>
    <t>Roads</t>
  </si>
  <si>
    <t>Glenmark Life Sciences Ltd</t>
  </si>
  <si>
    <t>GLS</t>
  </si>
  <si>
    <t>Voltamp Transformers Ltd</t>
  </si>
  <si>
    <t>VOLTAMP</t>
  </si>
  <si>
    <t>Vardhman Textiles Ltd</t>
  </si>
  <si>
    <t>VTL</t>
  </si>
  <si>
    <t>Data Patterns (India) Ltd</t>
  </si>
  <si>
    <t>DATAPATTNS</t>
  </si>
  <si>
    <t>RedTape</t>
  </si>
  <si>
    <t>REDTAPE</t>
  </si>
  <si>
    <t>Transformers and Rectifiers (India) Ltd</t>
  </si>
  <si>
    <t>TARIL</t>
  </si>
  <si>
    <t>Jaiprakash Power Ventures Ltd</t>
  </si>
  <si>
    <t>JPPOWER</t>
  </si>
  <si>
    <t>Railtel Corporation of India Ltd</t>
  </si>
  <si>
    <t>RAILTEL</t>
  </si>
  <si>
    <t>Communication &amp; Networking</t>
  </si>
  <si>
    <t>City Union Bank Ltd</t>
  </si>
  <si>
    <t>CUB</t>
  </si>
  <si>
    <t>Godawari Power and Ispat Ltd</t>
  </si>
  <si>
    <t>GPIL</t>
  </si>
  <si>
    <t>Balrampur Chini Mills Ltd</t>
  </si>
  <si>
    <t>BALRAMCHIN</t>
  </si>
  <si>
    <t>Deepak Fertilisers and Petrochemicals Corp Ltd</t>
  </si>
  <si>
    <t>DEEPAKFERT</t>
  </si>
  <si>
    <t>Marksans Pharma Ltd</t>
  </si>
  <si>
    <t>MARKSANS</t>
  </si>
  <si>
    <t>Nuvoco Vistas Corporation Ltd</t>
  </si>
  <si>
    <t>NUVOCO</t>
  </si>
  <si>
    <t>Usha Martin Ltd</t>
  </si>
  <si>
    <t>USHAMART</t>
  </si>
  <si>
    <t>Genus Power Infrastructures Ltd</t>
  </si>
  <si>
    <t>GENUSPOWER</t>
  </si>
  <si>
    <t>RHI Magnesita India Ltd</t>
  </si>
  <si>
    <t>RHIM</t>
  </si>
  <si>
    <t>Tega Industries Ltd</t>
  </si>
  <si>
    <t>TEGA</t>
  </si>
  <si>
    <t>Zee Entertainment Enterprises Ltd</t>
  </si>
  <si>
    <t>ZEEL</t>
  </si>
  <si>
    <t>Manappuram Finance Ltd</t>
  </si>
  <si>
    <t>MANAPPURAM</t>
  </si>
  <si>
    <t>Minda Corporation Ltd</t>
  </si>
  <si>
    <t>MINDACORP</t>
  </si>
  <si>
    <t>CEAT Ltd</t>
  </si>
  <si>
    <t>CEATLTD</t>
  </si>
  <si>
    <t>TTK Prestige Ltd</t>
  </si>
  <si>
    <t>TTKPRESTIG</t>
  </si>
  <si>
    <t>Happiest Minds Technologies Ltd</t>
  </si>
  <si>
    <t>HAPPSTMNDS</t>
  </si>
  <si>
    <t>Zydus Wellness Ltd</t>
  </si>
  <si>
    <t>ZYDUSWELL</t>
  </si>
  <si>
    <t>IIFL Securities Ltd</t>
  </si>
  <si>
    <t>IIFLSEC</t>
  </si>
  <si>
    <t>Powergrid Infrastructure Investment Trust</t>
  </si>
  <si>
    <t>PGINVIT</t>
  </si>
  <si>
    <t>Safari Industries (India) Ltd</t>
  </si>
  <si>
    <t>SAFARI</t>
  </si>
  <si>
    <t>MMTC Ltd</t>
  </si>
  <si>
    <t>MMTC</t>
  </si>
  <si>
    <t>Bengal &amp; Assam Company Ltd</t>
  </si>
  <si>
    <t>BENGALASM</t>
  </si>
  <si>
    <t>Symphony Ltd</t>
  </si>
  <si>
    <t>SYMPHONY</t>
  </si>
  <si>
    <t>Intellect Design Arena Ltd</t>
  </si>
  <si>
    <t>INTELLECT</t>
  </si>
  <si>
    <t>JSW Holdings Ltd</t>
  </si>
  <si>
    <t>JSWHL</t>
  </si>
  <si>
    <t>India Cements Ltd</t>
  </si>
  <si>
    <t>INDIACEM</t>
  </si>
  <si>
    <t>Jubilant Ingrevia Ltd</t>
  </si>
  <si>
    <t>JUBLINGREA</t>
  </si>
  <si>
    <t>Vesuvius India Ltd</t>
  </si>
  <si>
    <t>VESUVIUS</t>
  </si>
  <si>
    <t>Can Fin Homes Ltd</t>
  </si>
  <si>
    <t>CANFINHOME</t>
  </si>
  <si>
    <t>CE Info Systems Ltd</t>
  </si>
  <si>
    <t>MAPMYINDIA</t>
  </si>
  <si>
    <t>Metropolis Healthcare Ltd</t>
  </si>
  <si>
    <t>METROPOLIS</t>
  </si>
  <si>
    <t>Kirloskar Ferrous Industries Ltd</t>
  </si>
  <si>
    <t>KIRLFER</t>
  </si>
  <si>
    <t>Sanofi Consumer Healthcare India Ltd</t>
  </si>
  <si>
    <t>SANOFICONR</t>
  </si>
  <si>
    <t>Sapphire Foods India Ltd</t>
  </si>
  <si>
    <t>SAPPHIRE</t>
  </si>
  <si>
    <t>Bharat 22 ETF</t>
  </si>
  <si>
    <t>ICICIB22</t>
  </si>
  <si>
    <t>Prudent Corporate Advisory Services Ltd</t>
  </si>
  <si>
    <t>PRUDENT</t>
  </si>
  <si>
    <t>JK Tyre &amp; Industries Ltd</t>
  </si>
  <si>
    <t>JKTYRE</t>
  </si>
  <si>
    <t>Alok Industries Ltd</t>
  </si>
  <si>
    <t>ALOKINDS</t>
  </si>
  <si>
    <t>Aether Industries Ltd</t>
  </si>
  <si>
    <t>AETHER</t>
  </si>
  <si>
    <t>Nippon India ETF Nifty Bank BeES</t>
  </si>
  <si>
    <t>BANKBEES</t>
  </si>
  <si>
    <t>Alkyl Amines Chemicals Ltd</t>
  </si>
  <si>
    <t>ALKYLAMINE</t>
  </si>
  <si>
    <t>Raymond Ltd</t>
  </si>
  <si>
    <t>RAYMOND</t>
  </si>
  <si>
    <t>Mrs. Bectors Food Specialities Ltd</t>
  </si>
  <si>
    <t>BECTORFOOD</t>
  </si>
  <si>
    <t>Gujarat Mineral Development Corporation Ltd</t>
  </si>
  <si>
    <t>GMDCLTD</t>
  </si>
  <si>
    <t>Tanla Platforms Ltd</t>
  </si>
  <si>
    <t>TANLA</t>
  </si>
  <si>
    <t>Quess Corp Ltd</t>
  </si>
  <si>
    <t>QUESS</t>
  </si>
  <si>
    <t>Employment Services</t>
  </si>
  <si>
    <t>Galaxy Surfactants Ltd</t>
  </si>
  <si>
    <t>GALAXYSURF</t>
  </si>
  <si>
    <t>KPI Green Energy Ltd</t>
  </si>
  <si>
    <t>KPIGREEN</t>
  </si>
  <si>
    <t>RBL Bank Ltd</t>
  </si>
  <si>
    <t>RBLBANK</t>
  </si>
  <si>
    <t>Graphite India Ltd</t>
  </si>
  <si>
    <t>GRAPHITE</t>
  </si>
  <si>
    <t>Electrosteel Castings Ltd</t>
  </si>
  <si>
    <t>ELECTCAST</t>
  </si>
  <si>
    <t>Reliance Infrastructure Ltd</t>
  </si>
  <si>
    <t>RELINFRA</t>
  </si>
  <si>
    <t>shipping corporation of India Ltd</t>
  </si>
  <si>
    <t>SCI</t>
  </si>
  <si>
    <t>Jammu and Kashmir Bank Ltd</t>
  </si>
  <si>
    <t>J&amp;KBANK</t>
  </si>
  <si>
    <t>LS Industries Ltd</t>
  </si>
  <si>
    <t>LSIND</t>
  </si>
  <si>
    <t>Happy Forgings Ltd</t>
  </si>
  <si>
    <t>HAPPYFORGE</t>
  </si>
  <si>
    <t>Auto, Truck &amp; Motorcycle Parts</t>
  </si>
  <si>
    <t>Va Tech Wabag Ltd</t>
  </si>
  <si>
    <t>WABAG</t>
  </si>
  <si>
    <t>Water Management</t>
  </si>
  <si>
    <t>ELANTAS Beck India Ltd</t>
  </si>
  <si>
    <t>ELANTAS</t>
  </si>
  <si>
    <t>Engineers India Ltd</t>
  </si>
  <si>
    <t>ENGINERSIN</t>
  </si>
  <si>
    <t>Senco Gold Ltd</t>
  </si>
  <si>
    <t>SENCO</t>
  </si>
  <si>
    <t>INOX India Ltd</t>
  </si>
  <si>
    <t>INOXINDIA</t>
  </si>
  <si>
    <t>Sea-Borne Tankers</t>
  </si>
  <si>
    <t>Puravankara Ltd</t>
  </si>
  <si>
    <t>PURVA</t>
  </si>
  <si>
    <t>Bajaj Electricals Ltd</t>
  </si>
  <si>
    <t>BAJAJELEC</t>
  </si>
  <si>
    <t>Home First Finance Company India Ltd</t>
  </si>
  <si>
    <t>HOMEFIRST</t>
  </si>
  <si>
    <t>Edelweiss Financial Services Ltd</t>
  </si>
  <si>
    <t>EDELWEISS</t>
  </si>
  <si>
    <t>Saregama India Ltd</t>
  </si>
  <si>
    <t>SAREGAMA</t>
  </si>
  <si>
    <t>Movies &amp; TV Serials</t>
  </si>
  <si>
    <t>Vijaya Diagnostic Centre Ltd</t>
  </si>
  <si>
    <t>VIJAYA</t>
  </si>
  <si>
    <t>Brookfield India Real Estate Trust</t>
  </si>
  <si>
    <t>BIRET</t>
  </si>
  <si>
    <t>Sammaan Capital Ltd</t>
  </si>
  <si>
    <t>SAMMAANCAP</t>
  </si>
  <si>
    <t>Isgec Heavy Engineering Ltd</t>
  </si>
  <si>
    <t>ISGEC</t>
  </si>
  <si>
    <t>Kirloskar Pneumatic Company Ltd</t>
  </si>
  <si>
    <t>KIRLPNU</t>
  </si>
  <si>
    <t>Gujarat Pipavav Port Ltd</t>
  </si>
  <si>
    <t>GPPL</t>
  </si>
  <si>
    <t>Route Mobile Ltd</t>
  </si>
  <si>
    <t>ROUTE</t>
  </si>
  <si>
    <t>Time Technoplast Ltd</t>
  </si>
  <si>
    <t>TIMETECHNO</t>
  </si>
  <si>
    <t>P N Gadgil Jewellers Ltd</t>
  </si>
  <si>
    <t>PNGJL</t>
  </si>
  <si>
    <t>India Grid Trust</t>
  </si>
  <si>
    <t>INDIGRID</t>
  </si>
  <si>
    <t>Tips Music Ltd</t>
  </si>
  <si>
    <t>TIPSMUSIC</t>
  </si>
  <si>
    <t>Cera Sanitaryware Ltd</t>
  </si>
  <si>
    <t>CERA</t>
  </si>
  <si>
    <t>Choice International Ltd</t>
  </si>
  <si>
    <t>CHOICEIN</t>
  </si>
  <si>
    <t>Just Dial Ltd</t>
  </si>
  <si>
    <t>JUSTDIAL</t>
  </si>
  <si>
    <t>Eureka Forbes Ltd</t>
  </si>
  <si>
    <t>EUREKAFORB</t>
  </si>
  <si>
    <t>Household Appliances</t>
  </si>
  <si>
    <t>Latent View Analytics Ltd</t>
  </si>
  <si>
    <t>LATENTVIEW</t>
  </si>
  <si>
    <t>ITD Cementation India Ltd</t>
  </si>
  <si>
    <t>ITDCEM</t>
  </si>
  <si>
    <t>Gujarat Narmada Valley Fertilizers &amp; Chemicals Ltd</t>
  </si>
  <si>
    <t>GNFC</t>
  </si>
  <si>
    <t>Prism Johnson Ltd</t>
  </si>
  <si>
    <t>PRSMJOHNSN</t>
  </si>
  <si>
    <t>Power Mech Projects Ltd</t>
  </si>
  <si>
    <t>POWERMECH</t>
  </si>
  <si>
    <t>Sheela Foam Ltd</t>
  </si>
  <si>
    <t>SFL</t>
  </si>
  <si>
    <t>Home Furnishing</t>
  </si>
  <si>
    <t>ESAB India Ltd</t>
  </si>
  <si>
    <t>ESABINDIA</t>
  </si>
  <si>
    <t>CMS Info Systems Ltd</t>
  </si>
  <si>
    <t>CMSINFO</t>
  </si>
  <si>
    <t>Sansera Engineering Ltd</t>
  </si>
  <si>
    <t>SANSERA</t>
  </si>
  <si>
    <t>JK Lakshmi Cement Ltd</t>
  </si>
  <si>
    <t>JKLAKSHMI</t>
  </si>
  <si>
    <t>Rattanindia Enterprises Ltd</t>
  </si>
  <si>
    <t>RTNINDIA</t>
  </si>
  <si>
    <t>Lemon Tree Hotels Ltd</t>
  </si>
  <si>
    <t>LEMONTREE</t>
  </si>
  <si>
    <t>Arvind Ltd</t>
  </si>
  <si>
    <t>ARVIND</t>
  </si>
  <si>
    <t>Aurionpro Solutions Ltd</t>
  </si>
  <si>
    <t>AURIONPRO</t>
  </si>
  <si>
    <t>Max Estates Ltd</t>
  </si>
  <si>
    <t>MAXESTATES</t>
  </si>
  <si>
    <t>IFB Industries Ltd</t>
  </si>
  <si>
    <t>IFBIND</t>
  </si>
  <si>
    <t>National Standard (India) Ltd</t>
  </si>
  <si>
    <t>NATIONSTD</t>
  </si>
  <si>
    <t>HMT Ltd</t>
  </si>
  <si>
    <t>HMT</t>
  </si>
  <si>
    <t>Diamond Power Infrastructure Ltd</t>
  </si>
  <si>
    <t>DIACABS</t>
  </si>
  <si>
    <t>Valor Estate Ltd</t>
  </si>
  <si>
    <t>DBREALTY</t>
  </si>
  <si>
    <t>Shriram Pistons &amp; Rings Ltd</t>
  </si>
  <si>
    <t>SHRIPISTON</t>
  </si>
  <si>
    <t>Birla Corporation Ltd</t>
  </si>
  <si>
    <t>BIRLACORPN</t>
  </si>
  <si>
    <t>SBFC Finance Ltd</t>
  </si>
  <si>
    <t>SBFC</t>
  </si>
  <si>
    <t>Campus Activewear Ltd</t>
  </si>
  <si>
    <t>CAMPUS</t>
  </si>
  <si>
    <t>PNC Infratech Ltd</t>
  </si>
  <si>
    <t>PNCINFRA</t>
  </si>
  <si>
    <t>Lloyds Engineering Works Ltd</t>
  </si>
  <si>
    <t>LLOYDSENGG</t>
  </si>
  <si>
    <t>Keystone Realtors Ltd</t>
  </si>
  <si>
    <t>RUSTOMJEE</t>
  </si>
  <si>
    <t>GMR Power and Urban Infra Ltd</t>
  </si>
  <si>
    <t>GMRP&amp;UI</t>
  </si>
  <si>
    <t>HG Infra Engineering Ltd</t>
  </si>
  <si>
    <t>HGINFRA</t>
  </si>
  <si>
    <t>Shree Renuka Sugars Ltd</t>
  </si>
  <si>
    <t>RENUKA</t>
  </si>
  <si>
    <t>Jupiter Life Line Hospitals Ltd</t>
  </si>
  <si>
    <t>JLHL</t>
  </si>
  <si>
    <t>Kotak Nifty Bank ETF</t>
  </si>
  <si>
    <t>BANKNIFTY1</t>
  </si>
  <si>
    <t>Triveni Engineering and Industries Ltd</t>
  </si>
  <si>
    <t>TRIVENI</t>
  </si>
  <si>
    <t>Rashtriya Chemicals and Fertilizers Ltd</t>
  </si>
  <si>
    <t>RCF</t>
  </si>
  <si>
    <t>Azad Engineering Ltd</t>
  </si>
  <si>
    <t>AZAD</t>
  </si>
  <si>
    <t>F D C Ltd</t>
  </si>
  <si>
    <t>FDC</t>
  </si>
  <si>
    <t>Shakti Pumps (India) Ltd</t>
  </si>
  <si>
    <t>SHAKTIPUMP</t>
  </si>
  <si>
    <t>Force Motors Ltd</t>
  </si>
  <si>
    <t>FORCEMOT</t>
  </si>
  <si>
    <t>Thomas Cook (India) Ltd</t>
  </si>
  <si>
    <t>THOMASCOOK</t>
  </si>
  <si>
    <t>Rategain Travel Technologies Ltd</t>
  </si>
  <si>
    <t>RATEGAIN</t>
  </si>
  <si>
    <t>Garware Hi-Tech Films Ltd</t>
  </si>
  <si>
    <t>GRWRHITECH</t>
  </si>
  <si>
    <t>Procter &amp; Gamble Health Ltd</t>
  </si>
  <si>
    <t>PGHL</t>
  </si>
  <si>
    <t>Allied Blenders and Distillers Ltd</t>
  </si>
  <si>
    <t>ABDL</t>
  </si>
  <si>
    <t>CCL Products (India) Ltd</t>
  </si>
  <si>
    <t>CCL</t>
  </si>
  <si>
    <t>Mastek Ltd</t>
  </si>
  <si>
    <t>MASTEK</t>
  </si>
  <si>
    <t>V-mart Retail Ltd</t>
  </si>
  <si>
    <t>VMART</t>
  </si>
  <si>
    <t>Bharat Global Developers Ltd</t>
  </si>
  <si>
    <t>BGDL</t>
  </si>
  <si>
    <t>Epigral Ltd</t>
  </si>
  <si>
    <t>EPIGRAL</t>
  </si>
  <si>
    <t>SBI Nifty 50 ETF</t>
  </si>
  <si>
    <t>SETFNIF50</t>
  </si>
  <si>
    <t>BHARAT Bond ETF-April 2023-Growth</t>
  </si>
  <si>
    <t>EBBETF0423</t>
  </si>
  <si>
    <t>Debt</t>
  </si>
  <si>
    <t>Balu Forge Industries Ltd</t>
  </si>
  <si>
    <t>BALUFORGE</t>
  </si>
  <si>
    <t>Religare Enterprises Ltd</t>
  </si>
  <si>
    <t>RELIGARE</t>
  </si>
  <si>
    <t>Gujarat State Fertilizers &amp; Chemicals Ltd</t>
  </si>
  <si>
    <t>GSFC</t>
  </si>
  <si>
    <t>HEG Ltd</t>
  </si>
  <si>
    <t>HEG</t>
  </si>
  <si>
    <t>KNR Constructions Ltd</t>
  </si>
  <si>
    <t>KNRCON</t>
  </si>
  <si>
    <t>Gallantt Ispat Ltd</t>
  </si>
  <si>
    <t>GALLANTT</t>
  </si>
  <si>
    <t>Blue Jet Healthcare Ltd</t>
  </si>
  <si>
    <t>BLUEJET</t>
  </si>
  <si>
    <t>Kama Holdings Ltd</t>
  </si>
  <si>
    <t>KAMAHOLD</t>
  </si>
  <si>
    <t>EPL Ltd</t>
  </si>
  <si>
    <t>EPL</t>
  </si>
  <si>
    <t>Packaging</t>
  </si>
  <si>
    <t>Sunteck Realty Ltd</t>
  </si>
  <si>
    <t>SUNTECK</t>
  </si>
  <si>
    <t>Varroc Engineering Ltd</t>
  </si>
  <si>
    <t>VARROC</t>
  </si>
  <si>
    <t>Pilani Investment And Industries Corporation Ltd</t>
  </si>
  <si>
    <t>PILANIINVS</t>
  </si>
  <si>
    <t>Karnataka Bank Ltd</t>
  </si>
  <si>
    <t>KTKBANK</t>
  </si>
  <si>
    <t>MedPlus Health Services Ltd</t>
  </si>
  <si>
    <t>MEDPLUS</t>
  </si>
  <si>
    <t>Star Cement Ltd</t>
  </si>
  <si>
    <t>STARCEMENT</t>
  </si>
  <si>
    <t>Garware Technical Fibres Ltd</t>
  </si>
  <si>
    <t>GARFIBRES</t>
  </si>
  <si>
    <t>Network18 Media &amp; Investments Ltd</t>
  </si>
  <si>
    <t>NETWORK18</t>
  </si>
  <si>
    <t>Juniper Hotels Ltd</t>
  </si>
  <si>
    <t>JUNIPER</t>
  </si>
  <si>
    <t>Ion Exchange (India) Ltd</t>
  </si>
  <si>
    <t>IONEXCHANG</t>
  </si>
  <si>
    <t>Environmental Services</t>
  </si>
  <si>
    <t>Shoppers Stop Ltd</t>
  </si>
  <si>
    <t>SHOPERSTOP</t>
  </si>
  <si>
    <t>RattanIndia Power Ltd</t>
  </si>
  <si>
    <t>RTNPOWER</t>
  </si>
  <si>
    <t>JK Paper Ltd</t>
  </si>
  <si>
    <t>JKPAPER</t>
  </si>
  <si>
    <t>Paper Products</t>
  </si>
  <si>
    <t>ASK Automotive Ltd</t>
  </si>
  <si>
    <t>ASKAUTOLTD</t>
  </si>
  <si>
    <t>Indigo Paints Ltd</t>
  </si>
  <si>
    <t>INDIGOPNTS</t>
  </si>
  <si>
    <t>Black Box Ltd</t>
  </si>
  <si>
    <t>BBOX</t>
  </si>
  <si>
    <t>Rajesh Exports Ltd</t>
  </si>
  <si>
    <t>RAJESHEXPO</t>
  </si>
  <si>
    <t>Avanti Feeds Ltd</t>
  </si>
  <si>
    <t>AVANTIFEED</t>
  </si>
  <si>
    <t>TVS Supply Chain Solutions Ltd</t>
  </si>
  <si>
    <t>TVSSCS</t>
  </si>
  <si>
    <t>Shilpa Medicare Ltd</t>
  </si>
  <si>
    <t>SHILPAMED</t>
  </si>
  <si>
    <t>Ganesh Housing Corp Ltd</t>
  </si>
  <si>
    <t>GANESHHOUC</t>
  </si>
  <si>
    <t>Mahindra Lifespace Developers Ltd</t>
  </si>
  <si>
    <t>MAHLIFE</t>
  </si>
  <si>
    <t>Transport Corporation of India Ltd</t>
  </si>
  <si>
    <t>TCI</t>
  </si>
  <si>
    <t>PC Jeweller Ltd</t>
  </si>
  <si>
    <t>PCJEWELLER</t>
  </si>
  <si>
    <t>Maharashtra Seamless Ltd</t>
  </si>
  <si>
    <t>MAHSEAMLES</t>
  </si>
  <si>
    <t>Anupam Rasayan India Ltd</t>
  </si>
  <si>
    <t>ANURAS</t>
  </si>
  <si>
    <t>Dodla Dairy Ltd</t>
  </si>
  <si>
    <t>DODLA</t>
  </si>
  <si>
    <t>Archean Chemical Industries Ltd</t>
  </si>
  <si>
    <t>ACI</t>
  </si>
  <si>
    <t>Infibeam Avenues Ltd</t>
  </si>
  <si>
    <t>INFIBEAM</t>
  </si>
  <si>
    <t>Equitas Small Finance Bank Ltd</t>
  </si>
  <si>
    <t>EQUITASBNK</t>
  </si>
  <si>
    <t>Electronics Mart India Ltd</t>
  </si>
  <si>
    <t>EMIL</t>
  </si>
  <si>
    <t>Protean eGov Technologies Ltd</t>
  </si>
  <si>
    <t>PROTEAN</t>
  </si>
  <si>
    <t>IT Consulting &amp; Other Services</t>
  </si>
  <si>
    <t>Arvind Fashions Ltd</t>
  </si>
  <si>
    <t>ARVINDFASN</t>
  </si>
  <si>
    <t>Sundaram Finance Holdings Ltd</t>
  </si>
  <si>
    <t>SUNDARMHLD</t>
  </si>
  <si>
    <t>Texmaco Rail &amp; Engineering Ltd</t>
  </si>
  <si>
    <t>TEXRAIL</t>
  </si>
  <si>
    <t>Indo Count Industries Ltd</t>
  </si>
  <si>
    <t>ICIL</t>
  </si>
  <si>
    <t>eMudhra Ltd</t>
  </si>
  <si>
    <t>EMUDHRA</t>
  </si>
  <si>
    <t>Ahluwalia Contracts (India) Ltd</t>
  </si>
  <si>
    <t>AHLUCONT</t>
  </si>
  <si>
    <t>India Shelter Finance Corporation Ltd</t>
  </si>
  <si>
    <t>INDIASHLTR</t>
  </si>
  <si>
    <t>Insolation Energy Ltd</t>
  </si>
  <si>
    <t>INA</t>
  </si>
  <si>
    <t>Semiconductors</t>
  </si>
  <si>
    <t>Chemplast Sanmar Ltd</t>
  </si>
  <si>
    <t>CHEMPLASTS</t>
  </si>
  <si>
    <t>Ujaas Energy Ltd</t>
  </si>
  <si>
    <t>UEL</t>
  </si>
  <si>
    <t>Mahindra Holidays and Resorts India Ltd</t>
  </si>
  <si>
    <t>MHRIL</t>
  </si>
  <si>
    <t>Equinox India Developments Ltd</t>
  </si>
  <si>
    <t>EMBDL</t>
  </si>
  <si>
    <t>Responsive Industries Ltd</t>
  </si>
  <si>
    <t>RESPONIND</t>
  </si>
  <si>
    <t>Building Products - Granite</t>
  </si>
  <si>
    <t>Spicejet Ltd</t>
  </si>
  <si>
    <t>SPICEJET</t>
  </si>
  <si>
    <t>Welspun Enterprises Ltd</t>
  </si>
  <si>
    <t>WELENT</t>
  </si>
  <si>
    <t>Ujjivan Small Finance Bank Ltd</t>
  </si>
  <si>
    <t>UJJIVANSFB</t>
  </si>
  <si>
    <t>Paradeep Phosphates Ltd</t>
  </si>
  <si>
    <t>PARADEEP</t>
  </si>
  <si>
    <t>Orient Cement Ltd</t>
  </si>
  <si>
    <t>ORIENTCEM</t>
  </si>
  <si>
    <t>Syrma SGS Technology Ltd</t>
  </si>
  <si>
    <t>SYRMA</t>
  </si>
  <si>
    <t>Laxmi Organic Industries Ltd</t>
  </si>
  <si>
    <t>LXCHEM</t>
  </si>
  <si>
    <t>Astra Microwave Products Ltd</t>
  </si>
  <si>
    <t>ASTRAMICRO</t>
  </si>
  <si>
    <t>Moil Ltd</t>
  </si>
  <si>
    <t>MOIL</t>
  </si>
  <si>
    <t>Mining - Manganese</t>
  </si>
  <si>
    <t>PDS Limited</t>
  </si>
  <si>
    <t>PDSL</t>
  </si>
  <si>
    <t>Ethos Ltd</t>
  </si>
  <si>
    <t>ETHOSLTD</t>
  </si>
  <si>
    <t>Tarc Ltd</t>
  </si>
  <si>
    <t>TARC</t>
  </si>
  <si>
    <t>V I P Industries Ltd</t>
  </si>
  <si>
    <t>VIPIND</t>
  </si>
  <si>
    <t>Tamilnad Mercantile Bank Ltd</t>
  </si>
  <si>
    <t>TMB</t>
  </si>
  <si>
    <t>Technocraft Industries (India) Ltd</t>
  </si>
  <si>
    <t>TIIL</t>
  </si>
  <si>
    <t>Surya Roshni Ltd</t>
  </si>
  <si>
    <t>SURYAROSNI</t>
  </si>
  <si>
    <t>Sandur Manganese and Iron Ores Ltd</t>
  </si>
  <si>
    <t>SANDUMA</t>
  </si>
  <si>
    <t>Suprajit Engineering Ltd</t>
  </si>
  <si>
    <t>SUPRAJIT</t>
  </si>
  <si>
    <t>Dilip Buildcon Ltd</t>
  </si>
  <si>
    <t>DBL</t>
  </si>
  <si>
    <t>Sun Pharma Advanced Research Co Ltd</t>
  </si>
  <si>
    <t>SPARC</t>
  </si>
  <si>
    <t>National Highways Infra Trust</t>
  </si>
  <si>
    <t>NHIT</t>
  </si>
  <si>
    <t>Hindustan Foods Ltd</t>
  </si>
  <si>
    <t>HNDFDS</t>
  </si>
  <si>
    <t>Man Infraconstruction Ltd</t>
  </si>
  <si>
    <t>MANINFRA</t>
  </si>
  <si>
    <t>Balaji Amines Ltd</t>
  </si>
  <si>
    <t>BALAMINES</t>
  </si>
  <si>
    <t>Kennametal India Ltd</t>
  </si>
  <si>
    <t>KENNAMET</t>
  </si>
  <si>
    <t>Sudarshan Chemical Industries Ltd</t>
  </si>
  <si>
    <t>SUDARSCHEM</t>
  </si>
  <si>
    <t>BHARAT Bond ETF-April 2030-Growth</t>
  </si>
  <si>
    <t>EBBETF0430</t>
  </si>
  <si>
    <t>ICRA Ltd</t>
  </si>
  <si>
    <t>ICRA</t>
  </si>
  <si>
    <t>Nazara Technologies Ltd</t>
  </si>
  <si>
    <t>NAZARA</t>
  </si>
  <si>
    <t>Theme Parks &amp; Gaming</t>
  </si>
  <si>
    <t>Johnson Controls-Hitachi Air Conditioning India Ltd</t>
  </si>
  <si>
    <t>JCHAC</t>
  </si>
  <si>
    <t>Privi Speciality Chemicals Ltd</t>
  </si>
  <si>
    <t>PRIVISCL</t>
  </si>
  <si>
    <t>Share India Securities Ltd</t>
  </si>
  <si>
    <t>SHAREINDIA</t>
  </si>
  <si>
    <t>BHARAT Bond ETF-April 2032</t>
  </si>
  <si>
    <t>BBETF0432</t>
  </si>
  <si>
    <t>Dhanuka Agritech Ltd</t>
  </si>
  <si>
    <t>DHANUKA</t>
  </si>
  <si>
    <t>Go Fashion (India) Ltd</t>
  </si>
  <si>
    <t>GOCOLORS</t>
  </si>
  <si>
    <t>Piccadily Agro Industries Ltd</t>
  </si>
  <si>
    <t>PICCADIL</t>
  </si>
  <si>
    <t>Ashoka Buildcon Ltd</t>
  </si>
  <si>
    <t>ASHOKA</t>
  </si>
  <si>
    <t>Bansal Wire Industries Ltd</t>
  </si>
  <si>
    <t>BANSALWIRE</t>
  </si>
  <si>
    <t>Ceigall India Ltd</t>
  </si>
  <si>
    <t>CEIGALL</t>
  </si>
  <si>
    <t>Rallis India Ltd</t>
  </si>
  <si>
    <t>RALLIS</t>
  </si>
  <si>
    <t>Niit Learning Systems Ltd</t>
  </si>
  <si>
    <t>NIITMTS</t>
  </si>
  <si>
    <t>Education Services</t>
  </si>
  <si>
    <t>Greenlam Industries Ltd</t>
  </si>
  <si>
    <t>GREENLAM</t>
  </si>
  <si>
    <t>Building Products - Laminates</t>
  </si>
  <si>
    <t>Lloyds Enterprises Ltd</t>
  </si>
  <si>
    <t>LLOYDSENT</t>
  </si>
  <si>
    <t>Trading Companies &amp; Distributors</t>
  </si>
  <si>
    <t>Mishra Dhatu Nigam Ltd</t>
  </si>
  <si>
    <t>MIDHANI</t>
  </si>
  <si>
    <t>Kesoram Industries Ltd</t>
  </si>
  <si>
    <t>KESORAMIND</t>
  </si>
  <si>
    <t>India Infrastructure Trust</t>
  </si>
  <si>
    <t>INFRATRUST</t>
  </si>
  <si>
    <t>Orchid Pharma Ltd</t>
  </si>
  <si>
    <t>ORCHPHARMA</t>
  </si>
  <si>
    <t>Nesco Ltd</t>
  </si>
  <si>
    <t>NESCO</t>
  </si>
  <si>
    <t>Hindustan Construction Company Ltd</t>
  </si>
  <si>
    <t>HCC</t>
  </si>
  <si>
    <t>KRBL Ltd</t>
  </si>
  <si>
    <t>KRBL</t>
  </si>
  <si>
    <t>Indinfravit Trust</t>
  </si>
  <si>
    <t>INDINFR</t>
  </si>
  <si>
    <t>TD Power Systems Ltd</t>
  </si>
  <si>
    <t>TDPOWERSYS</t>
  </si>
  <si>
    <t>GMM Pfaudler Ltd</t>
  </si>
  <si>
    <t>GMMPFAUDLR</t>
  </si>
  <si>
    <t>South Indian Bank Ltd</t>
  </si>
  <si>
    <t>SOUTHBANK</t>
  </si>
  <si>
    <t>Gokaldas Exports Ltd</t>
  </si>
  <si>
    <t>GOKEX</t>
  </si>
  <si>
    <t>E2E Networks Ltd</t>
  </si>
  <si>
    <t>E2E</t>
  </si>
  <si>
    <t>Inox Green Energy Services Ltd</t>
  </si>
  <si>
    <t>INOXGREEN</t>
  </si>
  <si>
    <t>Sharda Motor Industries Ltd</t>
  </si>
  <si>
    <t>SHARDAMOTR</t>
  </si>
  <si>
    <t>Ami Organics Ltd</t>
  </si>
  <si>
    <t>AMIORG</t>
  </si>
  <si>
    <t>Skipper Ltd</t>
  </si>
  <si>
    <t>SKIPPER</t>
  </si>
  <si>
    <t>Gujarat Alkalies And Chemicals Ltd</t>
  </si>
  <si>
    <t>GUJALKALI</t>
  </si>
  <si>
    <t>Unichem Laboratories Ltd</t>
  </si>
  <si>
    <t>UNICHEMLAB</t>
  </si>
  <si>
    <t>Thangamayil Jewellery Ltd</t>
  </si>
  <si>
    <t>THANGAMAYL</t>
  </si>
  <si>
    <t>Jindal Worldwide Ltd</t>
  </si>
  <si>
    <t>JINDWORLD</t>
  </si>
  <si>
    <t>Gabriel India Ltd</t>
  </si>
  <si>
    <t>GABRIEL</t>
  </si>
  <si>
    <t>Entero Healthcare Solutions Ltd</t>
  </si>
  <si>
    <t>ENTERO</t>
  </si>
  <si>
    <t>VST Industries Ltd</t>
  </si>
  <si>
    <t>VSTIND</t>
  </si>
  <si>
    <t>Kovai Medical Center and Hospital Ltd</t>
  </si>
  <si>
    <t>KOVAI</t>
  </si>
  <si>
    <t>Refex Industries Ltd</t>
  </si>
  <si>
    <t>REFEX</t>
  </si>
  <si>
    <t>Jai Corp Ltd</t>
  </si>
  <si>
    <t>JAICORPLTD</t>
  </si>
  <si>
    <t>Rolex Rings Ltd</t>
  </si>
  <si>
    <t>ROLEXRINGS</t>
  </si>
  <si>
    <t>Heritage Foods Ltd</t>
  </si>
  <si>
    <t>HERITGFOOD</t>
  </si>
  <si>
    <t>Gulf Oil Lubricants India Ltd</t>
  </si>
  <si>
    <t>GULFOILLUB</t>
  </si>
  <si>
    <t>AGI Greenpac Ltd</t>
  </si>
  <si>
    <t>AGI</t>
  </si>
  <si>
    <t>R Systems International Ltd</t>
  </si>
  <si>
    <t>RSYSTEMS</t>
  </si>
  <si>
    <t>Prince Pipes and Fittings Ltd</t>
  </si>
  <si>
    <t>PRINCEPIPE</t>
  </si>
  <si>
    <t>Gopal Snacks Ltd</t>
  </si>
  <si>
    <t>GOPAL</t>
  </si>
  <si>
    <t>Gujarat Ambuja Exports Ltd</t>
  </si>
  <si>
    <t>GAEL</t>
  </si>
  <si>
    <t>Healthcare Global Enterprises Ltd</t>
  </si>
  <si>
    <t>HCG</t>
  </si>
  <si>
    <t>DB Corp Ltd</t>
  </si>
  <si>
    <t>DBCORP</t>
  </si>
  <si>
    <t>Publishing</t>
  </si>
  <si>
    <t>Le Travenues Technology Ltd</t>
  </si>
  <si>
    <t>IXIGO</t>
  </si>
  <si>
    <t>Bondada Engineering Ltd</t>
  </si>
  <si>
    <t>BONDADA</t>
  </si>
  <si>
    <t>SIS Ltd</t>
  </si>
  <si>
    <t>SIS</t>
  </si>
  <si>
    <t>Allcargo Logistics Ltd</t>
  </si>
  <si>
    <t>ALLCARGO</t>
  </si>
  <si>
    <t>Sterlite Technologies Ltd</t>
  </si>
  <si>
    <t>STLTECH</t>
  </si>
  <si>
    <t>Borosil Renewables Ltd</t>
  </si>
  <si>
    <t>BORORENEW</t>
  </si>
  <si>
    <t>Housewares</t>
  </si>
  <si>
    <t>Lux Industries Ltd</t>
  </si>
  <si>
    <t>LUXIND</t>
  </si>
  <si>
    <t>Ganesha Ecosphere Ltd</t>
  </si>
  <si>
    <t>GANECOS</t>
  </si>
  <si>
    <t>Anup Engineering Ltd</t>
  </si>
  <si>
    <t>ANUP</t>
  </si>
  <si>
    <t>Optiemus Infracom Ltd</t>
  </si>
  <si>
    <t>OPTIEMUS</t>
  </si>
  <si>
    <t>Aditya Vision Ltd</t>
  </si>
  <si>
    <t>AVL</t>
  </si>
  <si>
    <t>Retail - Speciality</t>
  </si>
  <si>
    <t>Manorama Industries Ltd</t>
  </si>
  <si>
    <t>MANORAMA</t>
  </si>
  <si>
    <t>Shilchar Technologies Ltd</t>
  </si>
  <si>
    <t>SHILCTECH</t>
  </si>
  <si>
    <t>Pricol Ltd</t>
  </si>
  <si>
    <t>PRICOLLTD</t>
  </si>
  <si>
    <t>Rain Industries Ltd</t>
  </si>
  <si>
    <t>RAIN</t>
  </si>
  <si>
    <t>J Kumar Infraprojects Ltd</t>
  </si>
  <si>
    <t>JKIL</t>
  </si>
  <si>
    <t>Network People Services Technologies Ltd</t>
  </si>
  <si>
    <t>NPST</t>
  </si>
  <si>
    <t>GHCL Ltd</t>
  </si>
  <si>
    <t>GHCL</t>
  </si>
  <si>
    <t>Easy Trip Planners Ltd</t>
  </si>
  <si>
    <t>EASEMYTRIP</t>
  </si>
  <si>
    <t>Tilaknagar Industries Ltd</t>
  </si>
  <si>
    <t>TI</t>
  </si>
  <si>
    <t>Aarti Pharmalabs Ltd</t>
  </si>
  <si>
    <t>AARTIPHARM</t>
  </si>
  <si>
    <t>Jana Small Finance Bank Ltd</t>
  </si>
  <si>
    <t>JSFB</t>
  </si>
  <si>
    <t>Cyient DLM Ltd</t>
  </si>
  <si>
    <t>CYIENTDLM</t>
  </si>
  <si>
    <t>MAS Financial Services Ltd</t>
  </si>
  <si>
    <t>MASFIN</t>
  </si>
  <si>
    <t>National Fertilizers Ltd</t>
  </si>
  <si>
    <t>NFL</t>
  </si>
  <si>
    <t>Sharda Cropchem Ltd</t>
  </si>
  <si>
    <t>SHARDACROP</t>
  </si>
  <si>
    <t>Nippon India ETF Gold BeES</t>
  </si>
  <si>
    <t>GOLDBEES</t>
  </si>
  <si>
    <t>Gold</t>
  </si>
  <si>
    <t>India Tourism Development Corp Ltd</t>
  </si>
  <si>
    <t>ITDC</t>
  </si>
  <si>
    <t>Hemisphere Properties India Ltd</t>
  </si>
  <si>
    <t>HEMIPROP</t>
  </si>
  <si>
    <t>CSB Bank Ltd</t>
  </si>
  <si>
    <t>CSBBANK</t>
  </si>
  <si>
    <t>Neogen Chemicals Ltd</t>
  </si>
  <si>
    <t>NEOGEN</t>
  </si>
  <si>
    <t>Heidelbergcement India Ltd</t>
  </si>
  <si>
    <t>HEIDELBERG</t>
  </si>
  <si>
    <t>Zaggle Prepaid Ocean Services Ltd</t>
  </si>
  <si>
    <t>ZAGGLE</t>
  </si>
  <si>
    <t>Yatharth Hospital &amp; Trauma Care Services Ltd</t>
  </si>
  <si>
    <t>YATHARTH</t>
  </si>
  <si>
    <t>Bharat Bijlee Ltd</t>
  </si>
  <si>
    <t>BBL</t>
  </si>
  <si>
    <t>PTC India Ltd</t>
  </si>
  <si>
    <t>PTC</t>
  </si>
  <si>
    <t>Grauer And Weil (India) Ltd</t>
  </si>
  <si>
    <t>GRAUWEIL</t>
  </si>
  <si>
    <t>Kirloskar Industries Ltd</t>
  </si>
  <si>
    <t>KIRLOSIND</t>
  </si>
  <si>
    <t>Awfis Space Solutions Ltd</t>
  </si>
  <si>
    <t>AWFIS</t>
  </si>
  <si>
    <t>Borosil Ltd</t>
  </si>
  <si>
    <t>BOROLTD</t>
  </si>
  <si>
    <t>Websol Energy System Ltd</t>
  </si>
  <si>
    <t>WEBELSOLAR</t>
  </si>
  <si>
    <t>Sundaram Clayton Ltd</t>
  </si>
  <si>
    <t>SUNCLAY</t>
  </si>
  <si>
    <t>Advanced Enzyme Technologies Ltd</t>
  </si>
  <si>
    <t>ADVENZYMES</t>
  </si>
  <si>
    <t>TeamLease Services Ltd</t>
  </si>
  <si>
    <t>TEAMLEASE</t>
  </si>
  <si>
    <t>Dynamatic Technologies Ltd</t>
  </si>
  <si>
    <t>DYNAMATECH</t>
  </si>
  <si>
    <t>Wonderla Holidays Ltd</t>
  </si>
  <si>
    <t>WONDERLA</t>
  </si>
  <si>
    <t>Magellanic Cloud Ltd</t>
  </si>
  <si>
    <t>MCLOUD</t>
  </si>
  <si>
    <t>MSTC Ltd</t>
  </si>
  <si>
    <t>MSTCLTD</t>
  </si>
  <si>
    <t>MTAR Technologies Ltd</t>
  </si>
  <si>
    <t>MTARTECH</t>
  </si>
  <si>
    <t>VRL Logistics Ltd</t>
  </si>
  <si>
    <t>VRLLOG</t>
  </si>
  <si>
    <t>Restaurant Brands Asia Ltd</t>
  </si>
  <si>
    <t>RBA</t>
  </si>
  <si>
    <t>Orissa Minerals Development Company Ltd</t>
  </si>
  <si>
    <t>ORISSAMINE</t>
  </si>
  <si>
    <t>Banco Products (India) Ltd</t>
  </si>
  <si>
    <t>BANCOINDIA</t>
  </si>
  <si>
    <t>Thyrocare Technologies Ltd</t>
  </si>
  <si>
    <t>THYROCARE</t>
  </si>
  <si>
    <t>Orient Electric Ltd</t>
  </si>
  <si>
    <t>ORIENTELEC</t>
  </si>
  <si>
    <t>Bharat Rasayan Ltd</t>
  </si>
  <si>
    <t>BHARATRAS</t>
  </si>
  <si>
    <t>Cartrade Tech Ltd</t>
  </si>
  <si>
    <t>CARTRADE</t>
  </si>
  <si>
    <t>Bannari Amman Sugars Ltd</t>
  </si>
  <si>
    <t>BANARISUG</t>
  </si>
  <si>
    <t>Greenpanel Industries Ltd</t>
  </si>
  <si>
    <t>GREENPANEL</t>
  </si>
  <si>
    <t>Bombay Dyeing and Mfg Co Ltd</t>
  </si>
  <si>
    <t>BOMDYEING</t>
  </si>
  <si>
    <t>Nocil Ltd</t>
  </si>
  <si>
    <t>NOCIL</t>
  </si>
  <si>
    <t>Vaibhav Global Ltd</t>
  </si>
  <si>
    <t>VAIBHAVGBL</t>
  </si>
  <si>
    <t>Pitti Engineering Ltd</t>
  </si>
  <si>
    <t>PITTIENG</t>
  </si>
  <si>
    <t>Shanthi Gears Ltd</t>
  </si>
  <si>
    <t>SHANTIGEAR</t>
  </si>
  <si>
    <t>Eraaya Lifespaces Ltd</t>
  </si>
  <si>
    <t>ERAAYA</t>
  </si>
  <si>
    <t>Greenply Industries Ltd</t>
  </si>
  <si>
    <t>GREENPLY</t>
  </si>
  <si>
    <t>Tinplate Company of India Ltd</t>
  </si>
  <si>
    <t>TINPLATE</t>
  </si>
  <si>
    <t>Hawkins Cookers Ltd</t>
  </si>
  <si>
    <t>HAWKINCOOK</t>
  </si>
  <si>
    <t>SeQuent Scientific Ltd</t>
  </si>
  <si>
    <t>SEQUENT</t>
  </si>
  <si>
    <t>Aarti Drugs Ltd</t>
  </si>
  <si>
    <t>AARTIDRUGS</t>
  </si>
  <si>
    <t>V2 Retail Ltd</t>
  </si>
  <si>
    <t>V2RETAIL</t>
  </si>
  <si>
    <t>Nippon India ETF Nifty 50 BeES</t>
  </si>
  <si>
    <t>NIFTYBEES</t>
  </si>
  <si>
    <t>Jamna Auto Industries Ltd</t>
  </si>
  <si>
    <t>JAMNAAUTO</t>
  </si>
  <si>
    <t>Kaveri Seed Company Ltd</t>
  </si>
  <si>
    <t>KSCL</t>
  </si>
  <si>
    <t>Seeds</t>
  </si>
  <si>
    <t>Utkarsh Small Finance Bank Ltd</t>
  </si>
  <si>
    <t>UTKARSHBNK</t>
  </si>
  <si>
    <t>Harsha Engineers International Ltd</t>
  </si>
  <si>
    <t>HARSHA</t>
  </si>
  <si>
    <t>SG Mart Ltd</t>
  </si>
  <si>
    <t>SGMART</t>
  </si>
  <si>
    <t>Renewable Electricity</t>
  </si>
  <si>
    <t>Gufic Biosciences Ltd</t>
  </si>
  <si>
    <t>GUFICBIO</t>
  </si>
  <si>
    <t>Rossari Biotech Ltd</t>
  </si>
  <si>
    <t>ROSSARI</t>
  </si>
  <si>
    <t>Fineotex Chemical Ltd</t>
  </si>
  <si>
    <t>FCL</t>
  </si>
  <si>
    <t>EMS Ltd</t>
  </si>
  <si>
    <t>EMSLIMITED</t>
  </si>
  <si>
    <t>Bajaj Hindusthan Sugar Ltd</t>
  </si>
  <si>
    <t>BAJAJHIND</t>
  </si>
  <si>
    <t>Styrenix Performance Materials Ltd</t>
  </si>
  <si>
    <t>STYRENIX</t>
  </si>
  <si>
    <t>Solara Active Pharma Sciences Ltd</t>
  </si>
  <si>
    <t>SOLARA</t>
  </si>
  <si>
    <t>Uflex Ltd</t>
  </si>
  <si>
    <t>UFLEX</t>
  </si>
  <si>
    <t>Hikal Ltd</t>
  </si>
  <si>
    <t>HIKAL</t>
  </si>
  <si>
    <t>Jubilant Industries Ltd</t>
  </si>
  <si>
    <t>JUBLINDS</t>
  </si>
  <si>
    <t>Pearl Global Industries Ltd</t>
  </si>
  <si>
    <t>PGIL</t>
  </si>
  <si>
    <t>RPG Life Sciences Limited</t>
  </si>
  <si>
    <t>RPGLIFE</t>
  </si>
  <si>
    <t>Prime Focus Ltd</t>
  </si>
  <si>
    <t>PFOCUS</t>
  </si>
  <si>
    <t>Animation</t>
  </si>
  <si>
    <t>Avantel Ltd</t>
  </si>
  <si>
    <t>AVANTEL</t>
  </si>
  <si>
    <t>Medi Assist Healthcare Services Ltd</t>
  </si>
  <si>
    <t>MEDIASSIST</t>
  </si>
  <si>
    <t>Marsons Ltd</t>
  </si>
  <si>
    <t>MARSONS</t>
  </si>
  <si>
    <t>Morepen Laboratories Ltd</t>
  </si>
  <si>
    <t>MOREPENLAB</t>
  </si>
  <si>
    <t>Rajoo Engineers Ltd</t>
  </si>
  <si>
    <t>RAJOOENG</t>
  </si>
  <si>
    <t>Paisalo Digital Ltd</t>
  </si>
  <si>
    <t>PAISALO</t>
  </si>
  <si>
    <t>JTEKT India Ltd</t>
  </si>
  <si>
    <t>JTEKTINDIA</t>
  </si>
  <si>
    <t>Ramky Infrastructure Ltd</t>
  </si>
  <si>
    <t>RAMKY</t>
  </si>
  <si>
    <t>Samhi Hotels Ltd</t>
  </si>
  <si>
    <t>SAMHI</t>
  </si>
  <si>
    <t>Jayaswal Neco Industries Ltd</t>
  </si>
  <si>
    <t>JAYNECOIND</t>
  </si>
  <si>
    <t>Greaves Cotton Ltd</t>
  </si>
  <si>
    <t>GREAVESCOT</t>
  </si>
  <si>
    <t>Supriya Lifescience Ltd</t>
  </si>
  <si>
    <t>SUPRIYA</t>
  </si>
  <si>
    <t>Gateway Distriparks Ltd</t>
  </si>
  <si>
    <t>GATEWAY</t>
  </si>
  <si>
    <t>Shaily Engineering Plastics Ltd</t>
  </si>
  <si>
    <t>SHAILY</t>
  </si>
  <si>
    <t>Patel Engineering Ltd</t>
  </si>
  <si>
    <t>PATELENG</t>
  </si>
  <si>
    <t>D P Abhushan Ltd</t>
  </si>
  <si>
    <t>DPABHUSHAN</t>
  </si>
  <si>
    <t>Subros Ltd</t>
  </si>
  <si>
    <t>SUBROS</t>
  </si>
  <si>
    <t>Moschip Technologies Ltd</t>
  </si>
  <si>
    <t>MOSCHIP</t>
  </si>
  <si>
    <t>WPIL Ltd</t>
  </si>
  <si>
    <t>WPIL</t>
  </si>
  <si>
    <t>Shrem InvIT</t>
  </si>
  <si>
    <t>SHREMINVIT</t>
  </si>
  <si>
    <t>Bhagiradha Chemicals and Industries Ltd</t>
  </si>
  <si>
    <t>BHAGCHEM</t>
  </si>
  <si>
    <t>Imagicaaworld Entertainment Ltd</t>
  </si>
  <si>
    <t>IMAGICAA</t>
  </si>
  <si>
    <t>Fedbank Financial Services Ltd</t>
  </si>
  <si>
    <t>FEDFINA</t>
  </si>
  <si>
    <t>S H Kelkar and Company Ltd</t>
  </si>
  <si>
    <t>SHK</t>
  </si>
  <si>
    <t>Fiem Industries Ltd</t>
  </si>
  <si>
    <t>FIEMIND</t>
  </si>
  <si>
    <t>Balmer Lawrie and Company Ltd</t>
  </si>
  <si>
    <t>BALMLAWRIE</t>
  </si>
  <si>
    <t>LG Balakrishnan &amp; Bros Ltd</t>
  </si>
  <si>
    <t>LGBBROSLTD</t>
  </si>
  <si>
    <t>Jeena Sikho Lifecare Ltd</t>
  </si>
  <si>
    <t>JSLL</t>
  </si>
  <si>
    <t>Innova Captab Ltd</t>
  </si>
  <si>
    <t>INNOVACAP</t>
  </si>
  <si>
    <t>Northern ARC Capital Ltd</t>
  </si>
  <si>
    <t>NORTHARC</t>
  </si>
  <si>
    <t>Honda India Power Products Ltd</t>
  </si>
  <si>
    <t>HONDAPOWER</t>
  </si>
  <si>
    <t>SEPC Ltd</t>
  </si>
  <si>
    <t>SEPC</t>
  </si>
  <si>
    <t>India Glycols Ltd</t>
  </si>
  <si>
    <t>INDIAGLYCO</t>
  </si>
  <si>
    <t>Epack Durable Ltd</t>
  </si>
  <si>
    <t>EPACK</t>
  </si>
  <si>
    <t>Kewal Kiran Clothing Ltd</t>
  </si>
  <si>
    <t>KKCL</t>
  </si>
  <si>
    <t>JTL Industries Ltd</t>
  </si>
  <si>
    <t>JTLIND</t>
  </si>
  <si>
    <t>Paras Defence and Space Technologies Ltd</t>
  </si>
  <si>
    <t>PARAS</t>
  </si>
  <si>
    <t>La Opala R G Ltd</t>
  </si>
  <si>
    <t>LAOPALA</t>
  </si>
  <si>
    <t>TCI Express Ltd</t>
  </si>
  <si>
    <t>TCIEXP</t>
  </si>
  <si>
    <t>VST Tillers Tractors Ltd</t>
  </si>
  <si>
    <t>VSTTILLERS</t>
  </si>
  <si>
    <t>Jain Irrigation Systems Ltd</t>
  </si>
  <si>
    <t>JISLJALEQS</t>
  </si>
  <si>
    <t>Agricultural &amp; Farm Machinery</t>
  </si>
  <si>
    <t>Oriana Power Ltd</t>
  </si>
  <si>
    <t>ORIANA</t>
  </si>
  <si>
    <t>Cigniti Technologies Ltd</t>
  </si>
  <si>
    <t>CIGNITITEC</t>
  </si>
  <si>
    <t>Goldiam International Ltd</t>
  </si>
  <si>
    <t>GOLDIAM</t>
  </si>
  <si>
    <t>Nalwa Sons Investments Ltd</t>
  </si>
  <si>
    <t>NSIL</t>
  </si>
  <si>
    <t>Gokul Agro Resources Ltd</t>
  </si>
  <si>
    <t>GOKULAGRO</t>
  </si>
  <si>
    <t>Nirlon Ltd</t>
  </si>
  <si>
    <t>NIRLON</t>
  </si>
  <si>
    <t>Servotech Power Systems Ltd</t>
  </si>
  <si>
    <t>SERVOTECH</t>
  </si>
  <si>
    <t>Dalmia Bharat Sugar and Industries Ltd</t>
  </si>
  <si>
    <t>DALMIASUG</t>
  </si>
  <si>
    <t>IRB InvIT Fund</t>
  </si>
  <si>
    <t>IRBINVIT</t>
  </si>
  <si>
    <t>Motilal Oswal NASDAQ 100 ETF</t>
  </si>
  <si>
    <t>MON100</t>
  </si>
  <si>
    <t>West Coast Paper Mills Ltd</t>
  </si>
  <si>
    <t>WSTCSTPAPR</t>
  </si>
  <si>
    <t>K.P. Energy Ltd</t>
  </si>
  <si>
    <t>KPEL</t>
  </si>
  <si>
    <t>Artemis Medicare Services Ltd</t>
  </si>
  <si>
    <t>ARTEMISMED</t>
  </si>
  <si>
    <t>Vishnu Prakash R Punglia Ltd</t>
  </si>
  <si>
    <t>VPRPL</t>
  </si>
  <si>
    <t>Shivalik Bimetal Controls Ltd</t>
  </si>
  <si>
    <t>SBCL</t>
  </si>
  <si>
    <t>TCNS Clothing Co Ltd</t>
  </si>
  <si>
    <t>TCNSBRANDS</t>
  </si>
  <si>
    <t>Stylam Industries Ltd</t>
  </si>
  <si>
    <t>STYLAMIND</t>
  </si>
  <si>
    <t>Sky Gold Ltd</t>
  </si>
  <si>
    <t>SKYGOLD</t>
  </si>
  <si>
    <t>Exicom Tele-Systems Ltd</t>
  </si>
  <si>
    <t>EXICOM</t>
  </si>
  <si>
    <t>Sunflag Iron and Steel Co Ltd</t>
  </si>
  <si>
    <t>SUNFLAG</t>
  </si>
  <si>
    <t>Kingfa Science and Technology (India) Ltd</t>
  </si>
  <si>
    <t>KINGFA</t>
  </si>
  <si>
    <t>Indraprastha Medical Corporation Ltd</t>
  </si>
  <si>
    <t>INDRAMEDCO</t>
  </si>
  <si>
    <t>Arvind Smartspaces Ltd</t>
  </si>
  <si>
    <t>ARVSMART</t>
  </si>
  <si>
    <t>Avalon Technologies Ltd</t>
  </si>
  <si>
    <t>AVALON</t>
  </si>
  <si>
    <t>Kalyani Investment Company Ltd</t>
  </si>
  <si>
    <t>KICL</t>
  </si>
  <si>
    <t>Polyplex Corp Ltd</t>
  </si>
  <si>
    <t>POLYPLEX</t>
  </si>
  <si>
    <t>Swaraj Engines Ltd</t>
  </si>
  <si>
    <t>SWARAJENG</t>
  </si>
  <si>
    <t>IndoStar Capital Finance Ltd</t>
  </si>
  <si>
    <t>INDOSTAR</t>
  </si>
  <si>
    <t>Hi-Tech Pipes Ltd</t>
  </si>
  <si>
    <t>HITECH</t>
  </si>
  <si>
    <t>Savita Oil Technologies Ltd</t>
  </si>
  <si>
    <t>SOTL</t>
  </si>
  <si>
    <t>Lumax AutoTechnologies Ltd</t>
  </si>
  <si>
    <t>LUMAXTECH</t>
  </si>
  <si>
    <t>JNK India Ltd</t>
  </si>
  <si>
    <t>JNKINDIA</t>
  </si>
  <si>
    <t>MPS Ltd</t>
  </si>
  <si>
    <t>MPSLTD</t>
  </si>
  <si>
    <t>Venus Pipes and Tubes Ltd</t>
  </si>
  <si>
    <t>VENUSPIPES</t>
  </si>
  <si>
    <t>Sula Vineyards Ltd</t>
  </si>
  <si>
    <t>SULA</t>
  </si>
  <si>
    <t>DCB Bank Ltd</t>
  </si>
  <si>
    <t>DCBBANK</t>
  </si>
  <si>
    <t>Indian Metals and Ferro Alloys Ltd</t>
  </si>
  <si>
    <t>IMFA</t>
  </si>
  <si>
    <t>Suraj Estate Developers Ltd</t>
  </si>
  <si>
    <t>SURAJEST</t>
  </si>
  <si>
    <t>Real Estate Rental, Development &amp; Operations</t>
  </si>
  <si>
    <t>Sanghvi Movers Ltd</t>
  </si>
  <si>
    <t>SANGHVIMOV</t>
  </si>
  <si>
    <t>BF Utilities Ltd</t>
  </si>
  <si>
    <t>BFUTILITIE</t>
  </si>
  <si>
    <t>Bhansali Engineering Polymers Ltd</t>
  </si>
  <si>
    <t>BEPL</t>
  </si>
  <si>
    <t>Hinduja Global Solutions Ltd</t>
  </si>
  <si>
    <t>HGS</t>
  </si>
  <si>
    <t>Dhani Services Ltd</t>
  </si>
  <si>
    <t>DHANI</t>
  </si>
  <si>
    <t>CARE Ratings Ltd</t>
  </si>
  <si>
    <t>CARERATING</t>
  </si>
  <si>
    <t>Geojit Financial Services Ltd</t>
  </si>
  <si>
    <t>GEOJITFSL</t>
  </si>
  <si>
    <t>Muthoot Microfin Ltd</t>
  </si>
  <si>
    <t>MUTHOOTMF</t>
  </si>
  <si>
    <t>Microfinancing</t>
  </si>
  <si>
    <t>Quick Heal Technologies Ltd</t>
  </si>
  <si>
    <t>QUICKHEAL</t>
  </si>
  <si>
    <t>Precision Wires India Ltd</t>
  </si>
  <si>
    <t>PRECWIRE</t>
  </si>
  <si>
    <t>Fischer Medical Ventures Ltd</t>
  </si>
  <si>
    <t>FISCHER</t>
  </si>
  <si>
    <t>Kalyani Steels Ltd</t>
  </si>
  <si>
    <t>KSL</t>
  </si>
  <si>
    <t>Hubtown Ltd</t>
  </si>
  <si>
    <t>HUBTOWN</t>
  </si>
  <si>
    <t>Mahindra Logistics Ltd</t>
  </si>
  <si>
    <t>MAHLOG</t>
  </si>
  <si>
    <t>Datamatics Global Services Ltd</t>
  </si>
  <si>
    <t>DATAMATICS</t>
  </si>
  <si>
    <t>Sindhu Trade Links Ltd</t>
  </si>
  <si>
    <t>SINDHUTRAD</t>
  </si>
  <si>
    <t>Hathway Cable and Datacom Ltd</t>
  </si>
  <si>
    <t>HATHWAY</t>
  </si>
  <si>
    <t>Cable &amp; D2H</t>
  </si>
  <si>
    <t>RPSG Ventures Ltd</t>
  </si>
  <si>
    <t>RPSGVENT</t>
  </si>
  <si>
    <t>Seamec Ltd</t>
  </si>
  <si>
    <t>SEAMECLTD</t>
  </si>
  <si>
    <t>Oil &amp; Gas - Equipment &amp; Services</t>
  </si>
  <si>
    <t>Spandana Sphoorty Financial Ltd</t>
  </si>
  <si>
    <t>SPANDANA</t>
  </si>
  <si>
    <t>Jindal Poly Films Ltd</t>
  </si>
  <si>
    <t>JINDALPOLY</t>
  </si>
  <si>
    <t>Blue Cloud Softech Solutions Ltd</t>
  </si>
  <si>
    <t>BLUECLOUDS</t>
  </si>
  <si>
    <t>KDDL Ltd</t>
  </si>
  <si>
    <t>KDDL</t>
  </si>
  <si>
    <t>Apeejay Surrendra Park Hotels Ltd</t>
  </si>
  <si>
    <t>PARKHOTELS</t>
  </si>
  <si>
    <t>Fino Payments Bank Ltd</t>
  </si>
  <si>
    <t>FINOPB</t>
  </si>
  <si>
    <t>DCX Systems Ltd</t>
  </si>
  <si>
    <t>DCXINDIA</t>
  </si>
  <si>
    <t>Summit Securities Ltd</t>
  </si>
  <si>
    <t>SUMMITSEC</t>
  </si>
  <si>
    <t>Gujarat Themis Biosyn Ltd</t>
  </si>
  <si>
    <t>GUJTHEM</t>
  </si>
  <si>
    <t>HPL Electric &amp; Power Ltd</t>
  </si>
  <si>
    <t>HPL</t>
  </si>
  <si>
    <t>Steel Strips Wheels Ltd</t>
  </si>
  <si>
    <t>SSWL</t>
  </si>
  <si>
    <t>Veedol Corporation Ltd</t>
  </si>
  <si>
    <t>VEEDOL</t>
  </si>
  <si>
    <t>Max Ventures and Industries Ltd</t>
  </si>
  <si>
    <t>MAXVIL</t>
  </si>
  <si>
    <t>Goodluck India Ltd</t>
  </si>
  <si>
    <t>GOODLUCK</t>
  </si>
  <si>
    <t>SJS Enterprises Ltd</t>
  </si>
  <si>
    <t>SJS</t>
  </si>
  <si>
    <t>Nucleus Software Exports Ltd</t>
  </si>
  <si>
    <t>NUCLEUS</t>
  </si>
  <si>
    <t>Tasty Bite Eatables Ltd</t>
  </si>
  <si>
    <t>TASTYBITE</t>
  </si>
  <si>
    <t>Vakrangee Limited</t>
  </si>
  <si>
    <t>VAKRANGEE</t>
  </si>
  <si>
    <t>Monarch Networth Capital Ltd</t>
  </si>
  <si>
    <t>MONARCH</t>
  </si>
  <si>
    <t>Alembic Ltd</t>
  </si>
  <si>
    <t>ALEMBICLTD</t>
  </si>
  <si>
    <t>Repco Home Finance Ltd</t>
  </si>
  <si>
    <t>REPCOHOME</t>
  </si>
  <si>
    <t>Gujarat Industries Power Company Ltd</t>
  </si>
  <si>
    <t>GIPCL</t>
  </si>
  <si>
    <t>Delta Corp Ltd</t>
  </si>
  <si>
    <t>DELTACORP</t>
  </si>
  <si>
    <t>Pokarna Ltd</t>
  </si>
  <si>
    <t>POKARNA</t>
  </si>
  <si>
    <t>ADF Foods Ltd</t>
  </si>
  <si>
    <t>ADFFOODS</t>
  </si>
  <si>
    <t>Kitex Garments Ltd</t>
  </si>
  <si>
    <t>KITEX</t>
  </si>
  <si>
    <t>Ajmera Realty &amp; Infra India Ltd</t>
  </si>
  <si>
    <t>AJMERA</t>
  </si>
  <si>
    <t>Raghav Productivity Enhancers Ltd</t>
  </si>
  <si>
    <t>RPEL</t>
  </si>
  <si>
    <t>Navneet Education Ltd</t>
  </si>
  <si>
    <t>NAVNETEDUL</t>
  </si>
  <si>
    <t>Salasar Techno Engineering Ltd</t>
  </si>
  <si>
    <t>SALASAR</t>
  </si>
  <si>
    <t>Ashiana Housing Ltd</t>
  </si>
  <si>
    <t>ASHIANA</t>
  </si>
  <si>
    <t>Gensol Engineering Ltd</t>
  </si>
  <si>
    <t>GENSOL</t>
  </si>
  <si>
    <t>Ddev Plastiks Industries Ltd</t>
  </si>
  <si>
    <t>DDEVPLASTIK</t>
  </si>
  <si>
    <t>Bajaj Consumer Care Ltd</t>
  </si>
  <si>
    <t>BAJAJCON</t>
  </si>
  <si>
    <t>Wendt (India) Limited</t>
  </si>
  <si>
    <t>WENDT</t>
  </si>
  <si>
    <t>Sandhar Technologies Ltd</t>
  </si>
  <si>
    <t>SANDHAR</t>
  </si>
  <si>
    <t>TCPL Packaging Ltd</t>
  </si>
  <si>
    <t>TCPLPACK</t>
  </si>
  <si>
    <t>Indoco Remedies Ltd</t>
  </si>
  <si>
    <t>INDOCO</t>
  </si>
  <si>
    <t>Thirumalai Chemicals Ltd</t>
  </si>
  <si>
    <t>TIRUMALCHM</t>
  </si>
  <si>
    <t>Flair Writing Industries Ltd</t>
  </si>
  <si>
    <t>FLAIR</t>
  </si>
  <si>
    <t>Mahanagar Telephone Nigam Ltd</t>
  </si>
  <si>
    <t>MTNL</t>
  </si>
  <si>
    <t>Eveready Industries India Ltd</t>
  </si>
  <si>
    <t>EVEREADY</t>
  </si>
  <si>
    <t>Jash Engineering Ltd</t>
  </si>
  <si>
    <t>JASH</t>
  </si>
  <si>
    <t>Sri Adhikari Brothers Television Network Ltd</t>
  </si>
  <si>
    <t>SABTNL</t>
  </si>
  <si>
    <t>Oriental Hotels Ltd</t>
  </si>
  <si>
    <t>ORIENTHOT</t>
  </si>
  <si>
    <t>Maithan Alloys Ltd</t>
  </si>
  <si>
    <t>MAITHANALL</t>
  </si>
  <si>
    <t>Globus Spirits Ltd</t>
  </si>
  <si>
    <t>GLOBUSSPR</t>
  </si>
  <si>
    <t>Marine Electricals (India) Ltd</t>
  </si>
  <si>
    <t>MARINE</t>
  </si>
  <si>
    <t>KP Green Engineering Ltd</t>
  </si>
  <si>
    <t>KPGEL</t>
  </si>
  <si>
    <t>Heavy Electrical Equipment</t>
  </si>
  <si>
    <t>TVS Srichakra Ltd</t>
  </si>
  <si>
    <t>TVSSRICHAK</t>
  </si>
  <si>
    <t>Rajratan Global Wire Ltd</t>
  </si>
  <si>
    <t>RAJRATAN</t>
  </si>
  <si>
    <t>Marathon Nextgen Realty Ltd</t>
  </si>
  <si>
    <t>MARATHON</t>
  </si>
  <si>
    <t>Bajel Projects Ltd</t>
  </si>
  <si>
    <t>BAJEL</t>
  </si>
  <si>
    <t>Electric Utilities</t>
  </si>
  <si>
    <t>Shipping Corporation of India Land and Assets Ltd</t>
  </si>
  <si>
    <t>SCILAL</t>
  </si>
  <si>
    <t>Capacite Infraprojects Ltd</t>
  </si>
  <si>
    <t>CAPACITE</t>
  </si>
  <si>
    <t>Kolte-Patil Developers Ltd</t>
  </si>
  <si>
    <t>KOLTEPATIL</t>
  </si>
  <si>
    <t>Ashapura Minechem Ltd</t>
  </si>
  <si>
    <t>ASHAPURMIN</t>
  </si>
  <si>
    <t>Vishnu Chemicals Ltd</t>
  </si>
  <si>
    <t>VISHNU</t>
  </si>
  <si>
    <t>Foseco India Ltd</t>
  </si>
  <si>
    <t>FOSECOIND</t>
  </si>
  <si>
    <t>Dollar Industries Ltd</t>
  </si>
  <si>
    <t>DOLLAR</t>
  </si>
  <si>
    <t>Stove Kraft Ltd</t>
  </si>
  <si>
    <t>STOVEKRAFT</t>
  </si>
  <si>
    <t>Deep Industries Ltd</t>
  </si>
  <si>
    <t>DEEPINDS</t>
  </si>
  <si>
    <t>DCW Ltd</t>
  </si>
  <si>
    <t>DCW</t>
  </si>
  <si>
    <t>Motisons Jewellers Ltd</t>
  </si>
  <si>
    <t>MOTISONS</t>
  </si>
  <si>
    <t>Apparel &amp; Accessories Retailers</t>
  </si>
  <si>
    <t>Saksoft Ltd</t>
  </si>
  <si>
    <t>SAKSOFT</t>
  </si>
  <si>
    <t>Prakash Industries Ltd</t>
  </si>
  <si>
    <t>PRAKASH</t>
  </si>
  <si>
    <t>Apollo Micro Systems Ltd</t>
  </si>
  <si>
    <t>APOLLO</t>
  </si>
  <si>
    <t>Somany Ceramics Ltd</t>
  </si>
  <si>
    <t>SOMANYCERA</t>
  </si>
  <si>
    <t>ideaForge Technology Ltd</t>
  </si>
  <si>
    <t>IDEAFORGE</t>
  </si>
  <si>
    <t>Huhtamaki India Ltd</t>
  </si>
  <si>
    <t>HUHTAMAKI</t>
  </si>
  <si>
    <t>Tinna Rubber and Infrastructure Ltd</t>
  </si>
  <si>
    <t>TINNARUBR</t>
  </si>
  <si>
    <t>Precision Camshafts Ltd</t>
  </si>
  <si>
    <t>PRECAM</t>
  </si>
  <si>
    <t>Nilkamal Ltd</t>
  </si>
  <si>
    <t>NILKAMAL</t>
  </si>
  <si>
    <t>Veritas (India) Ltd</t>
  </si>
  <si>
    <t>VERITAS</t>
  </si>
  <si>
    <t>Dishman Carbogen Amcis Ltd</t>
  </si>
  <si>
    <t>DCAL</t>
  </si>
  <si>
    <t>Stanley Lifestyles Ltd</t>
  </si>
  <si>
    <t>STANLEY</t>
  </si>
  <si>
    <t>BF Investment Ltd</t>
  </si>
  <si>
    <t>BFINVEST</t>
  </si>
  <si>
    <t>Genesys International Corporation Ltd</t>
  </si>
  <si>
    <t>GENESYS</t>
  </si>
  <si>
    <t>Sagar Cements Ltd</t>
  </si>
  <si>
    <t>SAGCEM</t>
  </si>
  <si>
    <t>Rane Holdings Ltd</t>
  </si>
  <si>
    <t>RANEHOLDIN</t>
  </si>
  <si>
    <t>PTC India Financial Services Ltd</t>
  </si>
  <si>
    <t>PFS</t>
  </si>
  <si>
    <t>Automotive Axles Ltd</t>
  </si>
  <si>
    <t>AUTOAXLES</t>
  </si>
  <si>
    <t>Ravindra Energy Ltd</t>
  </si>
  <si>
    <t>RELTD</t>
  </si>
  <si>
    <t>Dredging Corporation of India Ltd</t>
  </si>
  <si>
    <t>DREDGECORP</t>
  </si>
  <si>
    <t>Dredging</t>
  </si>
  <si>
    <t>KCP Ltd</t>
  </si>
  <si>
    <t>KCP</t>
  </si>
  <si>
    <t>Jyoti Structures Ltd</t>
  </si>
  <si>
    <t>JYOTISTRUC</t>
  </si>
  <si>
    <t>Vadilal Industries Ltd</t>
  </si>
  <si>
    <t>VADILALIND</t>
  </si>
  <si>
    <t>SBI Gold ETF</t>
  </si>
  <si>
    <t>SETFGOLD</t>
  </si>
  <si>
    <t>KRN Heat Exchanger and Refrigeration Ltd</t>
  </si>
  <si>
    <t>KRN</t>
  </si>
  <si>
    <t>Ram Ratna Wires Ltd</t>
  </si>
  <si>
    <t>RAMRAT</t>
  </si>
  <si>
    <t>John Cockerill India Ltd</t>
  </si>
  <si>
    <t>COCKERILL</t>
  </si>
  <si>
    <t>Industrial Machinery &amp; Supplies &amp; Components</t>
  </si>
  <si>
    <t>DISA India Ltd</t>
  </si>
  <si>
    <t>DISAQ</t>
  </si>
  <si>
    <t>Hindustan Oil Exploration Company Ltd</t>
  </si>
  <si>
    <t>HINDOILEXP</t>
  </si>
  <si>
    <t>GTL Infrastructure Ltd</t>
  </si>
  <si>
    <t>GTLINFRA</t>
  </si>
  <si>
    <t>Shalby Ltd</t>
  </si>
  <si>
    <t>SHALBY</t>
  </si>
  <si>
    <t>Arkade Developers Ltd</t>
  </si>
  <si>
    <t>ARKADE</t>
  </si>
  <si>
    <t>Confidence Petroleum India Ltd</t>
  </si>
  <si>
    <t>CONFIPET</t>
  </si>
  <si>
    <t>Unitech Ltd</t>
  </si>
  <si>
    <t>UNITECH</t>
  </si>
  <si>
    <t>Nippon India ETF Nifty 1D Rate Liquid BeES</t>
  </si>
  <si>
    <t>LIQUIDBEES</t>
  </si>
  <si>
    <t>Krsnaa Diagnostics Ltd</t>
  </si>
  <si>
    <t>KRSNAA</t>
  </si>
  <si>
    <t>Novartis India Ltd</t>
  </si>
  <si>
    <t>NOVARTIND</t>
  </si>
  <si>
    <t>Premier Explosives Ltd</t>
  </si>
  <si>
    <t>PREMEXPLN</t>
  </si>
  <si>
    <t>Shanti Educational Initiatives Ltd</t>
  </si>
  <si>
    <t>SEIL</t>
  </si>
  <si>
    <t>SG Finserve Ltd</t>
  </si>
  <si>
    <t>SGFIN</t>
  </si>
  <si>
    <t>Mayur Uniquoters Ltd</t>
  </si>
  <si>
    <t>MAYURUNIQ</t>
  </si>
  <si>
    <t>Meghmani Organics Ltd</t>
  </si>
  <si>
    <t>MOL</t>
  </si>
  <si>
    <t>Pennar Industries Ltd</t>
  </si>
  <si>
    <t>PENIND</t>
  </si>
  <si>
    <t>SML Isuzu Ltd</t>
  </si>
  <si>
    <t>SMLISUZU</t>
  </si>
  <si>
    <t>NRB Bearings Ltd</t>
  </si>
  <si>
    <t>NRBBEARING</t>
  </si>
  <si>
    <t>RIR Power Electronics Ltd</t>
  </si>
  <si>
    <t>RIR</t>
  </si>
  <si>
    <t>Landmark Cars Ltd</t>
  </si>
  <si>
    <t>LANDMARK</t>
  </si>
  <si>
    <t>Prataap Snacks Ltd</t>
  </si>
  <si>
    <t>DIAMONDYD</t>
  </si>
  <si>
    <t>Pondy Oxides and Chemicals Ltd</t>
  </si>
  <si>
    <t>POCL</t>
  </si>
  <si>
    <t>Suven Life Sciences Ltd</t>
  </si>
  <si>
    <t>SUVEN</t>
  </si>
  <si>
    <t>Dr Agarwal's Eye Hospital Ltd</t>
  </si>
  <si>
    <t>DRAGARWQ</t>
  </si>
  <si>
    <t>Xpro India Ltd</t>
  </si>
  <si>
    <t>XPROINDIA</t>
  </si>
  <si>
    <t>Sasken Technologies Ltd</t>
  </si>
  <si>
    <t>SASKEN</t>
  </si>
  <si>
    <t>HLE Glascoat Ltd</t>
  </si>
  <si>
    <t>HLEGLAS</t>
  </si>
  <si>
    <t>Rashi Peripherals Ltd</t>
  </si>
  <si>
    <t>RPTECH</t>
  </si>
  <si>
    <t>Spectrum Electrical Industries Ltd</t>
  </si>
  <si>
    <t>SPECTRUM</t>
  </si>
  <si>
    <t>SMS Pharmaceuticals Ltd</t>
  </si>
  <si>
    <t>SMSPHARMA</t>
  </si>
  <si>
    <t>Interarch Building Products Ltd</t>
  </si>
  <si>
    <t>INTERARCH</t>
  </si>
  <si>
    <t>Building Products - Prefab Structures</t>
  </si>
  <si>
    <t>MM Forgings Ltd</t>
  </si>
  <si>
    <t>MMFL</t>
  </si>
  <si>
    <t>Baazar Style Retail Ltd</t>
  </si>
  <si>
    <t>STYLEBAAZA</t>
  </si>
  <si>
    <t>Goodyear India Ltd</t>
  </si>
  <si>
    <t>GOODYEAR</t>
  </si>
  <si>
    <t>Platinum Industries Ltd</t>
  </si>
  <si>
    <t>PLATIND</t>
  </si>
  <si>
    <t>Indo Tech Transformers Ltd</t>
  </si>
  <si>
    <t>INDOTECH</t>
  </si>
  <si>
    <t>Venky's (India) Ltd</t>
  </si>
  <si>
    <t>VENKEYS</t>
  </si>
  <si>
    <t>Themis Medicare Ltd</t>
  </si>
  <si>
    <t>THEMISMED</t>
  </si>
  <si>
    <t>PSP Projects Ltd</t>
  </si>
  <si>
    <t>PSPPROJECT</t>
  </si>
  <si>
    <t>Parag Milk Foods Ltd</t>
  </si>
  <si>
    <t>PARAGMILK</t>
  </si>
  <si>
    <t>ECOS (India) Mobility &amp; Hospitality Ltd</t>
  </si>
  <si>
    <t>ECOSMOBLTY</t>
  </si>
  <si>
    <t>Systematix Corporate Services Ltd</t>
  </si>
  <si>
    <t>SYSTMTXC</t>
  </si>
  <si>
    <t>Media Matrix Worldwide Ltd</t>
  </si>
  <si>
    <t>MMWL</t>
  </si>
  <si>
    <t>Dish TV India Ltd</t>
  </si>
  <si>
    <t>DISHTV</t>
  </si>
  <si>
    <t>Accelya Solutions India Ltd</t>
  </si>
  <si>
    <t>ACCELYA</t>
  </si>
  <si>
    <t>Ge Power India Ltd</t>
  </si>
  <si>
    <t>GEPIL</t>
  </si>
  <si>
    <t>Aeroflex Industries Ltd</t>
  </si>
  <si>
    <t>AEROFLEX</t>
  </si>
  <si>
    <t>Vindhya Telelinks Ltd</t>
  </si>
  <si>
    <t>VINDHYATEL</t>
  </si>
  <si>
    <t>Dreamfolks Services Ltd</t>
  </si>
  <si>
    <t>DREAMFOLKS</t>
  </si>
  <si>
    <t>Lumax Industries Ltd</t>
  </si>
  <si>
    <t>LUMAXIND</t>
  </si>
  <si>
    <t>Mold-Tek Packaging Ltd</t>
  </si>
  <si>
    <t>MOLDTKPAC</t>
  </si>
  <si>
    <t>Updater Services Ltd</t>
  </si>
  <si>
    <t>UDS</t>
  </si>
  <si>
    <t>Kesar India Ltd</t>
  </si>
  <si>
    <t>KESAR</t>
  </si>
  <si>
    <t>Real Estate Development</t>
  </si>
  <si>
    <t>Sai Silks (Kalamandir) Ltd</t>
  </si>
  <si>
    <t>KALAMANDIR</t>
  </si>
  <si>
    <t>EFC (I) Ltd</t>
  </si>
  <si>
    <t>EFCIL</t>
  </si>
  <si>
    <t>Distributors</t>
  </si>
  <si>
    <t>Thejo Engineering Ltd</t>
  </si>
  <si>
    <t>THEJO</t>
  </si>
  <si>
    <t>Siyaram Silk Mills Ltd</t>
  </si>
  <si>
    <t>SIYSIL</t>
  </si>
  <si>
    <t>Owais Metal and Mineral Processing Ltd</t>
  </si>
  <si>
    <t>OWAIS</t>
  </si>
  <si>
    <t>IOL Chemicals and Pharmaceuticals Ltd</t>
  </si>
  <si>
    <t>IOLCP</t>
  </si>
  <si>
    <t>Barbeque-Nation Hospitality Ltd</t>
  </si>
  <si>
    <t>BARBEQUE</t>
  </si>
  <si>
    <t>TIL Ltd</t>
  </si>
  <si>
    <t>TIL</t>
  </si>
  <si>
    <t>Vidhi Specialty Food Ingredients Ltd</t>
  </si>
  <si>
    <t>VIDHIING</t>
  </si>
  <si>
    <t>Welspun Specialty Solutions Ltd</t>
  </si>
  <si>
    <t>WELSPLSOL</t>
  </si>
  <si>
    <t>Centum Electronics Ltd</t>
  </si>
  <si>
    <t>CENTUM</t>
  </si>
  <si>
    <t>ESAF Small Finance Bank Limited</t>
  </si>
  <si>
    <t>ESAFSFB</t>
  </si>
  <si>
    <t>TechNVision Ventures Ltd</t>
  </si>
  <si>
    <t>TECHNVISN</t>
  </si>
  <si>
    <t>Nitin Spinners Ltd</t>
  </si>
  <si>
    <t>NITINSPIN</t>
  </si>
  <si>
    <t>Carysil Ltd</t>
  </si>
  <si>
    <t>CARYSIL</t>
  </si>
  <si>
    <t>Panama Petrochem Ltd</t>
  </si>
  <si>
    <t>PANAMAPET</t>
  </si>
  <si>
    <t>Dolat Algotech Ltd</t>
  </si>
  <si>
    <t>DOLATALGO</t>
  </si>
  <si>
    <t>NIBE Ltd</t>
  </si>
  <si>
    <t>NIBE</t>
  </si>
  <si>
    <t>Ador Welding Ltd</t>
  </si>
  <si>
    <t>ADORWELD</t>
  </si>
  <si>
    <t>Hindware Home Innovation Ltd</t>
  </si>
  <si>
    <t>HINDWAREAP</t>
  </si>
  <si>
    <t>Federal-Mogul Goetze (India) Ltd</t>
  </si>
  <si>
    <t>FMGOETZE</t>
  </si>
  <si>
    <t>Insecticides (India) Ltd</t>
  </si>
  <si>
    <t>INSECTICID</t>
  </si>
  <si>
    <t>EIH Associated Hotels Ltd</t>
  </si>
  <si>
    <t>EIHAHOTELS</t>
  </si>
  <si>
    <t>Mangalam Cement Ltd</t>
  </si>
  <si>
    <t>MANGLMCEM</t>
  </si>
  <si>
    <t>TTK Healthcare Ltd</t>
  </si>
  <si>
    <t>TTKHLTCARE</t>
  </si>
  <si>
    <t>Ugro Capital Ltd</t>
  </si>
  <si>
    <t>UGROCAP</t>
  </si>
  <si>
    <t>Indian Hume Pipe Company Ltd</t>
  </si>
  <si>
    <t>INDIANHUME</t>
  </si>
  <si>
    <t>India Pesticides Ltd</t>
  </si>
  <si>
    <t>IPL</t>
  </si>
  <si>
    <t>Sanstar Ltd</t>
  </si>
  <si>
    <t>SANSTAR</t>
  </si>
  <si>
    <t>Agro Tech Foods Ltd</t>
  </si>
  <si>
    <t>ATFL</t>
  </si>
  <si>
    <t>Universal Cables Ltd</t>
  </si>
  <si>
    <t>UNIVCABLES</t>
  </si>
  <si>
    <t>S.P.Apparels Ltd</t>
  </si>
  <si>
    <t>SPAL</t>
  </si>
  <si>
    <t>Tatva Chintan Pharma Chem Ltd</t>
  </si>
  <si>
    <t>TATVA</t>
  </si>
  <si>
    <t>ICICI Prudential Nifty 50 ETF</t>
  </si>
  <si>
    <t>NIFTYIETF</t>
  </si>
  <si>
    <t>HMA Agro Industries Ltd</t>
  </si>
  <si>
    <t>HMAAGRO</t>
  </si>
  <si>
    <t>Gandhar Oil Refinery (INDIA) Ltd</t>
  </si>
  <si>
    <t>GANDHAR</t>
  </si>
  <si>
    <t>Orient Green Power Company Ltd</t>
  </si>
  <si>
    <t>GREENPOWER</t>
  </si>
  <si>
    <t>DEN Networks Ltd</t>
  </si>
  <si>
    <t>DEN</t>
  </si>
  <si>
    <t>Yasho Industries Ltd</t>
  </si>
  <si>
    <t>YASHO</t>
  </si>
  <si>
    <t>Vardhman Special Steels Ltd</t>
  </si>
  <si>
    <t>VSSL</t>
  </si>
  <si>
    <t>Tarsons Products Ltd</t>
  </si>
  <si>
    <t>TARSONS</t>
  </si>
  <si>
    <t>Apcotex Industries Ltd</t>
  </si>
  <si>
    <t>APCOTEXIND</t>
  </si>
  <si>
    <t>NIIT Ltd</t>
  </si>
  <si>
    <t>NIITLTD</t>
  </si>
  <si>
    <t>Omaxe Ltd</t>
  </si>
  <si>
    <t>OMAXE</t>
  </si>
  <si>
    <t>Paramount Communications Ltd</t>
  </si>
  <si>
    <t>PARACABLES</t>
  </si>
  <si>
    <t>Amrutanjan Health Care Ltd</t>
  </si>
  <si>
    <t>AMRUTANJAN</t>
  </si>
  <si>
    <t>Apollo Pipes Ltd</t>
  </si>
  <si>
    <t>APOLLOPIPE</t>
  </si>
  <si>
    <t>Mukand Ltd</t>
  </si>
  <si>
    <t>MUKANDLTD</t>
  </si>
  <si>
    <t>Astec Lifesciences Ltd</t>
  </si>
  <si>
    <t>ASTEC</t>
  </si>
  <si>
    <t>Ramco Industries Ltd</t>
  </si>
  <si>
    <t>RAMCOIND</t>
  </si>
  <si>
    <t>Igarashi Motors India Ltd</t>
  </si>
  <si>
    <t>IGARASHI</t>
  </si>
  <si>
    <t>JISLDVREQS</t>
  </si>
  <si>
    <t>Rupa &amp; Company Ltd</t>
  </si>
  <si>
    <t>RUPA</t>
  </si>
  <si>
    <t>MIC Electronics Ltd</t>
  </si>
  <si>
    <t>MICEL</t>
  </si>
  <si>
    <t>IKIO Lighting Ltd</t>
  </si>
  <si>
    <t>IKIO</t>
  </si>
  <si>
    <t>Alpex Solar Ltd</t>
  </si>
  <si>
    <t>ALPEXSOLAR</t>
  </si>
  <si>
    <t>Fusion Finance Ltd</t>
  </si>
  <si>
    <t>FUSION</t>
  </si>
  <si>
    <t>Pnb Gilts Ltd</t>
  </si>
  <si>
    <t>PNBGILTS</t>
  </si>
  <si>
    <t>Master Trust Ltd</t>
  </si>
  <si>
    <t>MASTERTR</t>
  </si>
  <si>
    <t>HIL Ltd</t>
  </si>
  <si>
    <t>HIL</t>
  </si>
  <si>
    <t>63 Moons Technologies Ltd</t>
  </si>
  <si>
    <t>63MOONS</t>
  </si>
  <si>
    <t>Antony Waste Handling Cell Ltd</t>
  </si>
  <si>
    <t>AWHCL</t>
  </si>
  <si>
    <t>Nelco Ltd</t>
  </si>
  <si>
    <t>NELCO</t>
  </si>
  <si>
    <t>Dolphin Offshore Enterprises (India) Ltd</t>
  </si>
  <si>
    <t>DOLPHIN</t>
  </si>
  <si>
    <t>Everest Kanto Cylinder Ltd</t>
  </si>
  <si>
    <t>EKC</t>
  </si>
  <si>
    <t>Axiscades Technologies Ltd</t>
  </si>
  <si>
    <t>AXISCADES</t>
  </si>
  <si>
    <t>Madhya Bharat Agro Products Ltd</t>
  </si>
  <si>
    <t>MBAPL</t>
  </si>
  <si>
    <t>Wonder Electricals Ltd</t>
  </si>
  <si>
    <t>WEL</t>
  </si>
  <si>
    <t>Uniparts India Ltd</t>
  </si>
  <si>
    <t>UNIPARTS</t>
  </si>
  <si>
    <t>Unicommerce eSolutions Ltd</t>
  </si>
  <si>
    <t>UNIECOM</t>
  </si>
  <si>
    <t>Saraswati Commercial (India) Ltd</t>
  </si>
  <si>
    <t>ZSARACOM</t>
  </si>
  <si>
    <t>JITF Infralogistics Ltd</t>
  </si>
  <si>
    <t>JITFINFRA</t>
  </si>
  <si>
    <t>Sanghi Industries Ltd</t>
  </si>
  <si>
    <t>SANGHIIND</t>
  </si>
  <si>
    <t>Alicon Castalloy Ltd</t>
  </si>
  <si>
    <t>ALICON</t>
  </si>
  <si>
    <t>Kotak Gold Etf</t>
  </si>
  <si>
    <t>GOLD1</t>
  </si>
  <si>
    <t>Cupid Ltd</t>
  </si>
  <si>
    <t>CUPID</t>
  </si>
  <si>
    <t>Windlas Biotech Ltd</t>
  </si>
  <si>
    <t>WINDLAS</t>
  </si>
  <si>
    <t>IFGL Refractories Ltd</t>
  </si>
  <si>
    <t>IFGLEXPOR</t>
  </si>
  <si>
    <t>Cropster Agro Ltd</t>
  </si>
  <si>
    <t>CROPSTER</t>
  </si>
  <si>
    <t>Cosmo First Ltd</t>
  </si>
  <si>
    <t>COSMOFIRST</t>
  </si>
  <si>
    <t>PIX Transmissions Ltd</t>
  </si>
  <si>
    <t>PIXTRANS</t>
  </si>
  <si>
    <t>Tanfac Industries Ltd</t>
  </si>
  <si>
    <t>TANFACIND</t>
  </si>
  <si>
    <t>Som Distilleries and Breweries Ltd</t>
  </si>
  <si>
    <t>SDBL</t>
  </si>
  <si>
    <t>Hester Biosciences Ltd</t>
  </si>
  <si>
    <t>HESTERBIO</t>
  </si>
  <si>
    <t>Gocl Corporation Ltd</t>
  </si>
  <si>
    <t>GOCLCORP</t>
  </si>
  <si>
    <t>Veranda Learning Solutions Ltd</t>
  </si>
  <si>
    <t>VERANDA</t>
  </si>
  <si>
    <t>Elpro International Ltd</t>
  </si>
  <si>
    <t>ELPROINTL</t>
  </si>
  <si>
    <t>Talbros Automotive Components Ltd</t>
  </si>
  <si>
    <t>TALBROAUTO</t>
  </si>
  <si>
    <t>Expleo Solutions Ltd</t>
  </si>
  <si>
    <t>EXPLEOSOL</t>
  </si>
  <si>
    <t>Rama Steel Tubes Ltd</t>
  </si>
  <si>
    <t>RAMASTEEL</t>
  </si>
  <si>
    <t>Andrew Yule &amp; Co Ltd</t>
  </si>
  <si>
    <t>ANDREWYU</t>
  </si>
  <si>
    <t>Abans Holdings Ltd</t>
  </si>
  <si>
    <t>AHL</t>
  </si>
  <si>
    <t>Andhra Paper Ltd</t>
  </si>
  <si>
    <t>ANDHRAPAP</t>
  </si>
  <si>
    <t>Cantabil Retail India Ltd</t>
  </si>
  <si>
    <t>CANTABIL</t>
  </si>
  <si>
    <t>Sangam (India) Ltd</t>
  </si>
  <si>
    <t>SANGAMIND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</si>
  <si>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</si>
  <si>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</si>
  <si>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</si>
  <si>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</si>
  <si>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</si>
  <si>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</si>
  <si>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Panacea Biotec Ltd</t>
  </si>
  <si>
    <t>PANACEABIO</t>
  </si>
  <si>
    <t>Kody Technolab Ltd</t>
  </si>
  <si>
    <t>KODYTECH</t>
  </si>
  <si>
    <t>Jaiprakash Associates Ltd</t>
  </si>
  <si>
    <t>JPASSOCIAT</t>
  </si>
  <si>
    <t>Seshasayee Paper and Boards Ltd</t>
  </si>
  <si>
    <t>SESHAPAPER</t>
  </si>
  <si>
    <t>Jagran Prakashan Ltd</t>
  </si>
  <si>
    <t>JAGRAN</t>
  </si>
  <si>
    <t>Man Industries (India) Ltd</t>
  </si>
  <si>
    <t>MANINDS</t>
  </si>
  <si>
    <t>Kiri Industries Ltd</t>
  </si>
  <si>
    <t>KIRIINDUS</t>
  </si>
  <si>
    <t>Navkar Corporation Ltd</t>
  </si>
  <si>
    <t>NAVKARCORP</t>
  </si>
  <si>
    <t>Lotus Chocolate Company Ltd</t>
  </si>
  <si>
    <t>LOTUSCHO</t>
  </si>
  <si>
    <t>Excel Industries Ltd</t>
  </si>
  <si>
    <t>EXCELINDUS</t>
  </si>
  <si>
    <t>Divgi TorqTransfer Systems Ltd</t>
  </si>
  <si>
    <t>DIVGIITTS</t>
  </si>
  <si>
    <t>BLS E-Services Ltd</t>
  </si>
  <si>
    <t>BLSE</t>
  </si>
  <si>
    <t>Oriental Aromatics Ltd</t>
  </si>
  <si>
    <t>OAL</t>
  </si>
  <si>
    <t>Tribhovandas Bhimji Zaveri Ltd</t>
  </si>
  <si>
    <t>TBZ</t>
  </si>
  <si>
    <t>Knowledge Marine &amp; Engineering Works Ltd</t>
  </si>
  <si>
    <t>KMEW</t>
  </si>
  <si>
    <t>Marine Transportation</t>
  </si>
  <si>
    <t>Diffusion Engineers Ltd</t>
  </si>
  <si>
    <t>DIFFNKG</t>
  </si>
  <si>
    <t>Suratwwala Business Group Ltd</t>
  </si>
  <si>
    <t>SBGLP</t>
  </si>
  <si>
    <t>NDR Auto Components Ltd</t>
  </si>
  <si>
    <t>NDRAUTO</t>
  </si>
  <si>
    <t>Kilburn Engineering Ltd</t>
  </si>
  <si>
    <t>KLBRENG-B</t>
  </si>
  <si>
    <t>Mercury Ev-Tech Ltd</t>
  </si>
  <si>
    <t>MERCURYEV</t>
  </si>
  <si>
    <t>D Link (India) Limited</t>
  </si>
  <si>
    <t>DLINKINDIA</t>
  </si>
  <si>
    <t>Capital India Finance Ltd</t>
  </si>
  <si>
    <t>CIFL</t>
  </si>
  <si>
    <t>Sterling Tools Ltd</t>
  </si>
  <si>
    <t>STERTOOLS</t>
  </si>
  <si>
    <t>Yatra Online Ltd</t>
  </si>
  <si>
    <t>YATRA</t>
  </si>
  <si>
    <t>Advait Infratech Ltd</t>
  </si>
  <si>
    <t>ADVAIT</t>
  </si>
  <si>
    <t>Electrical Components &amp; Equipment</t>
  </si>
  <si>
    <t>Heranba Industries Ltd</t>
  </si>
  <si>
    <t>HERANBA</t>
  </si>
  <si>
    <t>Shriram Properties Ltd</t>
  </si>
  <si>
    <t>SHRIRAMPPS</t>
  </si>
  <si>
    <t>B L Kashyap and Sons Ltd</t>
  </si>
  <si>
    <t>BLKASHYAP</t>
  </si>
  <si>
    <t>TAJ GVK Hotels and Resorts Ltd</t>
  </si>
  <si>
    <t>TAJGVK</t>
  </si>
  <si>
    <t>Satin Creditcare Network Ltd</t>
  </si>
  <si>
    <t>SATIN</t>
  </si>
  <si>
    <t>Hind Rectifiers Ltd</t>
  </si>
  <si>
    <t>HIRECT</t>
  </si>
  <si>
    <t>Syncom Formulations (India) Ltd</t>
  </si>
  <si>
    <t>SYNCOMF</t>
  </si>
  <si>
    <t>Matrimony.Com Ltd</t>
  </si>
  <si>
    <t>MATRIMONY</t>
  </si>
  <si>
    <t>Salzer Electronics Ltd</t>
  </si>
  <si>
    <t>SALZERELEC</t>
  </si>
  <si>
    <t>Hariom Pipe Industries Ltd</t>
  </si>
  <si>
    <t>HARIOMPIPE</t>
  </si>
  <si>
    <t>Sahasra Electronic Solutions Ltd</t>
  </si>
  <si>
    <t>SAHASRA</t>
  </si>
  <si>
    <t>Wheels India Ltd</t>
  </si>
  <si>
    <t>WHEELS</t>
  </si>
  <si>
    <t>Praveg Ltd</t>
  </si>
  <si>
    <t>PRAVEG</t>
  </si>
  <si>
    <t>Ceinsys Tech Ltd</t>
  </si>
  <si>
    <t>CEINSYSTECH</t>
  </si>
  <si>
    <t>GNA Axles Ltd</t>
  </si>
  <si>
    <t>GNA</t>
  </si>
  <si>
    <t>Deccan Gold Mines Ltd</t>
  </si>
  <si>
    <t>DECNGOLD</t>
  </si>
  <si>
    <t>G M Breweries Ltd</t>
  </si>
  <si>
    <t>GMBREW</t>
  </si>
  <si>
    <t>Jyoti Resins and Adhesives Ltd</t>
  </si>
  <si>
    <t>JYOTIRES</t>
  </si>
  <si>
    <t>MSP Steel &amp; Power Ltd</t>
  </si>
  <si>
    <t>MSPL</t>
  </si>
  <si>
    <t>Jindal Drilling and Industries Ltd</t>
  </si>
  <si>
    <t>JINDRILL</t>
  </si>
  <si>
    <t>Fedders Holding Ltd</t>
  </si>
  <si>
    <t>FEDDERSHOL</t>
  </si>
  <si>
    <t>Camlin Fine Sciences Ltd</t>
  </si>
  <si>
    <t>CAMLINFINE</t>
  </si>
  <si>
    <t>GTPL Hathway Ltd</t>
  </si>
  <si>
    <t>GTPL</t>
  </si>
  <si>
    <t>Brightcom Group Ltd</t>
  </si>
  <si>
    <t>BCG</t>
  </si>
  <si>
    <t>Reliance Industrial Infrastructure Ltd</t>
  </si>
  <si>
    <t>RIIL</t>
  </si>
  <si>
    <t>GRP Ltd</t>
  </si>
  <si>
    <t>GRPLTD</t>
  </si>
  <si>
    <t>GKW Ltd</t>
  </si>
  <si>
    <t>GKWLIMITED</t>
  </si>
  <si>
    <t>Bigbloc Construction Ltd</t>
  </si>
  <si>
    <t>BIGBLOC</t>
  </si>
  <si>
    <t>Sportking India Ltd</t>
  </si>
  <si>
    <t>SPORTKING</t>
  </si>
  <si>
    <t>Suyog Telematics Ltd</t>
  </si>
  <si>
    <t>SUYOG</t>
  </si>
  <si>
    <t>VL E-Governance &amp; IT Solutions Ltd</t>
  </si>
  <si>
    <t>VLEGOV</t>
  </si>
  <si>
    <t>India Power Corporation Ltd</t>
  </si>
  <si>
    <t>DPSCLTD</t>
  </si>
  <si>
    <t>Eco Recycling Ltd</t>
  </si>
  <si>
    <t>ECORECO</t>
  </si>
  <si>
    <t>I G Petrochemicals Ltd</t>
  </si>
  <si>
    <t>IGPL</t>
  </si>
  <si>
    <t>Filatex India Ltd</t>
  </si>
  <si>
    <t>FILATEX</t>
  </si>
  <si>
    <t>Bombay Super Hybrid Seeds Ltd</t>
  </si>
  <si>
    <t>BSHSL</t>
  </si>
  <si>
    <t>Sirca Paints India Ltd</t>
  </si>
  <si>
    <t>SIRCA</t>
  </si>
  <si>
    <t>SMC Global Securities Ltd</t>
  </si>
  <si>
    <t>SMCGLOBAL</t>
  </si>
  <si>
    <t>Renaissance Global Ltd</t>
  </si>
  <si>
    <t>RGL</t>
  </si>
  <si>
    <t>Sat Industries Ltd</t>
  </si>
  <si>
    <t>SATINDLTD</t>
  </si>
  <si>
    <t>Balmer Lawrie Investments Ltd</t>
  </si>
  <si>
    <t>BLIL</t>
  </si>
  <si>
    <t>ASM Technologies Ltd</t>
  </si>
  <si>
    <t>ASMTEC</t>
  </si>
  <si>
    <t>Roto Pumps Ltd</t>
  </si>
  <si>
    <t>ROTO</t>
  </si>
  <si>
    <t>Amines and Plasticizers Ltd</t>
  </si>
  <si>
    <t>AMNPLST</t>
  </si>
  <si>
    <t>Sadhana Nitro Chem Ltd</t>
  </si>
  <si>
    <t>SADHNANIQ</t>
  </si>
  <si>
    <t>Atul Auto Ltd</t>
  </si>
  <si>
    <t>ATULAUTO</t>
  </si>
  <si>
    <t>Three Wheelers</t>
  </si>
  <si>
    <t>Suryoday Small Finance Bank Ltd</t>
  </si>
  <si>
    <t>SURYODAY</t>
  </si>
  <si>
    <t>BCL Industries Ltd</t>
  </si>
  <si>
    <t>BCLIND</t>
  </si>
  <si>
    <t>Wealth First Portfolio Managers Ltd</t>
  </si>
  <si>
    <t>WEALTH</t>
  </si>
  <si>
    <t>Udaipur Cement Works Ltd</t>
  </si>
  <si>
    <t>UDAICEMENT</t>
  </si>
  <si>
    <t>Swelect Energy Systems Ltd</t>
  </si>
  <si>
    <t>SWELECTES</t>
  </si>
  <si>
    <t>Beta Drugs Ltd</t>
  </si>
  <si>
    <t>BETA</t>
  </si>
  <si>
    <t>DEE Development Engineers Ltd</t>
  </si>
  <si>
    <t>DEEDEV</t>
  </si>
  <si>
    <t>GPT Infraprojects Ltd</t>
  </si>
  <si>
    <t>GPTINFRA</t>
  </si>
  <si>
    <t>Monte Carlo Fashions Ltd</t>
  </si>
  <si>
    <t>MONTECARLO</t>
  </si>
  <si>
    <t>Alldigi Tech Ltd</t>
  </si>
  <si>
    <t>ALLDIGI</t>
  </si>
  <si>
    <t>Associated Alcohols &amp; Breweries Ltd</t>
  </si>
  <si>
    <t>ASALCBR</t>
  </si>
  <si>
    <t>Dcm Shriram Industries Ltd</t>
  </si>
  <si>
    <t>DCMSRIND</t>
  </si>
  <si>
    <t>Kokuyo Camlin Ltd</t>
  </si>
  <si>
    <t>KOKUYOCMLN</t>
  </si>
  <si>
    <t>Rane (Madras) Ltd</t>
  </si>
  <si>
    <t>RML</t>
  </si>
  <si>
    <t>Bajaj Steel Industries Ltd</t>
  </si>
  <si>
    <t>BAJAJST</t>
  </si>
  <si>
    <t>Vintage Coffee and Beverages Ltd</t>
  </si>
  <si>
    <t>VINCOFE</t>
  </si>
  <si>
    <t>Paushak Ltd</t>
  </si>
  <si>
    <t>PAUSHAKLTD</t>
  </si>
  <si>
    <t>Walchandnagar Industries Ltd</t>
  </si>
  <si>
    <t>WALCHANNAG</t>
  </si>
  <si>
    <t>Bharat Wire Ropes Ltd</t>
  </si>
  <si>
    <t>BHARATWIRE</t>
  </si>
  <si>
    <t>5Paisa Capital Ltd</t>
  </si>
  <si>
    <t>5PAISA</t>
  </si>
  <si>
    <t>Irm Energy Ltd</t>
  </si>
  <si>
    <t>IRMENERGY</t>
  </si>
  <si>
    <t>Zota Health Care Ltd</t>
  </si>
  <si>
    <t>ZOTA</t>
  </si>
  <si>
    <t>Agarwal Industrial Corporation Ltd</t>
  </si>
  <si>
    <t>AGARIND</t>
  </si>
  <si>
    <t>Allied Digital Services Ltd</t>
  </si>
  <si>
    <t>ADSL</t>
  </si>
  <si>
    <t>India Motor Parts &amp; Accessories Ltd</t>
  </si>
  <si>
    <t>IMPAL</t>
  </si>
  <si>
    <t>Chemfab Alkalis Ltd</t>
  </si>
  <si>
    <t>CHEMFAB</t>
  </si>
  <si>
    <t>Arman Financial Services Ltd</t>
  </si>
  <si>
    <t>ARMANFIN</t>
  </si>
  <si>
    <t>Dynacons Systems and Solutions Ltd</t>
  </si>
  <si>
    <t>DSSL</t>
  </si>
  <si>
    <t>India Nippon Electricals Ltd</t>
  </si>
  <si>
    <t>INDNIPPON</t>
  </si>
  <si>
    <t>Mufin Green Finance Ltd</t>
  </si>
  <si>
    <t>MUFIN</t>
  </si>
  <si>
    <t>Southern Petrochemical Industries Corporation Ltd</t>
  </si>
  <si>
    <t>SPIC</t>
  </si>
  <si>
    <t>Sigachi Industries Ltd</t>
  </si>
  <si>
    <t>SIGACHI</t>
  </si>
  <si>
    <t>ULTRAMARINE &amp; PIGMENTS Ltd</t>
  </si>
  <si>
    <t>ULTRAMAR</t>
  </si>
  <si>
    <t>Everest Industries Ltd</t>
  </si>
  <si>
    <t>EVERESTIND</t>
  </si>
  <si>
    <t>Steelcast Ltd</t>
  </si>
  <si>
    <t>STEELCAS</t>
  </si>
  <si>
    <t>Forbes Precision Tools and Machine Parts Ltd</t>
  </si>
  <si>
    <t>TOTEM</t>
  </si>
  <si>
    <t>Vertoz Ltd</t>
  </si>
  <si>
    <t>VERTOZ</t>
  </si>
  <si>
    <t>Hexa Tradex Ltd</t>
  </si>
  <si>
    <t>HEXATRADEX</t>
  </si>
  <si>
    <t>Eimco Elecon (India) Ltd</t>
  </si>
  <si>
    <t>EIMCOELECO</t>
  </si>
  <si>
    <t>Asian Energy Services Ltd</t>
  </si>
  <si>
    <t>ASIANENE</t>
  </si>
  <si>
    <t>Borosil Scientific Ltd</t>
  </si>
  <si>
    <t>BOROSCI</t>
  </si>
  <si>
    <t>Yamuna Syndicate Ltd</t>
  </si>
  <si>
    <t>YSL</t>
  </si>
  <si>
    <t>Remus Pharmaceuticals Ltd</t>
  </si>
  <si>
    <t>REMUS</t>
  </si>
  <si>
    <t>Kotak Nifty 50 ETF</t>
  </si>
  <si>
    <t>NIFTY1</t>
  </si>
  <si>
    <t>Dhunseri Ventures Ltd</t>
  </si>
  <si>
    <t>DVL</t>
  </si>
  <si>
    <t>Mangalore Chemicals and Fertilisers Ltd</t>
  </si>
  <si>
    <t>MANGCHEFER</t>
  </si>
  <si>
    <t>Peninsula Land Ltd</t>
  </si>
  <si>
    <t>PENINLAND</t>
  </si>
  <si>
    <t>Om Infra Ltd</t>
  </si>
  <si>
    <t>OMINFRAL</t>
  </si>
  <si>
    <t>Radhika Jeweltech Ltd</t>
  </si>
  <si>
    <t>RADHIKAJWE</t>
  </si>
  <si>
    <t>Yuken India Ltd</t>
  </si>
  <si>
    <t>YUKEN</t>
  </si>
  <si>
    <t>Z F Steering Gear (India) Ltd</t>
  </si>
  <si>
    <t>ZFSTEERING</t>
  </si>
  <si>
    <t>Butterfly Gandhimathi Appliances Ltd</t>
  </si>
  <si>
    <t>BUTTERFLY</t>
  </si>
  <si>
    <t>Arihant Superstructures Ltd</t>
  </si>
  <si>
    <t>ARIHANTSUP</t>
  </si>
  <si>
    <t>Kabra Extrusion Technik Ltd</t>
  </si>
  <si>
    <t>KABRAEXTRU</t>
  </si>
  <si>
    <t>Chaman Lal Setia Exports Ltd</t>
  </si>
  <si>
    <t>CLSEL</t>
  </si>
  <si>
    <t>Panorama Studios International Ltd</t>
  </si>
  <si>
    <t>PANORAMA</t>
  </si>
  <si>
    <t>Automobile Corp Of Goa Ltd</t>
  </si>
  <si>
    <t>ACGL</t>
  </si>
  <si>
    <t>Himatsingka Seide Ltd</t>
  </si>
  <si>
    <t>HIMATSEIDE</t>
  </si>
  <si>
    <t>Vardhman Holdings Ltd</t>
  </si>
  <si>
    <t>VHL</t>
  </si>
  <si>
    <t>Madras Fertilizers Ltd</t>
  </si>
  <si>
    <t>MADRASFERT</t>
  </si>
  <si>
    <t>Hi-Tech Gears Ltd</t>
  </si>
  <si>
    <t>HITECHGEAR</t>
  </si>
  <si>
    <t>Solex Energy Ltd</t>
  </si>
  <si>
    <t>SOLEX</t>
  </si>
  <si>
    <t>Jaykay Enterprises Ltd</t>
  </si>
  <si>
    <t>JAYKAY</t>
  </si>
  <si>
    <t>Allcargo Gati Ltd</t>
  </si>
  <si>
    <t>ACLGATI</t>
  </si>
  <si>
    <t>One Point One Solutions Ltd</t>
  </si>
  <si>
    <t>ONEPOINT</t>
  </si>
  <si>
    <t>Fairchem Organics Ltd</t>
  </si>
  <si>
    <t>FAIRCHEMOR</t>
  </si>
  <si>
    <t>Mishtann Foods Ltd</t>
  </si>
  <si>
    <t>MISHTANN</t>
  </si>
  <si>
    <t>Punjab Chemicals and Crop Protection Ltd</t>
  </si>
  <si>
    <t>PUNJABCHEM</t>
  </si>
  <si>
    <t>JG Chemicals Ltd</t>
  </si>
  <si>
    <t>JGCHEM</t>
  </si>
  <si>
    <t>Ramco Systems Ltd</t>
  </si>
  <si>
    <t>RAMCOSYS</t>
  </si>
  <si>
    <t>Oriental Rail Infrastructure Ltd</t>
  </si>
  <si>
    <t>ORIRAIL</t>
  </si>
  <si>
    <t>Western Carriers (India) Ltd</t>
  </si>
  <si>
    <t>WCIL</t>
  </si>
  <si>
    <t>Likhitha Infrastructure Ltd</t>
  </si>
  <si>
    <t>LIKHITHA</t>
  </si>
  <si>
    <t>Fratelli Vineyards Ltd</t>
  </si>
  <si>
    <t>FRATELLI</t>
  </si>
  <si>
    <t>Dynamic Cables Ltd</t>
  </si>
  <si>
    <t>DYCL</t>
  </si>
  <si>
    <t>Rhetan TMT Ltd</t>
  </si>
  <si>
    <t>RHETAN</t>
  </si>
  <si>
    <t>Steel</t>
  </si>
  <si>
    <t>Kopran Ltd</t>
  </si>
  <si>
    <t>KOPRAN</t>
  </si>
  <si>
    <t>Dhunseri Investments Ltd</t>
  </si>
  <si>
    <t>DHUNINV</t>
  </si>
  <si>
    <t>Polo Queen Industrial and Fintech Ltd</t>
  </si>
  <si>
    <t>PQIF</t>
  </si>
  <si>
    <t>Krishana Phoschem Ltd</t>
  </si>
  <si>
    <t>KRISHANA</t>
  </si>
  <si>
    <t>Shree Digvijay Cement Co Ltd</t>
  </si>
  <si>
    <t>SHREDIGCEM</t>
  </si>
  <si>
    <t>Kaycee Industries Ltd</t>
  </si>
  <si>
    <t>KAYCEEI</t>
  </si>
  <si>
    <t>VLS Finance Ltd</t>
  </si>
  <si>
    <t>VLSFINANCE</t>
  </si>
  <si>
    <t>Kellton Tech Solutions Ltd</t>
  </si>
  <si>
    <t>KELLTONTEC</t>
  </si>
  <si>
    <t>Best Agrolife Ltd</t>
  </si>
  <si>
    <t>BESTAGRO</t>
  </si>
  <si>
    <t>Texmaco Infrastructure &amp; Holdings Ltd</t>
  </si>
  <si>
    <t>TEXINFRA</t>
  </si>
  <si>
    <t>GPT Healthcare Ltd</t>
  </si>
  <si>
    <t>GPTHEALTH</t>
  </si>
  <si>
    <t>Steel Exchange India Ltd</t>
  </si>
  <si>
    <t>STEELXIND</t>
  </si>
  <si>
    <t>Spacenet Enterprises India Ltd</t>
  </si>
  <si>
    <t>SPCENET</t>
  </si>
  <si>
    <t>Crest Ventures Ltd</t>
  </si>
  <si>
    <t>CREST</t>
  </si>
  <si>
    <t>Essen Speciality Films Ltd</t>
  </si>
  <si>
    <t>ESFL</t>
  </si>
  <si>
    <t>Popular Vehicles and Services Ltd</t>
  </si>
  <si>
    <t>PVSL</t>
  </si>
  <si>
    <t>Munjal Auto Industries Ltd</t>
  </si>
  <si>
    <t>MUNJALAU</t>
  </si>
  <si>
    <t>Bliss GVS Pharma Ltd</t>
  </si>
  <si>
    <t>BLISSGVS</t>
  </si>
  <si>
    <t>Capital Small Finance Bank Ltd</t>
  </si>
  <si>
    <t>CAPITALSFB</t>
  </si>
  <si>
    <t>Kamdhenu Ltd</t>
  </si>
  <si>
    <t>KAMDHENU</t>
  </si>
  <si>
    <t>Pakka Limited</t>
  </si>
  <si>
    <t>PAKKA</t>
  </si>
  <si>
    <t>Andhra Sugars Ltd</t>
  </si>
  <si>
    <t>ANDHRSUGAR</t>
  </si>
  <si>
    <t>BMW Industries Ltd</t>
  </si>
  <si>
    <t>BMW</t>
  </si>
  <si>
    <t>Zee Media Corporation Ltd</t>
  </si>
  <si>
    <t>ZEEMEDIA</t>
  </si>
  <si>
    <t>Rishabh Instruments Ltd</t>
  </si>
  <si>
    <t>RISHABH</t>
  </si>
  <si>
    <t>Simplex Infrastructures Ltd</t>
  </si>
  <si>
    <t>SIMPLEXINF</t>
  </si>
  <si>
    <t>Lincoln Pharmaceuticals Ltd</t>
  </si>
  <si>
    <t>LINCOLN</t>
  </si>
  <si>
    <t>SPML Infra Ltd</t>
  </si>
  <si>
    <t>SPMLINFRA</t>
  </si>
  <si>
    <t>Centrum Capital Ltd</t>
  </si>
  <si>
    <t>CENTRUM</t>
  </si>
  <si>
    <t>KMC Speciality Hospitals (India) Ltd</t>
  </si>
  <si>
    <t>KMCSHIL</t>
  </si>
  <si>
    <t>Mukka Proteins Ltd</t>
  </si>
  <si>
    <t>MUKKA</t>
  </si>
  <si>
    <t>Asian Star Co Ltd</t>
  </si>
  <si>
    <t>ASTAR</t>
  </si>
  <si>
    <t>Rico Auto Industries Ltd</t>
  </si>
  <si>
    <t>RICOAUTO</t>
  </si>
  <si>
    <t>AMIC Forging Ltd</t>
  </si>
  <si>
    <t>AMIC</t>
  </si>
  <si>
    <t>Subex Ltd</t>
  </si>
  <si>
    <t>SUBEXLTD</t>
  </si>
  <si>
    <t>Dhampur Sugar Mills Ltd</t>
  </si>
  <si>
    <t>DHAMPURSUG</t>
  </si>
  <si>
    <t>Hardwyn India Ltd</t>
  </si>
  <si>
    <t>HARDWYN</t>
  </si>
  <si>
    <t>Building Products - Glass</t>
  </si>
  <si>
    <t>Tourism Finance Corporation of India Ltd</t>
  </si>
  <si>
    <t>TFCILTD</t>
  </si>
  <si>
    <t>Industrial and Prudential Investment Co Ltd</t>
  </si>
  <si>
    <t>INDPRUD</t>
  </si>
  <si>
    <t>GRM Overseas Ltd</t>
  </si>
  <si>
    <t>GRMOVER</t>
  </si>
  <si>
    <t>Ester Industries Ltd</t>
  </si>
  <si>
    <t>ESTER</t>
  </si>
  <si>
    <t>Kothari Petrochemicals Ltd</t>
  </si>
  <si>
    <t>KOTHARIPET</t>
  </si>
  <si>
    <t>Tamilnadu Newsprint &amp; Papers Ltd</t>
  </si>
  <si>
    <t>TNPL</t>
  </si>
  <si>
    <t>Raj Rayon Industries Ltd</t>
  </si>
  <si>
    <t>RAJRILTD</t>
  </si>
  <si>
    <t>Veefin Solutions Ltd</t>
  </si>
  <si>
    <t>VEEFIN</t>
  </si>
  <si>
    <t>Application Software</t>
  </si>
  <si>
    <t>TV Today Network Limited</t>
  </si>
  <si>
    <t>TVTODAY</t>
  </si>
  <si>
    <t>AFCOM Holdings Ltd</t>
  </si>
  <si>
    <t>AFCOM</t>
  </si>
  <si>
    <t>Control Print Ltd</t>
  </si>
  <si>
    <t>CONTROLPR</t>
  </si>
  <si>
    <t>Heubach Colorants India Ltd</t>
  </si>
  <si>
    <t>HEUBACHIND</t>
  </si>
  <si>
    <t>Prakash Pipes Ltd</t>
  </si>
  <si>
    <t>PPL</t>
  </si>
  <si>
    <t>Sree Rayalaseema Hi-Strength Hypo Ltd</t>
  </si>
  <si>
    <t>SRHHYPOLTD</t>
  </si>
  <si>
    <t>Shiva Cement Ltd</t>
  </si>
  <si>
    <t>SHIVACEM</t>
  </si>
  <si>
    <t>Khazanchi Jewellers Ltd</t>
  </si>
  <si>
    <t>KHAZANCHI</t>
  </si>
  <si>
    <t>Apparel, Accessories &amp; Luxury Goods</t>
  </si>
  <si>
    <t>Vascon Engineers Ltd</t>
  </si>
  <si>
    <t>VASCONEQ</t>
  </si>
  <si>
    <t>Indo Amines Ltd</t>
  </si>
  <si>
    <t>INDOAMIN</t>
  </si>
  <si>
    <t>AVT Natural Products Ltd</t>
  </si>
  <si>
    <t>AVTNPL</t>
  </si>
  <si>
    <t>Avadh Sugar &amp; Energy Ltd</t>
  </si>
  <si>
    <t>AVADHSUGAR</t>
  </si>
  <si>
    <t>Gulshan Polyols Ltd</t>
  </si>
  <si>
    <t>GULPOLY</t>
  </si>
  <si>
    <t>Aurum Proptech Ltd</t>
  </si>
  <si>
    <t>AURUM</t>
  </si>
  <si>
    <t>Ngl Fine Chem Ltd</t>
  </si>
  <si>
    <t>NGLFINE</t>
  </si>
  <si>
    <t>Enkei Wheels (India) Ltd</t>
  </si>
  <si>
    <t>ENKEIWHEL</t>
  </si>
  <si>
    <t>Aaswa Trading and Exports Ltd</t>
  </si>
  <si>
    <t>TCC</t>
  </si>
  <si>
    <t>Real Estate Services</t>
  </si>
  <si>
    <t>Saurashtra Cement Ltd</t>
  </si>
  <si>
    <t>SAURASHCEM</t>
  </si>
  <si>
    <t>Timex Group India Ltd</t>
  </si>
  <si>
    <t>TIMEX</t>
  </si>
  <si>
    <t>Ice Make Refrigeration Ltd</t>
  </si>
  <si>
    <t>ICEMAKE</t>
  </si>
  <si>
    <t>Windsor Machines Ltd</t>
  </si>
  <si>
    <t>WINDMACHIN</t>
  </si>
  <si>
    <t>Aym Syntex Ltd</t>
  </si>
  <si>
    <t>AYMSYNTEX</t>
  </si>
  <si>
    <t>Xchanging Solutions Ltd</t>
  </si>
  <si>
    <t>XCHANGING</t>
  </si>
  <si>
    <t>GFL Ltd</t>
  </si>
  <si>
    <t>GFLLIMITED</t>
  </si>
  <si>
    <t>Cellecor Gadgets Ltd</t>
  </si>
  <si>
    <t>CELLECOR</t>
  </si>
  <si>
    <t>Electrotherm (India) Ltd</t>
  </si>
  <si>
    <t>ELECTHERM</t>
  </si>
  <si>
    <t>Beekay Steel Industries Ltd</t>
  </si>
  <si>
    <t>BEEKAY</t>
  </si>
  <si>
    <t>Century Enka Ltd</t>
  </si>
  <si>
    <t>CENTENKA</t>
  </si>
  <si>
    <t>Selan Exploration Technology Ltd</t>
  </si>
  <si>
    <t>SELAN</t>
  </si>
  <si>
    <t>Vimta Labs Ltd</t>
  </si>
  <si>
    <t>VIMTALABS</t>
  </si>
  <si>
    <t>Jagsonpal Pharmaceuticals Ltd</t>
  </si>
  <si>
    <t>JAGSNPHARM</t>
  </si>
  <si>
    <t>Kernex Microsystems (India) Ltd</t>
  </si>
  <si>
    <t>KERNEX</t>
  </si>
  <si>
    <t>Ksolves India Ltd</t>
  </si>
  <si>
    <t>KSOLVES</t>
  </si>
  <si>
    <t>Signpost India Ltd</t>
  </si>
  <si>
    <t>SIGNPOST</t>
  </si>
  <si>
    <t>Uttam Sugar Mills Ltd</t>
  </si>
  <si>
    <t>UTTAMSUGAR</t>
  </si>
  <si>
    <t>Dwarikesh Sugar Industries Ltd</t>
  </si>
  <si>
    <t>DWARKESH</t>
  </si>
  <si>
    <t>Oswal Greentech Ltd</t>
  </si>
  <si>
    <t>OSWALGREEN</t>
  </si>
  <si>
    <t>Sandesh Ltd</t>
  </si>
  <si>
    <t>SANDESH</t>
  </si>
  <si>
    <t>Kirloskar Electric Company Ltd</t>
  </si>
  <si>
    <t>KECL</t>
  </si>
  <si>
    <t>Maan Aluminium Ltd</t>
  </si>
  <si>
    <t>MAANALU</t>
  </si>
  <si>
    <t>Finkurve Financial Services Ltd</t>
  </si>
  <si>
    <t>FINKURVE</t>
  </si>
  <si>
    <t>3B Blackbio DX Ltd</t>
  </si>
  <si>
    <t>3BBLACKBIO</t>
  </si>
  <si>
    <t>Fertilizers &amp; Agricultural Chemicals</t>
  </si>
  <si>
    <t>Cosmic CRF Ltd</t>
  </si>
  <si>
    <t>COSMICCRF</t>
  </si>
  <si>
    <t>Orient Technologies Ltd</t>
  </si>
  <si>
    <t>ORIENTTECH</t>
  </si>
  <si>
    <t>Macpower CNC Machines Ltd</t>
  </si>
  <si>
    <t>MACPOWER</t>
  </si>
  <si>
    <t>Manali Petrochemicals Ltd</t>
  </si>
  <si>
    <t>MANALIPETC</t>
  </si>
  <si>
    <t>Shankara Building Products Ltd</t>
  </si>
  <si>
    <t>SHANKARA</t>
  </si>
  <si>
    <t>Snowman Logistics Ltd</t>
  </si>
  <si>
    <t>SNOWMAN</t>
  </si>
  <si>
    <t>HLV Ltd</t>
  </si>
  <si>
    <t>HLVLTD</t>
  </si>
  <si>
    <t>AGI Infra Ltd</t>
  </si>
  <si>
    <t>AGIIL</t>
  </si>
  <si>
    <t>Creative Newtech Ltd</t>
  </si>
  <si>
    <t>CREATIVE</t>
  </si>
  <si>
    <t>R K Swamy Ltd</t>
  </si>
  <si>
    <t>RKSWAMY</t>
  </si>
  <si>
    <t>Arrow Greentech Ltd</t>
  </si>
  <si>
    <t>ARROWGREEN</t>
  </si>
  <si>
    <t>IIRM Holdings India Ltd</t>
  </si>
  <si>
    <t>IIRM</t>
  </si>
  <si>
    <t>Uniphos Enterprises Ltd</t>
  </si>
  <si>
    <t>UNIENTER</t>
  </si>
  <si>
    <t>Bajaj Healthcare Ltd</t>
  </si>
  <si>
    <t>BAJAJHCARE</t>
  </si>
  <si>
    <t>Last Mile Enterprises Ltd</t>
  </si>
  <si>
    <t>LASTMILE</t>
  </si>
  <si>
    <t>Arihant Capital Markets Ltd</t>
  </si>
  <si>
    <t>ARIHANTCAP</t>
  </si>
  <si>
    <t>Manoj Vaibhav Gems N Jewellers Ltd</t>
  </si>
  <si>
    <t>MVGJL</t>
  </si>
  <si>
    <t>Taneja Aerospace and Aviation Ltd</t>
  </si>
  <si>
    <t>TANAA</t>
  </si>
  <si>
    <t>Kuantum Papers Ltd</t>
  </si>
  <si>
    <t>KUANTUM</t>
  </si>
  <si>
    <t>Jagatjit Industries Ltd</t>
  </si>
  <si>
    <t>JAGAJITIND</t>
  </si>
  <si>
    <t>Valiant Organics Ltd</t>
  </si>
  <si>
    <t>VALIANTORG</t>
  </si>
  <si>
    <t>Kross Ltd</t>
  </si>
  <si>
    <t>KROSS</t>
  </si>
  <si>
    <t>Benares Hotels Ltd</t>
  </si>
  <si>
    <t>BENARAS</t>
  </si>
  <si>
    <t>GIC Housing Finance Ltd</t>
  </si>
  <si>
    <t>GICHSGFIN</t>
  </si>
  <si>
    <t>SAR Televenture Ltd</t>
  </si>
  <si>
    <t>SARTELE</t>
  </si>
  <si>
    <t>Automotive Stampings and Assemblies Ltd</t>
  </si>
  <si>
    <t>ASAL</t>
  </si>
  <si>
    <t>Trident Techlabs Ltd</t>
  </si>
  <si>
    <t>TECHLABS</t>
  </si>
  <si>
    <t>Emkay Taps and Cutting Tools Ltd</t>
  </si>
  <si>
    <t>EMKAYTOOLS</t>
  </si>
  <si>
    <t>Vantage Knowledge Academy Ltd</t>
  </si>
  <si>
    <t>VKAL</t>
  </si>
  <si>
    <t>Mafatlal Industries Ltd</t>
  </si>
  <si>
    <t>MAFATIND</t>
  </si>
  <si>
    <t>Max India Ltd</t>
  </si>
  <si>
    <t>MAXIND</t>
  </si>
  <si>
    <t>Credo Brands Marketing Ltd</t>
  </si>
  <si>
    <t>MUFTI</t>
  </si>
  <si>
    <t>Men's Clothing</t>
  </si>
  <si>
    <t>New Delhi Television Ltd</t>
  </si>
  <si>
    <t>NDTV</t>
  </si>
  <si>
    <t>CFF Fluid Control Ltd</t>
  </si>
  <si>
    <t>CFF</t>
  </si>
  <si>
    <t>Aerospace &amp; Defense</t>
  </si>
  <si>
    <t>20 Microns Ltd</t>
  </si>
  <si>
    <t>20MICRONS</t>
  </si>
  <si>
    <t>Saint-Gobain Sekurit India Ltd</t>
  </si>
  <si>
    <t>SAINTGOBAIN</t>
  </si>
  <si>
    <t>TGV SRAAC Ltd</t>
  </si>
  <si>
    <t>TGVSL</t>
  </si>
  <si>
    <t>Kotyark Industries Ltd</t>
  </si>
  <si>
    <t>KOTYARK</t>
  </si>
  <si>
    <t>Ashika Credit Capital Ltd</t>
  </si>
  <si>
    <t>ASHIKA</t>
  </si>
  <si>
    <t>Wardwizard Innovations &amp; Mobility Ltd</t>
  </si>
  <si>
    <t>WARDINMOBI</t>
  </si>
  <si>
    <t>Investment Trust of India Ltd</t>
  </si>
  <si>
    <t>THEINVEST</t>
  </si>
  <si>
    <t>Vashu Bhagnani Industries Ltd</t>
  </si>
  <si>
    <t>POOJAENT</t>
  </si>
  <si>
    <t>Prime Securities Ltd</t>
  </si>
  <si>
    <t>PRIMESECU</t>
  </si>
  <si>
    <t>Satia Industries Ltd</t>
  </si>
  <si>
    <t>SATIA</t>
  </si>
  <si>
    <t>IST Ltd</t>
  </si>
  <si>
    <t>ISTLTD</t>
  </si>
  <si>
    <t>Gala Precision Engineering Ltd</t>
  </si>
  <si>
    <t>GALAPREC</t>
  </si>
  <si>
    <t>AGS Transact Technologies Ltd</t>
  </si>
  <si>
    <t>AGSTRA</t>
  </si>
  <si>
    <t>City Pulse Multiplex Ltd</t>
  </si>
  <si>
    <t>CPML</t>
  </si>
  <si>
    <t>Movies &amp; Entertainment</t>
  </si>
  <si>
    <t>Indo Rama Synthetics (India) Ltd</t>
  </si>
  <si>
    <t>INDORAMA</t>
  </si>
  <si>
    <t>Elin Electronics Ltd</t>
  </si>
  <si>
    <t>ELIN</t>
  </si>
  <si>
    <t>Sika Interplant Systems Ltd</t>
  </si>
  <si>
    <t>SIKA</t>
  </si>
  <si>
    <t>Aptech Ltd</t>
  </si>
  <si>
    <t>APTECHT</t>
  </si>
  <si>
    <t>Tuticorin Alkali Chemicals and Fertilizers Ltd</t>
  </si>
  <si>
    <t>TUTIALKA</t>
  </si>
  <si>
    <t>Australian Premium Solar (India) Ltd</t>
  </si>
  <si>
    <t>APS</t>
  </si>
  <si>
    <t>Photovoltaic Solar Systems &amp; Equipment</t>
  </si>
  <si>
    <t>Zuari Industries Ltd</t>
  </si>
  <si>
    <t>ZUARIIND</t>
  </si>
  <si>
    <t>Magadh Sugar &amp; Energy Ltd</t>
  </si>
  <si>
    <t>MAGADSUGAR</t>
  </si>
  <si>
    <t>Sical Logistics Ltd</t>
  </si>
  <si>
    <t>SICALLOG</t>
  </si>
  <si>
    <t>Dharmaj Crop Guard Ltd</t>
  </si>
  <si>
    <t>DHARMAJ</t>
  </si>
  <si>
    <t>Sahana System Ltd</t>
  </si>
  <si>
    <t>SAHANA</t>
  </si>
  <si>
    <t>Morganite Crucible (India) Ltd</t>
  </si>
  <si>
    <t>MORGANITE</t>
  </si>
  <si>
    <t>Ganesh Benzoplast Ltd</t>
  </si>
  <si>
    <t>GANESHBE</t>
  </si>
  <si>
    <t>NINtec Systems Ltd</t>
  </si>
  <si>
    <t>NINSYS</t>
  </si>
  <si>
    <t>STEL Holdings Ltd</t>
  </si>
  <si>
    <t>STEL</t>
  </si>
  <si>
    <t>Nelcast Ltd</t>
  </si>
  <si>
    <t>NELCAST</t>
  </si>
  <si>
    <t>Vasa Denticity Ltd</t>
  </si>
  <si>
    <t>DENTALKART</t>
  </si>
  <si>
    <t>Pudumjee Paper Products Ltd</t>
  </si>
  <si>
    <t>PDMJEPAPER</t>
  </si>
  <si>
    <t>Ritco Logistics Ltd</t>
  </si>
  <si>
    <t>RITCO</t>
  </si>
  <si>
    <t>Algoquant Fintech Ltd</t>
  </si>
  <si>
    <t>AQFINTECH</t>
  </si>
  <si>
    <t>NACL Industries Ltd</t>
  </si>
  <si>
    <t>NACLIND</t>
  </si>
  <si>
    <t>Shree Tirupati Balajee FIBC Ltd</t>
  </si>
  <si>
    <t>TIRUPATI</t>
  </si>
  <si>
    <t>Vilas Transcore Ltd</t>
  </si>
  <si>
    <t>VILAS</t>
  </si>
  <si>
    <t>Sunshine Capital Ltd</t>
  </si>
  <si>
    <t>SCL</t>
  </si>
  <si>
    <t>Voith Paper Fabrics India Ltd</t>
  </si>
  <si>
    <t>VOITHPAPR</t>
  </si>
  <si>
    <t>Aditya Birla Money Ltd</t>
  </si>
  <si>
    <t>BIRLAMONEY</t>
  </si>
  <si>
    <t>Indo Thai Securities Ltd</t>
  </si>
  <si>
    <t>INDOTHAI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</si>
  <si>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</si>
  <si>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</si>
  <si>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</si>
  <si>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</si>
  <si>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</si>
  <si>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</si>
  <si>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</si>
  <si>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</si>
  <si>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</si>
  <si>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</si>
  <si>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</si>
  <si>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</si>
  <si>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Durables</t>
  </si>
  <si>
    <t>Services</t>
  </si>
  <si>
    <t>Capital Goods</t>
  </si>
  <si>
    <t>Consumer Services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</si>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</sst>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85BC41-A8B4-41EA-8C47-DB174649614B}" name="Table3" displayName="Table3" ref="A1:Z125" totalsRowShown="0">
  <autoFilter ref="A1:Z125" xr:uid="{3A85BC41-A8B4-41EA-8C47-DB174649614B}"/>
  <sortState xmlns:xlrd2="http://schemas.microsoft.com/office/spreadsheetml/2017/richdata2" ref="A2:Z125">
    <sortCondition ref="Z1:Z125"/>
  </sortState>
  <tableColumns count="26">
    <tableColumn id="1" xr3:uid="{31870A62-23DB-4C46-AF85-A9FD528C7B08}" name="Sub-Sector"/>
    <tableColumn id="2" xr3:uid="{96887D0F-CB91-4CCF-915C-8B488A10EF43}" name="Count" dataDxfId="48">
      <calculatedColumnFormula>COUNTIFS(Table2[Sub-Sector],Table3[[#This Row],[Sub-Sector]])</calculatedColumnFormula>
    </tableColumn>
    <tableColumn id="3" xr3:uid="{E77FB342-3E3A-432A-BB01-D3CB68A24078}" name="Uptrend" dataDxfId="47">
      <calculatedColumnFormula>COUNTIFS(Table2[Sub-Sector],Table3[[#This Row],[Sub-Sector]],Table2[Uptrend],"Uptrend")/Table3[[#This Row],[Count]]</calculatedColumnFormula>
    </tableColumn>
    <tableColumn id="4" xr3:uid="{23B9AF59-6253-4575-B3FA-31C8AACA180E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DF0242A9-F1AA-4990-ACB0-970D74614440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8D32351F-69D1-45E5-B549-996BC025D8B8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344AFC5A-BC78-4637-9F76-98228C73C979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A7F3645E-757E-4477-B35A-A4A58A7E3559}" name="RSI" dataDxfId="42">
      <calculatedColumnFormula>COUNTIFS(Table2[Sub-Sector],Table3[[#This Row],[Sub-Sector]],Table2[RSI Exponential â€“ 14D],"&gt;=50")/Table3[[#This Row],[Count]]</calculatedColumnFormula>
    </tableColumn>
    <tableColumn id="9" xr3:uid="{F7EA65AC-C3DC-4E40-8155-F46B1451CEFA}" name="Relative Volume" dataDxfId="41">
      <calculatedColumnFormula>COUNTIFS(Table2[Sub-Sector],Table3[[#This Row],[Sub-Sector]],Table2[Relative Volume],"&gt;=1")/Table3[[#This Row],[Count]]</calculatedColumnFormula>
    </tableColumn>
    <tableColumn id="10" xr3:uid="{7824B068-21AF-41C9-A354-26E492CD99D3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1F32013D-F852-42E5-B989-AA851EC9606D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6E969CB4-33B5-45E5-9F8C-DCBD8EFF7473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308FC734-9632-443A-B641-53F64BCA5B9E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6E2C8C27-8B4A-4B6B-97F0-DBF599351813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BB44580E-BBE1-4FD8-93D1-74725A102691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1195B2EE-941A-493A-B315-76B909EA005D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42005C2A-3035-4EF8-81FE-EB3595336DB0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58DD3761-0E92-4E0C-BD1E-1D915C1BCD52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58B423B6-3715-4BC7-856A-E6450852EF86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578472AE-3D8A-4DA0-B31B-9787C5471BCC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EF266CCB-3105-4C5E-AD79-00DE3714D550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CD2B2137-E2F7-4B89-883E-0896F623D657}" name="Sharpe Ratio" dataDxfId="28">
      <calculatedColumnFormula>COUNTIFS(Table2[Sub-Sector],Table3[[#This Row],[Sub-Sector]],Table2[Sharpe Ratio],"&gt;=0.10")/Table3[[#This Row],[Count]]</calculatedColumnFormula>
    </tableColumn>
    <tableColumn id="23" xr3:uid="{9D4A7EAF-72FF-40BB-BDEE-411820BB8708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0154EFBE-D16C-4C63-BD5A-86880096587D}" name="Rank" dataDxfId="26">
      <calculatedColumnFormula>_xlfn.RANK.AVG(Table3[[#This Row],[Score]],Table3[Score],1)</calculatedColumnFormula>
    </tableColumn>
    <tableColumn id="25" xr3:uid="{1C47C08B-978E-4C73-9387-BAC30C70A556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0510DE90-BA08-49E4-996A-AF2A5F821CCF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EEB57F-C73F-45A5-8F6B-7B2DB20F390F}" name="Table2" displayName="Table2" ref="A1:AV733" totalsRowShown="0">
  <sortState xmlns:xlrd2="http://schemas.microsoft.com/office/spreadsheetml/2017/richdata2" ref="A2:AV733">
    <sortCondition ref="AV1:AV733"/>
  </sortState>
  <tableColumns count="48">
    <tableColumn id="1" xr3:uid="{CAEDE07C-9F0A-40D6-A297-33D73B006898}" name="Name"/>
    <tableColumn id="2" xr3:uid="{C771ED27-30A8-4196-ACC1-21346F232B7B}" name="Ticker"/>
    <tableColumn id="3" xr3:uid="{5D1DF16E-04B9-4460-A2A2-5FFAD183E136}" name="Industry"/>
    <tableColumn id="4" xr3:uid="{4AB36308-9832-4503-9E6C-10CFD03A3314}" name="Sub-Sector"/>
    <tableColumn id="5" xr3:uid="{52CC289A-FDA4-4B49-A635-FF55CA60A2AE}" name="Market Cap"/>
    <tableColumn id="6" xr3:uid="{9C8B4F58-A260-4824-B81C-7B1855EEFF1F}" name="Close Price"/>
    <tableColumn id="7" xr3:uid="{9F5B8077-1345-4BAB-BEB1-F4EC31D3FCE0}" name="1Y Return vs Nifty"/>
    <tableColumn id="18" xr3:uid="{2ECBF018-095F-42FC-990B-2C6C00491B18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31CCBC5A-98CF-4F31-B4FA-0A5865403445}" name="1M Return vs Nifty"/>
    <tableColumn id="19" xr3:uid="{9824C8AA-A93D-4D62-BEE9-72F42BE8050D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D207759E-5B0D-4CDE-88C1-9B00C7195702}" name="6M Return vs Nifty"/>
    <tableColumn id="20" xr3:uid="{2C8B370C-CB64-4D1F-9E46-CAF2B890CC1B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F400FC35-B161-4DD9-A01E-E2219562BEF6}" name="1W Return vs Nifty"/>
    <tableColumn id="22" xr3:uid="{22CDAB80-8652-4D5D-9FFB-ECC6F5377333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881DE52C-DACB-441E-B5FD-6CD4D5BDF78D}" name="20D EMA" dataDxfId="19"/>
    <tableColumn id="11" xr3:uid="{F21B27E3-FDC8-4320-968F-8EFC5E49C17F}" name="50D EMA"/>
    <tableColumn id="12" xr3:uid="{9EF5FE0E-439C-4689-96D6-A18308773C0A}" name="200D EMA"/>
    <tableColumn id="13" xr3:uid="{FD2F7292-0CAA-4366-9538-CF4F0716D241}" name="RSI Exponential â€“ 14D"/>
    <tableColumn id="25" xr3:uid="{36E6F291-9DB5-4452-89CD-FC51FD95F523}" name="% Price above 20 EMA" dataDxfId="18">
      <calculatedColumnFormula>(Table2[[#This Row],[Close Price]]-Table2[[#This Row],[20D EMA]])/Table2[[#This Row],[20D EMA]]</calculatedColumnFormula>
    </tableColumn>
    <tableColumn id="24" xr3:uid="{983D872E-CCEE-40B8-B1E7-60D68B6912CA}" name="% Price above 50 EMA" dataDxfId="17">
      <calculatedColumnFormula>(Table2[[#This Row],[Close Price]]-Table2[[#This Row],[50D EMA]])/Table2[[#This Row],[50D EMA]]</calculatedColumnFormula>
    </tableColumn>
    <tableColumn id="23" xr3:uid="{0C4A3054-2D85-4079-9ED8-B65759BE1ACD}" name="% Price above 200 EMA" dataDxfId="16">
      <calculatedColumnFormula>(Table2[[#This Row],[Close Price]]-Table2[[#This Row],[200D EMA]])/Table2[[#This Row],[200D EMA]]</calculatedColumnFormula>
    </tableColumn>
    <tableColumn id="14" xr3:uid="{1E995780-EACA-4D7D-ABCA-CE4BBB61FB81}" name="Relative Volume"/>
    <tableColumn id="37" xr3:uid="{55517751-ED64-4812-928F-A663D96E58DB}" name="Day Low" dataDxfId="15"/>
    <tableColumn id="36" xr3:uid="{35F0D03F-7DE2-47F0-9F75-CACE012F5DB7}" name="Day High"/>
    <tableColumn id="35" xr3:uid="{E45A8C4A-9286-4FCE-996D-FFD93B250DB0}" name="Current Week Low"/>
    <tableColumn id="34" xr3:uid="{C91102E3-6E6D-45C8-915E-7D377AE179A5}" name="Current Week High"/>
    <tableColumn id="33" xr3:uid="{B5FF0ECB-5BAD-4E95-ABFB-93C3FD26DA38}" name="Current Month Low"/>
    <tableColumn id="32" xr3:uid="{8019998C-716B-48E0-A146-4235C170231A}" name="Current Month High"/>
    <tableColumn id="31" xr3:uid="{D0FDFD9B-845A-4F0E-A5DA-A77B98DA7E3B}" name="% Away From Day Low" dataDxfId="14">
      <calculatedColumnFormula>(Table2[[#This Row],[Close Price]]/Table2[[#This Row],[Day Low]])-1</calculatedColumnFormula>
    </tableColumn>
    <tableColumn id="30" xr3:uid="{56B2611D-D06C-4B56-BB86-9842BAC09BD5}" name="% Away From Day High" dataDxfId="13">
      <calculatedColumnFormula>(Table2[[#This Row],[Day High]]/Table2[[#This Row],[Close Price]])-1</calculatedColumnFormula>
    </tableColumn>
    <tableColumn id="29" xr3:uid="{A68BF22A-E506-4896-8981-A677293A5300}" name="% Away From Current Week Low" dataDxfId="12">
      <calculatedColumnFormula>(Table2[[#This Row],[Close Price]]/Table2[[#This Row],[Current Week Low]])-1</calculatedColumnFormula>
    </tableColumn>
    <tableColumn id="28" xr3:uid="{00BC00E1-02AA-460B-9C91-983E5AD88A16}" name="% Away From Current Week High" dataDxfId="11">
      <calculatedColumnFormula>(Table2[[#This Row],[Current Week High]]/Table2[[#This Row],[Close Price]])-1</calculatedColumnFormula>
    </tableColumn>
    <tableColumn id="27" xr3:uid="{18452992-28B3-4C95-B37F-8A6FBAF493D2}" name="% Away From Current Month Low" dataDxfId="10">
      <calculatedColumnFormula>(Table2[[#This Row],[Close Price]]/Table2[[#This Row],[Current Month Low]])-1</calculatedColumnFormula>
    </tableColumn>
    <tableColumn id="26" xr3:uid="{E52ECBA8-7EA9-47F4-BC0E-823BC2F1CB8C}" name="% Away From Current Month High" dataDxfId="9">
      <calculatedColumnFormula>(Table2[[#This Row],[Current Month High]]/Table2[[#This Row],[Close Price]])-1</calculatedColumnFormula>
    </tableColumn>
    <tableColumn id="15" xr3:uid="{E7CF9CAE-1653-4E5C-9070-35A213B1821A}" name="% Away From 52W High"/>
    <tableColumn id="16" xr3:uid="{8D794CD0-F57B-4674-91B2-73429C8C518C}" name="% Away From 52W Low"/>
    <tableColumn id="42" xr3:uid="{3E74292D-2B46-4368-A0D6-2A8EC0708B76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71081EC0-4EC6-419C-BE25-931E7EB63A78}" name="Relative Strength Sector Index" dataDxfId="7"/>
    <tableColumn id="40" xr3:uid="{4D15576D-450F-4A4E-A824-0B52422B2E52}" name="Relative Strength Sector Index - Zone"/>
    <tableColumn id="39" xr3:uid="{751A78DE-2818-4F06-B9C6-2E1ABA854082}" name="Rate of Change"/>
    <tableColumn id="38" xr3:uid="{C7637907-C91B-4EC5-B09D-0D85F392E4C0}" name="Rate of Change - Zone"/>
    <tableColumn id="17" xr3:uid="{0C616BC5-79FA-404A-A605-941572B4B50B}" name="Sharpe Ratio"/>
    <tableColumn id="43" xr3:uid="{3CD0AA27-F845-41E2-AEAE-41674D9C4620}" name="Sharpe Ratio Z-Score" dataDxfId="6">
      <calculatedColumnFormula>(Table2[[#This Row],[Sharpe Ratio]]-AVERAGE(Table2[Sharpe Ratio]))/_xlfn.STDEV.P(Table2[Sharpe Ratio])</calculatedColumnFormula>
    </tableColumn>
    <tableColumn id="44" xr3:uid="{E9F9F720-9FAA-4AEE-8263-40A93E2078FD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F3A72CBE-056F-49E5-89D1-9C46EBCC899A}" name="Rank 1Y" dataDxfId="4">
      <calculatedColumnFormula>_xlfn.RANK.AVG(Table2[[#This Row],[1Y Return vs Nifty Z-Score]],Table2[1Y Return vs Nifty Z-Score])</calculatedColumnFormula>
    </tableColumn>
    <tableColumn id="46" xr3:uid="{3B9010BB-D900-494B-9100-8A42D2A71467}" name="Rank 6M" dataDxfId="3">
      <calculatedColumnFormula>_xlfn.RANK.AVG(Table2[[#This Row],[6M Return vs Nifty Z-Score]],Table2[6M Return vs Nifty Z-Score])</calculatedColumnFormula>
    </tableColumn>
    <tableColumn id="47" xr3:uid="{652E3630-0898-4A65-97F5-34D3811C1224}" name="Rank Sharpe" dataDxfId="2">
      <calculatedColumnFormula>_xlfn.RANK.AVG(Table2[[#This Row],[Sharpe Ratio Z-Score]],Table2[Sharpe Ratio Z-Score])</calculatedColumnFormula>
    </tableColumn>
    <tableColumn id="48" xr3:uid="{2E2EE1DF-88C4-4B76-BC62-F0D9B461472B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E6A6C2-026E-4587-9DFA-D321BC50A404}" name="Table1" displayName="Table1" ref="A1:Q1470" totalsRowShown="0">
  <autoFilter ref="A1:Q1470" xr:uid="{5BE6A6C2-026E-4587-9DFA-D321BC50A404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5485521B-4513-4CE3-8587-A6EE69BA2AD5}" name="Name"/>
    <tableColumn id="2" xr3:uid="{F27DC3CE-EC35-45E4-AA02-4AAAFD030068}" name="Ticker"/>
    <tableColumn id="17" xr3:uid="{6FED7C63-8CDC-4D9F-B8D4-04327AFBBFF3}" name="Industry" dataDxfId="0"/>
    <tableColumn id="3" xr3:uid="{340C2A81-EB45-4F76-9E8E-17FC60FFCDFA}" name="Sub-Sector"/>
    <tableColumn id="4" xr3:uid="{23E82ACD-9510-4FBD-A081-8B56092E0EAC}" name="Market Cap"/>
    <tableColumn id="5" xr3:uid="{3E87EC4C-20EB-4814-A197-0A63027AD23D}" name="Close Price"/>
    <tableColumn id="6" xr3:uid="{FB44A3E9-E64A-4E96-B7A8-8098E3CCD7A1}" name="1Y Return vs Nifty"/>
    <tableColumn id="7" xr3:uid="{7584D3F3-A414-410B-A10C-CEA0DEF84859}" name="1M Return vs Nifty"/>
    <tableColumn id="8" xr3:uid="{2F81F9ED-3162-4DF0-ABFF-18AC56FC7D6E}" name="6M Return vs Nifty"/>
    <tableColumn id="9" xr3:uid="{70028C70-24A3-4DB4-83AE-15B5E3BB4D4B}" name="1W Return vs Nifty"/>
    <tableColumn id="10" xr3:uid="{188024C1-38B0-4DBA-8AC0-262C270D977C}" name="50D EMA"/>
    <tableColumn id="11" xr3:uid="{514E5384-D440-493E-9CED-A2C53F279940}" name="200D EMA"/>
    <tableColumn id="12" xr3:uid="{CFA9E699-32F4-4500-BF5A-59AD09A936AB}" name="RSI Exponential â€“ 14D"/>
    <tableColumn id="13" xr3:uid="{53F337C2-D33F-4D31-9528-A27F6F0A68E0}" name="Relative Volume"/>
    <tableColumn id="14" xr3:uid="{CBDC7398-D938-417C-BE67-A4E0F5D21359}" name="% Away From 52W High"/>
    <tableColumn id="15" xr3:uid="{3455DA14-58E2-4814-BAAB-7492374BA331}" name="% Away From 52W Low"/>
    <tableColumn id="16" xr3:uid="{811ED36C-2255-421C-B228-384866290178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94FF-23D9-45B5-BF8F-764784BA3106}">
  <dimension ref="A1:Z125"/>
  <sheetViews>
    <sheetView tabSelected="1" topLeftCell="P1" workbookViewId="0">
      <selection activeCell="Z2" sqref="Z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3170</v>
      </c>
      <c r="C1" s="1" t="s">
        <v>3156</v>
      </c>
      <c r="D1" s="1" t="s">
        <v>3171</v>
      </c>
      <c r="E1" s="1" t="s">
        <v>3172</v>
      </c>
      <c r="F1" s="1" t="s">
        <v>7</v>
      </c>
      <c r="G1" s="1" t="s">
        <v>5</v>
      </c>
      <c r="H1" s="1" t="s">
        <v>3173</v>
      </c>
      <c r="I1" s="1" t="s">
        <v>12</v>
      </c>
      <c r="J1" s="1" t="s">
        <v>3150</v>
      </c>
      <c r="K1" s="1" t="s">
        <v>3151</v>
      </c>
      <c r="L1" s="1" t="s">
        <v>3152</v>
      </c>
      <c r="M1" s="1" t="s">
        <v>3153</v>
      </c>
      <c r="N1" s="1" t="s">
        <v>3154</v>
      </c>
      <c r="O1" s="1" t="s">
        <v>3155</v>
      </c>
      <c r="P1" s="1" t="s">
        <v>13</v>
      </c>
      <c r="Q1" s="1" t="s">
        <v>14</v>
      </c>
      <c r="R1" s="1" t="s">
        <v>3174</v>
      </c>
      <c r="S1" s="1" t="s">
        <v>3142</v>
      </c>
      <c r="T1" s="1" t="s">
        <v>3143</v>
      </c>
      <c r="U1" s="1" t="s">
        <v>3160</v>
      </c>
      <c r="V1" s="1" t="s">
        <v>15</v>
      </c>
      <c r="W1" t="s">
        <v>3165</v>
      </c>
      <c r="X1" t="s">
        <v>3175</v>
      </c>
      <c r="Y1" t="s">
        <v>3176</v>
      </c>
      <c r="Z1" t="s">
        <v>3177</v>
      </c>
    </row>
    <row r="2" spans="1:26" x14ac:dyDescent="0.3">
      <c r="A2" t="s">
        <v>1170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0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1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0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124.5</v>
      </c>
      <c r="X2">
        <f>_xlfn.RANK.AVG(Table3[[#This Row],[Score]],Table3[Score],1)</f>
        <v>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</v>
      </c>
      <c r="Z2">
        <f>_xlfn.RANK.AVG(Table3[[#This Row],[Score 2 ]],Table3[[Score 2 ]],1)</f>
        <v>2</v>
      </c>
    </row>
    <row r="3" spans="1:26" x14ac:dyDescent="0.3">
      <c r="A3" t="s">
        <v>694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0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124.5</v>
      </c>
      <c r="X3">
        <f>_xlfn.RANK.AVG(Table3[[#This Row],[Score]],Table3[Score],1)</f>
        <v>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</v>
      </c>
      <c r="Z3">
        <f>_xlfn.RANK.AVG(Table3[[#This Row],[Score 2 ]],Table3[[Score 2 ]],1)</f>
        <v>2</v>
      </c>
    </row>
    <row r="4" spans="1:26" x14ac:dyDescent="0.3">
      <c r="A4" t="s">
        <v>884</v>
      </c>
      <c r="B4">
        <f>COUNTIFS(Table2[Sub-Sector],Table3[[#This Row],[Sub-Sector]])</f>
        <v>1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0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0</v>
      </c>
      <c r="P4" s="1">
        <f>COUNTIFS(Table2[Sub-Sector],Table3[[#This Row],[Sub-Sector]],Table2[% Away From 52W High],"&lt;=10")/Table3[[#This Row],[Count]]</f>
        <v>0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124.5</v>
      </c>
      <c r="X4">
        <f>_xlfn.RANK.AVG(Table3[[#This Row],[Score]],Table3[Score],1)</f>
        <v>5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</v>
      </c>
      <c r="Z4">
        <f>_xlfn.RANK.AVG(Table3[[#This Row],[Score 2 ]],Table3[[Score 2 ]],1)</f>
        <v>2</v>
      </c>
    </row>
    <row r="5" spans="1:26" x14ac:dyDescent="0.3">
      <c r="A5" t="s">
        <v>220</v>
      </c>
      <c r="B5">
        <f>COUNTIFS(Table2[Sub-Sector],Table3[[#This Row],[Sub-Sector]])</f>
        <v>8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0.375</v>
      </c>
      <c r="E5" s="1">
        <f>COUNTIFS(Table2[Sub-Sector],Table3[[#This Row],[Sub-Sector]],Table2[1M Return vs Nifty],"&gt;=5")/Table3[[#This Row],[Count]]</f>
        <v>0.625</v>
      </c>
      <c r="F5" s="1">
        <f>COUNTIFS(Table2[Sub-Sector],Table3[[#This Row],[Sub-Sector]],Table2[6M Return vs Nifty],"&gt;=10")/Table3[[#This Row],[Count]]</f>
        <v>0.625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0.125</v>
      </c>
      <c r="I5" s="1">
        <f>COUNTIFS(Table2[Sub-Sector],Table3[[#This Row],[Sub-Sector]],Table2[Relative Volume],"&gt;=1")/Table3[[#This Row],[Count]]</f>
        <v>0.75</v>
      </c>
      <c r="J5" s="1">
        <f>COUNTIFS(Table2[Sub-Sector],Table3[[#This Row],[Sub-Sector]],Table2[% Away From Day Low],"&gt;=0.05")/Table3[[#This Row],[Count]]</f>
        <v>0.125</v>
      </c>
      <c r="K5" s="1">
        <f>COUNTIFS(Table2[Sub-Sector],Table3[[#This Row],[Sub-Sector]],Table2[% Away From Day High],"&lt;=0.05")/Table3[[#This Row],[Count]]</f>
        <v>0.75</v>
      </c>
      <c r="L5" s="1">
        <f>COUNTIFS(Table2[Sub-Sector],Table3[[#This Row],[Sub-Sector]],Table2[% Away From Current Week Low],"&gt;=0.05")/Table3[[#This Row],[Count]]</f>
        <v>0.125</v>
      </c>
      <c r="M5" s="1">
        <f>COUNTIFS(Table2[Sub-Sector],Table3[[#This Row],[Sub-Sector]],Table2[% Away From Current Week High],"&lt;=0.05")/Table3[[#This Row],[Count]]</f>
        <v>0.25</v>
      </c>
      <c r="N5" s="1">
        <f>COUNTIFS(Table2[Sub-Sector],Table3[[#This Row],[Sub-Sector]],Table2[% Away From Current Month Low],"&gt;=0.05")/Table3[[#This Row],[Count]]</f>
        <v>0.875</v>
      </c>
      <c r="O5" s="1">
        <f>COUNTIFS(Table2[Sub-Sector],Table3[[#This Row],[Sub-Sector]],Table2[% Away From Current Month High],"&lt;=0.05")/Table3[[#This Row],[Count]]</f>
        <v>0</v>
      </c>
      <c r="P5" s="1">
        <f>COUNTIFS(Table2[Sub-Sector],Table3[[#This Row],[Sub-Sector]],Table2[% Away From 52W High],"&lt;=10")/Table3[[#This Row],[Count]]</f>
        <v>0.5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0.5</v>
      </c>
      <c r="S5" s="1">
        <f>COUNTIFS(Table2[Sub-Sector],Table3[[#This Row],[Sub-Sector]],Table2[% Price above 50 EMA],"&gt;=0")/Table3[[#This Row],[Count]]</f>
        <v>0.875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0.875</v>
      </c>
      <c r="V5" s="1">
        <f>COUNTIFS(Table2[Sub-Sector],Table3[[#This Row],[Sub-Sector]],Table2[Sharpe Ratio],"&gt;=0.10")/Table3[[#This Row],[Count]]</f>
        <v>0.375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80.5</v>
      </c>
      <c r="X5">
        <f>_xlfn.RANK.AVG(Table3[[#This Row],[Score]],Table3[Score],1)</f>
        <v>1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50</v>
      </c>
      <c r="Z5">
        <f>_xlfn.RANK.AVG(Table3[[#This Row],[Score 2 ]],Table3[[Score 2 ]],1)</f>
        <v>4</v>
      </c>
    </row>
    <row r="6" spans="1:26" x14ac:dyDescent="0.3">
      <c r="A6" t="s">
        <v>319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0</v>
      </c>
      <c r="D6" s="1">
        <f>COUNTIFS(Table2[Sub-Sector],Table3[[#This Row],[Sub-Sector]],Table2[1W Return vs Nifty],"&gt;=5")/Table3[[#This Row],[Count]]</f>
        <v>0.66666666666666663</v>
      </c>
      <c r="E6" s="1">
        <f>COUNTIFS(Table2[Sub-Sector],Table3[[#This Row],[Sub-Sector]],Table2[1M Return vs Nifty],"&gt;=5")/Table3[[#This Row],[Count]]</f>
        <v>0.33333333333333331</v>
      </c>
      <c r="F6" s="1">
        <f>COUNTIFS(Table2[Sub-Sector],Table3[[#This Row],[Sub-Sector]],Table2[6M Return vs Nifty],"&gt;=10")/Table3[[#This Row],[Count]]</f>
        <v>1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</v>
      </c>
      <c r="I6" s="1">
        <f>COUNTIFS(Table2[Sub-Sector],Table3[[#This Row],[Sub-Sector]],Table2[Relative Volume],"&gt;=1")/Table3[[#This Row],[Count]]</f>
        <v>0.66666666666666663</v>
      </c>
      <c r="J6" s="1">
        <f>COUNTIFS(Table2[Sub-Sector],Table3[[#This Row],[Sub-Sector]],Table2[% Away From Day Low],"&gt;=0.05")/Table3[[#This Row],[Count]]</f>
        <v>0.33333333333333331</v>
      </c>
      <c r="K6" s="1">
        <f>COUNTIFS(Table2[Sub-Sector],Table3[[#This Row],[Sub-Sector]],Table2[% Away From Day High],"&lt;=0.05")/Table3[[#This Row],[Count]]</f>
        <v>0</v>
      </c>
      <c r="L6" s="1">
        <f>COUNTIFS(Table2[Sub-Sector],Table3[[#This Row],[Sub-Sector]],Table2[% Away From Current Week Low],"&gt;=0.05")/Table3[[#This Row],[Count]]</f>
        <v>0.33333333333333331</v>
      </c>
      <c r="M6" s="1">
        <f>COUNTIFS(Table2[Sub-Sector],Table3[[#This Row],[Sub-Sector]],Table2[% Away From Current Week High],"&lt;=0.05")/Table3[[#This Row],[Count]]</f>
        <v>0</v>
      </c>
      <c r="N6" s="1">
        <f>COUNTIFS(Table2[Sub-Sector],Table3[[#This Row],[Sub-Sector]],Table2[% Away From Current Month Low],"&gt;=0.05")/Table3[[#This Row],[Count]]</f>
        <v>0.66666666666666663</v>
      </c>
      <c r="O6" s="1">
        <f>COUNTIFS(Table2[Sub-Sector],Table3[[#This Row],[Sub-Sector]],Table2[% Away From Current Month High],"&lt;=0.05")/Table3[[#This Row],[Count]]</f>
        <v>0</v>
      </c>
      <c r="P6" s="1">
        <f>COUNTIFS(Table2[Sub-Sector],Table3[[#This Row],[Sub-Sector]],Table2[% Away From 52W High],"&lt;=10")/Table3[[#This Row],[Count]]</f>
        <v>0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</v>
      </c>
      <c r="S6" s="1">
        <f>COUNTIFS(Table2[Sub-Sector],Table3[[#This Row],[Sub-Sector]],Table2[% Price above 50 EMA],"&gt;=0")/Table3[[#This Row],[Count]]</f>
        <v>0</v>
      </c>
      <c r="T6" s="1">
        <f>COUNTIFS(Table2[Sub-Sector],Table3[[#This Row],[Sub-Sector]],Table2[% Price above 200 EMA],"&gt;=0")/Table3[[#This Row],[Count]]</f>
        <v>0.66666666666666663</v>
      </c>
      <c r="U6" s="1">
        <f>COUNTIFS(Table2[Sub-Sector],Table3[[#This Row],[Sub-Sector]],Table2[Rate of Change - Zone],"Positive")/Table3[[#This Row],[Count]]</f>
        <v>0.33333333333333331</v>
      </c>
      <c r="V6" s="1">
        <f>COUNTIFS(Table2[Sub-Sector],Table3[[#This Row],[Sub-Sector]],Table2[Sharpe Ratio],"&gt;=0.10")/Table3[[#This Row],[Count]]</f>
        <v>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207.5</v>
      </c>
      <c r="X6">
        <f>_xlfn.RANK.AVG(Table3[[#This Row],[Score]],Table3[Score],1)</f>
        <v>13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58</v>
      </c>
      <c r="Z6">
        <f>_xlfn.RANK.AVG(Table3[[#This Row],[Score 2 ]],Table3[[Score 2 ]],1)</f>
        <v>5</v>
      </c>
    </row>
    <row r="7" spans="1:26" x14ac:dyDescent="0.3">
      <c r="A7" t="s">
        <v>159</v>
      </c>
      <c r="B7">
        <f>COUNTIFS(Table2[Sub-Sector],Table3[[#This Row],[Sub-Sector]])</f>
        <v>13</v>
      </c>
      <c r="C7" s="1">
        <f>COUNTIFS(Table2[Sub-Sector],Table3[[#This Row],[Sub-Sector]],Table2[Uptrend],"Uptrend")/Table3[[#This Row],[Count]]</f>
        <v>0.76923076923076927</v>
      </c>
      <c r="D7" s="1">
        <f>COUNTIFS(Table2[Sub-Sector],Table3[[#This Row],[Sub-Sector]],Table2[1W Return vs Nifty],"&gt;=5")/Table3[[#This Row],[Count]]</f>
        <v>7.6923076923076927E-2</v>
      </c>
      <c r="E7" s="1">
        <f>COUNTIFS(Table2[Sub-Sector],Table3[[#This Row],[Sub-Sector]],Table2[1M Return vs Nifty],"&gt;=5")/Table3[[#This Row],[Count]]</f>
        <v>0.61538461538461542</v>
      </c>
      <c r="F7" s="1">
        <f>COUNTIFS(Table2[Sub-Sector],Table3[[#This Row],[Sub-Sector]],Table2[6M Return vs Nifty],"&gt;=10")/Table3[[#This Row],[Count]]</f>
        <v>0.69230769230769229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</v>
      </c>
      <c r="I7" s="1">
        <f>COUNTIFS(Table2[Sub-Sector],Table3[[#This Row],[Sub-Sector]],Table2[Relative Volume],"&gt;=1")/Table3[[#This Row],[Count]]</f>
        <v>0.61538461538461542</v>
      </c>
      <c r="J7" s="1">
        <f>COUNTIFS(Table2[Sub-Sector],Table3[[#This Row],[Sub-Sector]],Table2[% Away From Day Low],"&gt;=0.05")/Table3[[#This Row],[Count]]</f>
        <v>0.15384615384615385</v>
      </c>
      <c r="K7" s="1">
        <f>COUNTIFS(Table2[Sub-Sector],Table3[[#This Row],[Sub-Sector]],Table2[% Away From Day High],"&lt;=0.05")/Table3[[#This Row],[Count]]</f>
        <v>0.53846153846153844</v>
      </c>
      <c r="L7" s="1">
        <f>COUNTIFS(Table2[Sub-Sector],Table3[[#This Row],[Sub-Sector]],Table2[% Away From Current Week Low],"&gt;=0.05")/Table3[[#This Row],[Count]]</f>
        <v>0.15384615384615385</v>
      </c>
      <c r="M7" s="1">
        <f>COUNTIFS(Table2[Sub-Sector],Table3[[#This Row],[Sub-Sector]],Table2[% Away From Current Week High],"&lt;=0.05")/Table3[[#This Row],[Count]]</f>
        <v>0.23076923076923078</v>
      </c>
      <c r="N7" s="1">
        <f>COUNTIFS(Table2[Sub-Sector],Table3[[#This Row],[Sub-Sector]],Table2[% Away From Current Month Low],"&gt;=0.05")/Table3[[#This Row],[Count]]</f>
        <v>0.46153846153846156</v>
      </c>
      <c r="O7" s="1">
        <f>COUNTIFS(Table2[Sub-Sector],Table3[[#This Row],[Sub-Sector]],Table2[% Away From Current Month High],"&lt;=0.05")/Table3[[#This Row],[Count]]</f>
        <v>0</v>
      </c>
      <c r="P7" s="1">
        <f>COUNTIFS(Table2[Sub-Sector],Table3[[#This Row],[Sub-Sector]],Table2[% Away From 52W High],"&lt;=10")/Table3[[#This Row],[Count]]</f>
        <v>0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7.6923076923076927E-2</v>
      </c>
      <c r="S7" s="1">
        <f>COUNTIFS(Table2[Sub-Sector],Table3[[#This Row],[Sub-Sector]],Table2[% Price above 50 EMA],"&gt;=0")/Table3[[#This Row],[Count]]</f>
        <v>0.30769230769230771</v>
      </c>
      <c r="T7" s="1">
        <f>COUNTIFS(Table2[Sub-Sector],Table3[[#This Row],[Sub-Sector]],Table2[% Price above 200 EMA],"&gt;=0")/Table3[[#This Row],[Count]]</f>
        <v>0.92307692307692313</v>
      </c>
      <c r="U7" s="1">
        <f>COUNTIFS(Table2[Sub-Sector],Table3[[#This Row],[Sub-Sector]],Table2[Rate of Change - Zone],"Positive")/Table3[[#This Row],[Count]]</f>
        <v>0.46153846153846156</v>
      </c>
      <c r="V7" s="1">
        <f>COUNTIFS(Table2[Sub-Sector],Table3[[#This Row],[Sub-Sector]],Table2[Sharpe Ratio],"&gt;=0.10")/Table3[[#This Row],[Count]]</f>
        <v>0.92307692307692313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127.5</v>
      </c>
      <c r="X7">
        <f>_xlfn.RANK.AVG(Table3[[#This Row],[Score]],Table3[Score],1)</f>
        <v>7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59.5</v>
      </c>
      <c r="Z7">
        <f>_xlfn.RANK.AVG(Table3[[#This Row],[Score 2 ]],Table3[[Score 2 ]],1)</f>
        <v>6</v>
      </c>
    </row>
    <row r="8" spans="1:26" x14ac:dyDescent="0.3">
      <c r="A8" t="s">
        <v>407</v>
      </c>
      <c r="B8">
        <f>COUNTIFS(Table2[Sub-Sector],Table3[[#This Row],[Sub-Sector]])</f>
        <v>4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0.25</v>
      </c>
      <c r="E8" s="1">
        <f>COUNTIFS(Table2[Sub-Sector],Table3[[#This Row],[Sub-Sector]],Table2[1M Return vs Nifty],"&gt;=5")/Table3[[#This Row],[Count]]</f>
        <v>1</v>
      </c>
      <c r="F8" s="1">
        <f>COUNTIFS(Table2[Sub-Sector],Table3[[#This Row],[Sub-Sector]],Table2[6M Return vs Nifty],"&gt;=10")/Table3[[#This Row],[Count]]</f>
        <v>0.75</v>
      </c>
      <c r="G8" s="1">
        <f>COUNTIFS(Table2[Sub-Sector],Table3[[#This Row],[Sub-Sector]],Table2[1Y Return vs Nifty],"&gt;=10")/Table3[[#This Row],[Count]]</f>
        <v>0.75</v>
      </c>
      <c r="H8" s="1">
        <f>COUNTIFS(Table2[Sub-Sector],Table3[[#This Row],[Sub-Sector]],Table2[RSI Exponential â€“ 14D],"&gt;=50")/Table3[[#This Row],[Count]]</f>
        <v>0.5</v>
      </c>
      <c r="I8" s="1">
        <f>COUNTIFS(Table2[Sub-Sector],Table3[[#This Row],[Sub-Sector]],Table2[Relative Volume],"&gt;=1")/Table3[[#This Row],[Count]]</f>
        <v>0.75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0.5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0.5</v>
      </c>
      <c r="N8" s="1">
        <f>COUNTIFS(Table2[Sub-Sector],Table3[[#This Row],[Sub-Sector]],Table2[% Away From Current Month Low],"&gt;=0.05")/Table3[[#This Row],[Count]]</f>
        <v>1</v>
      </c>
      <c r="O8" s="1">
        <f>COUNTIFS(Table2[Sub-Sector],Table3[[#This Row],[Sub-Sector]],Table2[% Away From Current Month High],"&lt;=0.05")/Table3[[#This Row],[Count]]</f>
        <v>0.25</v>
      </c>
      <c r="P8" s="1">
        <f>COUNTIFS(Table2[Sub-Sector],Table3[[#This Row],[Sub-Sector]],Table2[% Away From 52W High],"&lt;=10")/Table3[[#This Row],[Count]]</f>
        <v>0.5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0.5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0.75</v>
      </c>
      <c r="V8" s="1">
        <f>COUNTIFS(Table2[Sub-Sector],Table3[[#This Row],[Sub-Sector]],Table2[Sharpe Ratio],"&gt;=0.10")/Table3[[#This Row],[Count]]</f>
        <v>0.5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98</v>
      </c>
      <c r="X8">
        <f>_xlfn.RANK.AVG(Table3[[#This Row],[Score]],Table3[Score],1)</f>
        <v>2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67.5</v>
      </c>
      <c r="Z8">
        <f>_xlfn.RANK.AVG(Table3[[#This Row],[Score 2 ]],Table3[[Score 2 ]],1)</f>
        <v>7</v>
      </c>
    </row>
    <row r="9" spans="1:26" x14ac:dyDescent="0.3">
      <c r="A9" t="s">
        <v>108</v>
      </c>
      <c r="B9">
        <f>COUNTIFS(Table2[Sub-Sector],Table3[[#This Row],[Sub-Sector]])</f>
        <v>3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0.33333333333333331</v>
      </c>
      <c r="E9" s="1">
        <f>COUNTIFS(Table2[Sub-Sector],Table3[[#This Row],[Sub-Sector]],Table2[1M Return vs Nifty],"&gt;=5")/Table3[[#This Row],[Count]]</f>
        <v>0.66666666666666663</v>
      </c>
      <c r="F9" s="1">
        <f>COUNTIFS(Table2[Sub-Sector],Table3[[#This Row],[Sub-Sector]],Table2[6M Return vs Nifty],"&gt;=10")/Table3[[#This Row],[Count]]</f>
        <v>1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0.33333333333333331</v>
      </c>
      <c r="I9" s="1">
        <f>COUNTIFS(Table2[Sub-Sector],Table3[[#This Row],[Sub-Sector]],Table2[Relative Volume],"&gt;=1")/Table3[[#This Row],[Count]]</f>
        <v>0.33333333333333331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0.33333333333333331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0.33333333333333331</v>
      </c>
      <c r="N9" s="1">
        <f>COUNTIFS(Table2[Sub-Sector],Table3[[#This Row],[Sub-Sector]],Table2[% Away From Current Month Low],"&gt;=0.05")/Table3[[#This Row],[Count]]</f>
        <v>0.33333333333333331</v>
      </c>
      <c r="O9" s="1">
        <f>COUNTIFS(Table2[Sub-Sector],Table3[[#This Row],[Sub-Sector]],Table2[% Away From Current Month High],"&lt;=0.05")/Table3[[#This Row],[Count]]</f>
        <v>0</v>
      </c>
      <c r="P9" s="1">
        <f>COUNTIFS(Table2[Sub-Sector],Table3[[#This Row],[Sub-Sector]],Table2[% Away From 52W High],"&lt;=10")/Table3[[#This Row],[Count]]</f>
        <v>0.66666666666666663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0.33333333333333331</v>
      </c>
      <c r="S9" s="1">
        <f>COUNTIFS(Table2[Sub-Sector],Table3[[#This Row],[Sub-Sector]],Table2[% Price above 50 EMA],"&gt;=0")/Table3[[#This Row],[Count]]</f>
        <v>0.66666666666666663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0.66666666666666663</v>
      </c>
      <c r="V9" s="1">
        <f>COUNTIFS(Table2[Sub-Sector],Table3[[#This Row],[Sub-Sector]],Table2[Sharpe Ratio],"&gt;=0.10")/Table3[[#This Row],[Count]]</f>
        <v>0.33333333333333331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100.5</v>
      </c>
      <c r="X9">
        <f>_xlfn.RANK.AVG(Table3[[#This Row],[Score]],Table3[Score],1)</f>
        <v>3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69.5</v>
      </c>
      <c r="Z9">
        <f>_xlfn.RANK.AVG(Table3[[#This Row],[Score 2 ]],Table3[[Score 2 ]],1)</f>
        <v>8</v>
      </c>
    </row>
    <row r="10" spans="1:26" x14ac:dyDescent="0.3">
      <c r="A10" t="s">
        <v>404</v>
      </c>
      <c r="B10">
        <f>COUNTIFS(Table2[Sub-Sector],Table3[[#This Row],[Sub-Sector]])</f>
        <v>9</v>
      </c>
      <c r="C10" s="1">
        <f>COUNTIFS(Table2[Sub-Sector],Table3[[#This Row],[Sub-Sector]],Table2[Uptrend],"Uptrend")/Table3[[#This Row],[Count]]</f>
        <v>0.77777777777777779</v>
      </c>
      <c r="D10" s="1">
        <f>COUNTIFS(Table2[Sub-Sector],Table3[[#This Row],[Sub-Sector]],Table2[1W Return vs Nifty],"&gt;=5")/Table3[[#This Row],[Count]]</f>
        <v>0.33333333333333331</v>
      </c>
      <c r="E10" s="1">
        <f>COUNTIFS(Table2[Sub-Sector],Table3[[#This Row],[Sub-Sector]],Table2[1M Return vs Nifty],"&gt;=5")/Table3[[#This Row],[Count]]</f>
        <v>0.44444444444444442</v>
      </c>
      <c r="F10" s="1">
        <f>COUNTIFS(Table2[Sub-Sector],Table3[[#This Row],[Sub-Sector]],Table2[6M Return vs Nifty],"&gt;=10")/Table3[[#This Row],[Count]]</f>
        <v>0.77777777777777779</v>
      </c>
      <c r="G10" s="1">
        <f>COUNTIFS(Table2[Sub-Sector],Table3[[#This Row],[Sub-Sector]],Table2[1Y Return vs Nifty],"&gt;=10")/Table3[[#This Row],[Count]]</f>
        <v>0.66666666666666663</v>
      </c>
      <c r="H10" s="1">
        <f>COUNTIFS(Table2[Sub-Sector],Table3[[#This Row],[Sub-Sector]],Table2[RSI Exponential â€“ 14D],"&gt;=50")/Table3[[#This Row],[Count]]</f>
        <v>0.1111111111111111</v>
      </c>
      <c r="I10" s="1">
        <f>COUNTIFS(Table2[Sub-Sector],Table3[[#This Row],[Sub-Sector]],Table2[Relative Volume],"&gt;=1")/Table3[[#This Row],[Count]]</f>
        <v>0.44444444444444442</v>
      </c>
      <c r="J10" s="1">
        <f>COUNTIFS(Table2[Sub-Sector],Table3[[#This Row],[Sub-Sector]],Table2[% Away From Day Low],"&gt;=0.05")/Table3[[#This Row],[Count]]</f>
        <v>0.1111111111111111</v>
      </c>
      <c r="K10" s="1">
        <f>COUNTIFS(Table2[Sub-Sector],Table3[[#This Row],[Sub-Sector]],Table2[% Away From Day High],"&lt;=0.05")/Table3[[#This Row],[Count]]</f>
        <v>0.44444444444444442</v>
      </c>
      <c r="L10" s="1">
        <f>COUNTIFS(Table2[Sub-Sector],Table3[[#This Row],[Sub-Sector]],Table2[% Away From Current Week Low],"&gt;=0.05")/Table3[[#This Row],[Count]]</f>
        <v>0.1111111111111111</v>
      </c>
      <c r="M10" s="1">
        <f>COUNTIFS(Table2[Sub-Sector],Table3[[#This Row],[Sub-Sector]],Table2[% Away From Current Week High],"&lt;=0.05")/Table3[[#This Row],[Count]]</f>
        <v>0.33333333333333331</v>
      </c>
      <c r="N10" s="1">
        <f>COUNTIFS(Table2[Sub-Sector],Table3[[#This Row],[Sub-Sector]],Table2[% Away From Current Month Low],"&gt;=0.05")/Table3[[#This Row],[Count]]</f>
        <v>0.66666666666666663</v>
      </c>
      <c r="O10" s="1">
        <f>COUNTIFS(Table2[Sub-Sector],Table3[[#This Row],[Sub-Sector]],Table2[% Away From Current Month High],"&lt;=0.05")/Table3[[#This Row],[Count]]</f>
        <v>0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0.88888888888888884</v>
      </c>
      <c r="R10" s="1">
        <f>COUNTIFS(Table2[Sub-Sector],Table3[[#This Row],[Sub-Sector]],Table2[% Price above 20 EMA],"&gt;=0")/Table3[[#This Row],[Count]]</f>
        <v>0.1111111111111111</v>
      </c>
      <c r="S10" s="1">
        <f>COUNTIFS(Table2[Sub-Sector],Table3[[#This Row],[Sub-Sector]],Table2[% Price above 50 EMA],"&gt;=0")/Table3[[#This Row],[Count]]</f>
        <v>0.44444444444444442</v>
      </c>
      <c r="T10" s="1">
        <f>COUNTIFS(Table2[Sub-Sector],Table3[[#This Row],[Sub-Sector]],Table2[% Price above 200 EMA],"&gt;=0")/Table3[[#This Row],[Count]]</f>
        <v>0.77777777777777779</v>
      </c>
      <c r="U10" s="1">
        <f>COUNTIFS(Table2[Sub-Sector],Table3[[#This Row],[Sub-Sector]],Table2[Rate of Change - Zone],"Positive")/Table3[[#This Row],[Count]]</f>
        <v>0.33333333333333331</v>
      </c>
      <c r="V10" s="1">
        <f>COUNTIFS(Table2[Sub-Sector],Table3[[#This Row],[Sub-Sector]],Table2[Sharpe Ratio],"&gt;=0.10")/Table3[[#This Row],[Count]]</f>
        <v>0.33333333333333331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173</v>
      </c>
      <c r="X10">
        <f>_xlfn.RANK.AVG(Table3[[#This Row],[Score]],Table3[Score],1)</f>
        <v>10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111</v>
      </c>
      <c r="Z10">
        <f>_xlfn.RANK.AVG(Table3[[#This Row],[Score 2 ]],Table3[[Score 2 ]],1)</f>
        <v>9</v>
      </c>
    </row>
    <row r="11" spans="1:26" x14ac:dyDescent="0.3">
      <c r="A11" t="s">
        <v>285</v>
      </c>
      <c r="B11">
        <f>COUNTIFS(Table2[Sub-Sector],Table3[[#This Row],[Sub-Sector]])</f>
        <v>3</v>
      </c>
      <c r="C11" s="1">
        <f>COUNTIFS(Table2[Sub-Sector],Table3[[#This Row],[Sub-Sector]],Table2[Uptrend],"Uptrend")/Table3[[#This Row],[Count]]</f>
        <v>0.33333333333333331</v>
      </c>
      <c r="D11" s="1">
        <f>COUNTIFS(Table2[Sub-Sector],Table3[[#This Row],[Sub-Sector]],Table2[1W Return vs Nifty],"&gt;=5")/Table3[[#This Row],[Count]]</f>
        <v>0.33333333333333331</v>
      </c>
      <c r="E11" s="1">
        <f>COUNTIFS(Table2[Sub-Sector],Table3[[#This Row],[Sub-Sector]],Table2[1M Return vs Nifty],"&gt;=5")/Table3[[#This Row],[Count]]</f>
        <v>0.33333333333333331</v>
      </c>
      <c r="F11" s="1">
        <f>COUNTIFS(Table2[Sub-Sector],Table3[[#This Row],[Sub-Sector]],Table2[6M Return vs Nifty],"&gt;=10")/Table3[[#This Row],[Count]]</f>
        <v>0.33333333333333331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</v>
      </c>
      <c r="I11" s="1">
        <f>COUNTIFS(Table2[Sub-Sector],Table3[[#This Row],[Sub-Sector]],Table2[Relative Volume],"&gt;=1")/Table3[[#This Row],[Count]]</f>
        <v>0.33333333333333331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0.66666666666666663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0</v>
      </c>
      <c r="N11" s="1">
        <f>COUNTIFS(Table2[Sub-Sector],Table3[[#This Row],[Sub-Sector]],Table2[% Away From Current Month Low],"&gt;=0.05")/Table3[[#This Row],[Count]]</f>
        <v>0.66666666666666663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</v>
      </c>
      <c r="S11" s="1">
        <f>COUNTIFS(Table2[Sub-Sector],Table3[[#This Row],[Sub-Sector]],Table2[% Price above 50 EMA],"&gt;=0")/Table3[[#This Row],[Count]]</f>
        <v>0</v>
      </c>
      <c r="T11" s="1">
        <f>COUNTIFS(Table2[Sub-Sector],Table3[[#This Row],[Sub-Sector]],Table2[% Price above 200 EMA],"&gt;=0")/Table3[[#This Row],[Count]]</f>
        <v>0.66666666666666663</v>
      </c>
      <c r="U11" s="1">
        <f>COUNTIFS(Table2[Sub-Sector],Table3[[#This Row],[Sub-Sector]],Table2[Rate of Change - Zone],"Positive")/Table3[[#This Row],[Count]]</f>
        <v>0.66666666666666663</v>
      </c>
      <c r="V11" s="1">
        <f>COUNTIFS(Table2[Sub-Sector],Table3[[#This Row],[Sub-Sector]],Table2[Sharpe Ratio],"&gt;=0.10")/Table3[[#This Row],[Count]]</f>
        <v>0.33333333333333331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235</v>
      </c>
      <c r="X11">
        <f>_xlfn.RANK.AVG(Table3[[#This Row],[Score]],Table3[Score],1)</f>
        <v>16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</v>
      </c>
      <c r="Z11">
        <f>_xlfn.RANK.AVG(Table3[[#This Row],[Score 2 ]],Table3[[Score 2 ]],1)</f>
        <v>10</v>
      </c>
    </row>
    <row r="12" spans="1:26" x14ac:dyDescent="0.3">
      <c r="A12" t="s">
        <v>306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1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141</v>
      </c>
      <c r="X12">
        <f>_xlfn.RANK.AVG(Table3[[#This Row],[Score]],Table3[Score],1)</f>
        <v>8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125.5</v>
      </c>
      <c r="Z12">
        <f>_xlfn.RANK.AVG(Table3[[#This Row],[Score 2 ]],Table3[[Score 2 ]],1)</f>
        <v>11</v>
      </c>
    </row>
    <row r="13" spans="1:26" x14ac:dyDescent="0.3">
      <c r="A13" t="s">
        <v>798</v>
      </c>
      <c r="B13">
        <f>COUNTIFS(Table2[Sub-Sector],Table3[[#This Row],[Sub-Sector]])</f>
        <v>3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0.33333333333333331</v>
      </c>
      <c r="E13" s="1">
        <f>COUNTIFS(Table2[Sub-Sector],Table3[[#This Row],[Sub-Sector]],Table2[1M Return vs Nifty],"&gt;=5")/Table3[[#This Row],[Count]]</f>
        <v>0.66666666666666663</v>
      </c>
      <c r="F13" s="1">
        <f>COUNTIFS(Table2[Sub-Sector],Table3[[#This Row],[Sub-Sector]],Table2[6M Return vs Nifty],"&gt;=10")/Table3[[#This Row],[Count]]</f>
        <v>0.66666666666666663</v>
      </c>
      <c r="G13" s="1">
        <f>COUNTIFS(Table2[Sub-Sector],Table3[[#This Row],[Sub-Sector]],Table2[1Y Return vs Nifty],"&gt;=10")/Table3[[#This Row],[Count]]</f>
        <v>0.66666666666666663</v>
      </c>
      <c r="H13" s="1">
        <f>COUNTIFS(Table2[Sub-Sector],Table3[[#This Row],[Sub-Sector]],Table2[RSI Exponential â€“ 14D],"&gt;=50")/Table3[[#This Row],[Count]]</f>
        <v>0</v>
      </c>
      <c r="I13" s="1">
        <f>COUNTIFS(Table2[Sub-Sector],Table3[[#This Row],[Sub-Sector]],Table2[Relative Volume],"&gt;=1")/Table3[[#This Row],[Count]]</f>
        <v>0.33333333333333331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0.66666666666666663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0.33333333333333331</v>
      </c>
      <c r="N13" s="1">
        <f>COUNTIFS(Table2[Sub-Sector],Table3[[#This Row],[Sub-Sector]],Table2[% Away From Current Month Low],"&gt;=0.05")/Table3[[#This Row],[Count]]</f>
        <v>0.66666666666666663</v>
      </c>
      <c r="O13" s="1">
        <f>COUNTIFS(Table2[Sub-Sector],Table3[[#This Row],[Sub-Sector]],Table2[% Away From Current Month High],"&lt;=0.05")/Table3[[#This Row],[Count]]</f>
        <v>0</v>
      </c>
      <c r="P13" s="1">
        <f>COUNTIFS(Table2[Sub-Sector],Table3[[#This Row],[Sub-Sector]],Table2[% Away From 52W High],"&lt;=10")/Table3[[#This Row],[Count]]</f>
        <v>0.33333333333333331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</v>
      </c>
      <c r="S13" s="1">
        <f>COUNTIFS(Table2[Sub-Sector],Table3[[#This Row],[Sub-Sector]],Table2[% Price above 50 EMA],"&gt;=0")/Table3[[#This Row],[Count]]</f>
        <v>0.33333333333333331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0.33333333333333331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160.5</v>
      </c>
      <c r="X13">
        <f>_xlfn.RANK.AVG(Table3[[#This Row],[Score]],Table3[Score],1)</f>
        <v>9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3">
        <f>_xlfn.RANK.AVG(Table3[[#This Row],[Score 2 ]],Table3[[Score 2 ]],1)</f>
        <v>12</v>
      </c>
    </row>
    <row r="14" spans="1:26" x14ac:dyDescent="0.3">
      <c r="A14" t="s">
        <v>397</v>
      </c>
      <c r="B14">
        <f>COUNTIFS(Table2[Sub-Sector],Table3[[#This Row],[Sub-Sector]])</f>
        <v>2</v>
      </c>
      <c r="C14" s="1">
        <f>COUNTIFS(Table2[Sub-Sector],Table3[[#This Row],[Sub-Sector]],Table2[Uptrend],"Uptrend")/Table3[[#This Row],[Count]]</f>
        <v>0.5</v>
      </c>
      <c r="D14" s="1">
        <f>COUNTIFS(Table2[Sub-Sector],Table3[[#This Row],[Sub-Sector]],Table2[1W Return vs Nifty],"&gt;=5")/Table3[[#This Row],[Count]]</f>
        <v>0.5</v>
      </c>
      <c r="E14" s="1">
        <f>COUNTIFS(Table2[Sub-Sector],Table3[[#This Row],[Sub-Sector]],Table2[1M Return vs Nifty],"&gt;=5")/Table3[[#This Row],[Count]]</f>
        <v>0.5</v>
      </c>
      <c r="F14" s="1">
        <f>COUNTIFS(Table2[Sub-Sector],Table3[[#This Row],[Sub-Sector]],Table2[6M Return vs Nifty],"&gt;=10")/Table3[[#This Row],[Count]]</f>
        <v>0.5</v>
      </c>
      <c r="G14" s="1">
        <f>COUNTIFS(Table2[Sub-Sector],Table3[[#This Row],[Sub-Sector]],Table2[1Y Return vs Nifty],"&gt;=10")/Table3[[#This Row],[Count]]</f>
        <v>0.5</v>
      </c>
      <c r="H14" s="1">
        <f>COUNTIFS(Table2[Sub-Sector],Table3[[#This Row],[Sub-Sector]],Table2[RSI Exponential â€“ 14D],"&gt;=50")/Table3[[#This Row],[Count]]</f>
        <v>0</v>
      </c>
      <c r="I14" s="1">
        <f>COUNTIFS(Table2[Sub-Sector],Table3[[#This Row],[Sub-Sector]],Table2[Relative Volume],"&gt;=1")/Table3[[#This Row],[Count]]</f>
        <v>0.5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0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0</v>
      </c>
      <c r="N14" s="1">
        <f>COUNTIFS(Table2[Sub-Sector],Table3[[#This Row],[Sub-Sector]],Table2[% Away From Current Month Low],"&gt;=0.05")/Table3[[#This Row],[Count]]</f>
        <v>0.5</v>
      </c>
      <c r="O14" s="1">
        <f>COUNTIFS(Table2[Sub-Sector],Table3[[#This Row],[Sub-Sector]],Table2[% Away From Current Month High],"&lt;=0.05")/Table3[[#This Row],[Count]]</f>
        <v>0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0.5</v>
      </c>
      <c r="S14" s="1">
        <f>COUNTIFS(Table2[Sub-Sector],Table3[[#This Row],[Sub-Sector]],Table2[% Price above 50 EMA],"&gt;=0")/Table3[[#This Row],[Count]]</f>
        <v>0.5</v>
      </c>
      <c r="T14" s="1">
        <f>COUNTIFS(Table2[Sub-Sector],Table3[[#This Row],[Sub-Sector]],Table2[% Price above 200 EMA],"&gt;=0")/Table3[[#This Row],[Count]]</f>
        <v>0.5</v>
      </c>
      <c r="U14" s="1">
        <f>COUNTIFS(Table2[Sub-Sector],Table3[[#This Row],[Sub-Sector]],Table2[Rate of Change - Zone],"Positive")/Table3[[#This Row],[Count]]</f>
        <v>0.5</v>
      </c>
      <c r="V14" s="1">
        <f>COUNTIFS(Table2[Sub-Sector],Table3[[#This Row],[Sub-Sector]],Table2[Sharpe Ratio],"&gt;=0.10")/Table3[[#This Row],[Count]]</f>
        <v>0.5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206.5</v>
      </c>
      <c r="X14">
        <f>_xlfn.RANK.AVG(Table3[[#This Row],[Score]],Table3[Score],1)</f>
        <v>12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</v>
      </c>
      <c r="Z14">
        <f>_xlfn.RANK.AVG(Table3[[#This Row],[Score 2 ]],Table3[[Score 2 ]],1)</f>
        <v>13.5</v>
      </c>
    </row>
    <row r="15" spans="1:26" x14ac:dyDescent="0.3">
      <c r="A15" t="s">
        <v>200</v>
      </c>
      <c r="B15">
        <f>COUNTIFS(Table2[Sub-Sector],Table3[[#This Row],[Sub-Sector]])</f>
        <v>2</v>
      </c>
      <c r="C15" s="1">
        <f>COUNTIFS(Table2[Sub-Sector],Table3[[#This Row],[Sub-Sector]],Table2[Uptrend],"Uptrend")/Table3[[#This Row],[Count]]</f>
        <v>0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0</v>
      </c>
      <c r="F15" s="1">
        <f>COUNTIFS(Table2[Sub-Sector],Table3[[#This Row],[Sub-Sector]],Table2[6M Return vs Nifty],"&gt;=10")/Table3[[#This Row],[Count]]</f>
        <v>0.5</v>
      </c>
      <c r="G15" s="1">
        <f>COUNTIFS(Table2[Sub-Sector],Table3[[#This Row],[Sub-Sector]],Table2[1Y Return vs Nifty],"&gt;=10")/Table3[[#This Row],[Count]]</f>
        <v>0.5</v>
      </c>
      <c r="H15" s="1">
        <f>COUNTIFS(Table2[Sub-Sector],Table3[[#This Row],[Sub-Sector]],Table2[RSI Exponential â€“ 14D],"&gt;=50")/Table3[[#This Row],[Count]]</f>
        <v>0.5</v>
      </c>
      <c r="I15" s="1">
        <f>COUNTIFS(Table2[Sub-Sector],Table3[[#This Row],[Sub-Sector]],Table2[Relative Volume],"&gt;=1")/Table3[[#This Row],[Count]]</f>
        <v>0.5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0.5</v>
      </c>
      <c r="N15" s="1">
        <f>COUNTIFS(Table2[Sub-Sector],Table3[[#This Row],[Sub-Sector]],Table2[% Away From Current Month Low],"&gt;=0.05")/Table3[[#This Row],[Count]]</f>
        <v>0.5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0.5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</v>
      </c>
      <c r="S15" s="1">
        <f>COUNTIFS(Table2[Sub-Sector],Table3[[#This Row],[Sub-Sector]],Table2[% Price above 50 EMA],"&gt;=0")/Table3[[#This Row],[Count]]</f>
        <v>0</v>
      </c>
      <c r="T15" s="1">
        <f>COUNTIFS(Table2[Sub-Sector],Table3[[#This Row],[Sub-Sector]],Table2[% Price above 200 EMA],"&gt;=0")/Table3[[#This Row],[Count]]</f>
        <v>0.5</v>
      </c>
      <c r="U15" s="1">
        <f>COUNTIFS(Table2[Sub-Sector],Table3[[#This Row],[Sub-Sector]],Table2[Rate of Change - Zone],"Positive")/Table3[[#This Row],[Count]]</f>
        <v>0.5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</v>
      </c>
      <c r="X15">
        <f>_xlfn.RANK.AVG(Table3[[#This Row],[Score]],Table3[Score],1)</f>
        <v>57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</v>
      </c>
      <c r="Z15">
        <f>_xlfn.RANK.AVG(Table3[[#This Row],[Score 2 ]],Table3[[Score 2 ]],1)</f>
        <v>13.5</v>
      </c>
    </row>
    <row r="16" spans="1:26" x14ac:dyDescent="0.3">
      <c r="A16" t="s">
        <v>227</v>
      </c>
      <c r="B16">
        <f>COUNTIFS(Table2[Sub-Sector],Table3[[#This Row],[Sub-Sector]])</f>
        <v>8</v>
      </c>
      <c r="C16" s="1">
        <f>COUNTIFS(Table2[Sub-Sector],Table3[[#This Row],[Sub-Sector]],Table2[Uptrend],"Uptrend")/Table3[[#This Row],[Count]]</f>
        <v>0.75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0.5</v>
      </c>
      <c r="F16" s="1">
        <f>COUNTIFS(Table2[Sub-Sector],Table3[[#This Row],[Sub-Sector]],Table2[6M Return vs Nifty],"&gt;=10")/Table3[[#This Row],[Count]]</f>
        <v>0.5</v>
      </c>
      <c r="G16" s="1">
        <f>COUNTIFS(Table2[Sub-Sector],Table3[[#This Row],[Sub-Sector]],Table2[1Y Return vs Nifty],"&gt;=10")/Table3[[#This Row],[Count]]</f>
        <v>0.75</v>
      </c>
      <c r="H16" s="1">
        <f>COUNTIFS(Table2[Sub-Sector],Table3[[#This Row],[Sub-Sector]],Table2[RSI Exponential â€“ 14D],"&gt;=50")/Table3[[#This Row],[Count]]</f>
        <v>0</v>
      </c>
      <c r="I16" s="1">
        <f>COUNTIFS(Table2[Sub-Sector],Table3[[#This Row],[Sub-Sector]],Table2[Relative Volume],"&gt;=1")/Table3[[#This Row],[Count]]</f>
        <v>0.375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0.5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0.125</v>
      </c>
      <c r="N16" s="1">
        <f>COUNTIFS(Table2[Sub-Sector],Table3[[#This Row],[Sub-Sector]],Table2[% Away From Current Month Low],"&gt;=0.05")/Table3[[#This Row],[Count]]</f>
        <v>0.25</v>
      </c>
      <c r="O16" s="1">
        <f>COUNTIFS(Table2[Sub-Sector],Table3[[#This Row],[Sub-Sector]],Table2[% Away From Current Month High],"&lt;=0.05")/Table3[[#This Row],[Count]]</f>
        <v>0</v>
      </c>
      <c r="P16" s="1">
        <f>COUNTIFS(Table2[Sub-Sector],Table3[[#This Row],[Sub-Sector]],Table2[% Away From 52W High],"&lt;=10")/Table3[[#This Row],[Count]]</f>
        <v>0.125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</v>
      </c>
      <c r="S16" s="1">
        <f>COUNTIFS(Table2[Sub-Sector],Table3[[#This Row],[Sub-Sector]],Table2[% Price above 50 EMA],"&gt;=0")/Table3[[#This Row],[Count]]</f>
        <v>0.25</v>
      </c>
      <c r="T16" s="1">
        <f>COUNTIFS(Table2[Sub-Sector],Table3[[#This Row],[Sub-Sector]],Table2[% Price above 200 EMA],"&gt;=0")/Table3[[#This Row],[Count]]</f>
        <v>0.875</v>
      </c>
      <c r="U16" s="1">
        <f>COUNTIFS(Table2[Sub-Sector],Table3[[#This Row],[Sub-Sector]],Table2[Rate of Change - Zone],"Positive")/Table3[[#This Row],[Count]]</f>
        <v>0.25</v>
      </c>
      <c r="V16" s="1">
        <f>COUNTIFS(Table2[Sub-Sector],Table3[[#This Row],[Sub-Sector]],Table2[Sharpe Ratio],"&gt;=0.10")/Table3[[#This Row],[Count]]</f>
        <v>0.375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268.5</v>
      </c>
      <c r="X16">
        <f>_xlfn.RANK.AVG(Table3[[#This Row],[Score]],Table3[Score],1)</f>
        <v>20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6">
        <f>_xlfn.RANK.AVG(Table3[[#This Row],[Score 2 ]],Table3[[Score 2 ]],1)</f>
        <v>15</v>
      </c>
    </row>
    <row r="17" spans="1:26" x14ac:dyDescent="0.3">
      <c r="A17" t="s">
        <v>209</v>
      </c>
      <c r="B17">
        <f>COUNTIFS(Table2[Sub-Sector],Table3[[#This Row],[Sub-Sector]])</f>
        <v>3</v>
      </c>
      <c r="C17" s="1">
        <f>COUNTIFS(Table2[Sub-Sector],Table3[[#This Row],[Sub-Sector]],Table2[Uptrend],"Uptrend")/Table3[[#This Row],[Count]]</f>
        <v>0.33333333333333331</v>
      </c>
      <c r="D17" s="1">
        <f>COUNTIFS(Table2[Sub-Sector],Table3[[#This Row],[Sub-Sector]],Table2[1W Return vs Nifty],"&gt;=5")/Table3[[#This Row],[Count]]</f>
        <v>0.33333333333333331</v>
      </c>
      <c r="E17" s="1">
        <f>COUNTIFS(Table2[Sub-Sector],Table3[[#This Row],[Sub-Sector]],Table2[1M Return vs Nifty],"&gt;=5")/Table3[[#This Row],[Count]]</f>
        <v>0</v>
      </c>
      <c r="F17" s="1">
        <f>COUNTIFS(Table2[Sub-Sector],Table3[[#This Row],[Sub-Sector]],Table2[6M Return vs Nifty],"&gt;=10")/Table3[[#This Row],[Count]]</f>
        <v>0.33333333333333331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0.33333333333333331</v>
      </c>
      <c r="I17" s="1">
        <f>COUNTIFS(Table2[Sub-Sector],Table3[[#This Row],[Sub-Sector]],Table2[Relative Volume],"&gt;=1")/Table3[[#This Row],[Count]]</f>
        <v>0.33333333333333331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0.66666666666666663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0.66666666666666663</v>
      </c>
      <c r="N17" s="1">
        <f>COUNTIFS(Table2[Sub-Sector],Table3[[#This Row],[Sub-Sector]],Table2[% Away From Current Month Low],"&gt;=0.05")/Table3[[#This Row],[Count]]</f>
        <v>0.33333333333333331</v>
      </c>
      <c r="O17" s="1">
        <f>COUNTIFS(Table2[Sub-Sector],Table3[[#This Row],[Sub-Sector]],Table2[% Away From Current Month High],"&lt;=0.05")/Table3[[#This Row],[Count]]</f>
        <v>0.33333333333333331</v>
      </c>
      <c r="P17" s="1">
        <f>COUNTIFS(Table2[Sub-Sector],Table3[[#This Row],[Sub-Sector]],Table2[% Away From 52W High],"&lt;=10")/Table3[[#This Row],[Count]]</f>
        <v>0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0.33333333333333331</v>
      </c>
      <c r="S17" s="1">
        <f>COUNTIFS(Table2[Sub-Sector],Table3[[#This Row],[Sub-Sector]],Table2[% Price above 50 EMA],"&gt;=0")/Table3[[#This Row],[Count]]</f>
        <v>0</v>
      </c>
      <c r="T17" s="1">
        <f>COUNTIFS(Table2[Sub-Sector],Table3[[#This Row],[Sub-Sector]],Table2[% Price above 200 EMA],"&gt;=0")/Table3[[#This Row],[Count]]</f>
        <v>0.66666666666666663</v>
      </c>
      <c r="U17" s="1">
        <f>COUNTIFS(Table2[Sub-Sector],Table3[[#This Row],[Sub-Sector]],Table2[Rate of Change - Zone],"Positive")/Table3[[#This Row],[Count]]</f>
        <v>0.33333333333333331</v>
      </c>
      <c r="V17" s="1">
        <f>COUNTIFS(Table2[Sub-Sector],Table3[[#This Row],[Sub-Sector]],Table2[Sharpe Ratio],"&gt;=0.10")/Table3[[#This Row],[Count]]</f>
        <v>0.66666666666666663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313.5</v>
      </c>
      <c r="X17">
        <f>_xlfn.RANK.AVG(Table3[[#This Row],[Score]],Table3[Score],1)</f>
        <v>29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138.5</v>
      </c>
      <c r="Z17">
        <f>_xlfn.RANK.AVG(Table3[[#This Row],[Score 2 ]],Table3[[Score 2 ]],1)</f>
        <v>16</v>
      </c>
    </row>
    <row r="18" spans="1:26" x14ac:dyDescent="0.3">
      <c r="A18" t="s">
        <v>299</v>
      </c>
      <c r="B18">
        <f>COUNTIFS(Table2[Sub-Sector],Table3[[#This Row],[Sub-Sector]])</f>
        <v>11</v>
      </c>
      <c r="C18" s="1">
        <f>COUNTIFS(Table2[Sub-Sector],Table3[[#This Row],[Sub-Sector]],Table2[Uptrend],"Uptrend")/Table3[[#This Row],[Count]]</f>
        <v>0.63636363636363635</v>
      </c>
      <c r="D18" s="1">
        <f>COUNTIFS(Table2[Sub-Sector],Table3[[#This Row],[Sub-Sector]],Table2[1W Return vs Nifty],"&gt;=5")/Table3[[#This Row],[Count]]</f>
        <v>9.0909090909090912E-2</v>
      </c>
      <c r="E18" s="1">
        <f>COUNTIFS(Table2[Sub-Sector],Table3[[#This Row],[Sub-Sector]],Table2[1M Return vs Nifty],"&gt;=5")/Table3[[#This Row],[Count]]</f>
        <v>0.54545454545454541</v>
      </c>
      <c r="F18" s="1">
        <f>COUNTIFS(Table2[Sub-Sector],Table3[[#This Row],[Sub-Sector]],Table2[6M Return vs Nifty],"&gt;=10")/Table3[[#This Row],[Count]]</f>
        <v>0.72727272727272729</v>
      </c>
      <c r="G18" s="1">
        <f>COUNTIFS(Table2[Sub-Sector],Table3[[#This Row],[Sub-Sector]],Table2[1Y Return vs Nifty],"&gt;=10")/Table3[[#This Row],[Count]]</f>
        <v>0.72727272727272729</v>
      </c>
      <c r="H18" s="1">
        <f>COUNTIFS(Table2[Sub-Sector],Table3[[#This Row],[Sub-Sector]],Table2[RSI Exponential â€“ 14D],"&gt;=50")/Table3[[#This Row],[Count]]</f>
        <v>0.27272727272727271</v>
      </c>
      <c r="I18" s="1">
        <f>COUNTIFS(Table2[Sub-Sector],Table3[[#This Row],[Sub-Sector]],Table2[Relative Volume],"&gt;=1")/Table3[[#This Row],[Count]]</f>
        <v>0.18181818181818182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0.54545454545454541</v>
      </c>
      <c r="L18" s="1">
        <f>COUNTIFS(Table2[Sub-Sector],Table3[[#This Row],[Sub-Sector]],Table2[% Away From Current Week Low],"&gt;=0.05")/Table3[[#This Row],[Count]]</f>
        <v>9.0909090909090912E-2</v>
      </c>
      <c r="M18" s="1">
        <f>COUNTIFS(Table2[Sub-Sector],Table3[[#This Row],[Sub-Sector]],Table2[% Away From Current Week High],"&lt;=0.05")/Table3[[#This Row],[Count]]</f>
        <v>0.45454545454545453</v>
      </c>
      <c r="N18" s="1">
        <f>COUNTIFS(Table2[Sub-Sector],Table3[[#This Row],[Sub-Sector]],Table2[% Away From Current Month Low],"&gt;=0.05")/Table3[[#This Row],[Count]]</f>
        <v>0.27272727272727271</v>
      </c>
      <c r="O18" s="1">
        <f>COUNTIFS(Table2[Sub-Sector],Table3[[#This Row],[Sub-Sector]],Table2[% Away From Current Month High],"&lt;=0.05")/Table3[[#This Row],[Count]]</f>
        <v>0.27272727272727271</v>
      </c>
      <c r="P18" s="1">
        <f>COUNTIFS(Table2[Sub-Sector],Table3[[#This Row],[Sub-Sector]],Table2[% Away From 52W High],"&lt;=10")/Table3[[#This Row],[Count]]</f>
        <v>0.36363636363636365</v>
      </c>
      <c r="Q18" s="1">
        <f>COUNTIFS(Table2[Sub-Sector],Table3[[#This Row],[Sub-Sector]],Table2[% Away From 52W Low],"&gt;=10")/Table3[[#This Row],[Count]]</f>
        <v>0.90909090909090906</v>
      </c>
      <c r="R18" s="1">
        <f>COUNTIFS(Table2[Sub-Sector],Table3[[#This Row],[Sub-Sector]],Table2[% Price above 20 EMA],"&gt;=0")/Table3[[#This Row],[Count]]</f>
        <v>0.36363636363636365</v>
      </c>
      <c r="S18" s="1">
        <f>COUNTIFS(Table2[Sub-Sector],Table3[[#This Row],[Sub-Sector]],Table2[% Price above 50 EMA],"&gt;=0")/Table3[[#This Row],[Count]]</f>
        <v>0.63636363636363635</v>
      </c>
      <c r="T18" s="1">
        <f>COUNTIFS(Table2[Sub-Sector],Table3[[#This Row],[Sub-Sector]],Table2[% Price above 200 EMA],"&gt;=0")/Table3[[#This Row],[Count]]</f>
        <v>0.72727272727272729</v>
      </c>
      <c r="U18" s="1">
        <f>COUNTIFS(Table2[Sub-Sector],Table3[[#This Row],[Sub-Sector]],Table2[Rate of Change - Zone],"Positive")/Table3[[#This Row],[Count]]</f>
        <v>0.27272727272727271</v>
      </c>
      <c r="V18" s="1">
        <f>COUNTIFS(Table2[Sub-Sector],Table3[[#This Row],[Sub-Sector]],Table2[Sharpe Ratio],"&gt;=0.10")/Table3[[#This Row],[Count]]</f>
        <v>0.27272727272727271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225</v>
      </c>
      <c r="X18">
        <f>_xlfn.RANK.AVG(Table3[[#This Row],[Score]],Table3[Score],1)</f>
        <v>14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</v>
      </c>
      <c r="Z18">
        <f>_xlfn.RANK.AVG(Table3[[#This Row],[Score 2 ]],Table3[[Score 2 ]],1)</f>
        <v>17</v>
      </c>
    </row>
    <row r="19" spans="1:26" x14ac:dyDescent="0.3">
      <c r="A19" t="s">
        <v>51</v>
      </c>
      <c r="B19">
        <f>COUNTIFS(Table2[Sub-Sector],Table3[[#This Row],[Sub-Sector]])</f>
        <v>45</v>
      </c>
      <c r="C19" s="1">
        <f>COUNTIFS(Table2[Sub-Sector],Table3[[#This Row],[Sub-Sector]],Table2[Uptrend],"Uptrend")/Table3[[#This Row],[Count]]</f>
        <v>0.75555555555555554</v>
      </c>
      <c r="D19" s="1">
        <f>COUNTIFS(Table2[Sub-Sector],Table3[[#This Row],[Sub-Sector]],Table2[1W Return vs Nifty],"&gt;=5")/Table3[[#This Row],[Count]]</f>
        <v>0.1111111111111111</v>
      </c>
      <c r="E19" s="1">
        <f>COUNTIFS(Table2[Sub-Sector],Table3[[#This Row],[Sub-Sector]],Table2[1M Return vs Nifty],"&gt;=5")/Table3[[#This Row],[Count]]</f>
        <v>0.35555555555555557</v>
      </c>
      <c r="F19" s="1">
        <f>COUNTIFS(Table2[Sub-Sector],Table3[[#This Row],[Sub-Sector]],Table2[6M Return vs Nifty],"&gt;=10")/Table3[[#This Row],[Count]]</f>
        <v>0.62222222222222223</v>
      </c>
      <c r="G19" s="1">
        <f>COUNTIFS(Table2[Sub-Sector],Table3[[#This Row],[Sub-Sector]],Table2[1Y Return vs Nifty],"&gt;=10")/Table3[[#This Row],[Count]]</f>
        <v>0.8</v>
      </c>
      <c r="H19" s="1">
        <f>COUNTIFS(Table2[Sub-Sector],Table3[[#This Row],[Sub-Sector]],Table2[RSI Exponential â€“ 14D],"&gt;=50")/Table3[[#This Row],[Count]]</f>
        <v>8.8888888888888892E-2</v>
      </c>
      <c r="I19" s="1">
        <f>COUNTIFS(Table2[Sub-Sector],Table3[[#This Row],[Sub-Sector]],Table2[Relative Volume],"&gt;=1")/Table3[[#This Row],[Count]]</f>
        <v>0.13333333333333333</v>
      </c>
      <c r="J19" s="1">
        <f>COUNTIFS(Table2[Sub-Sector],Table3[[#This Row],[Sub-Sector]],Table2[% Away From Day Low],"&gt;=0.05")/Table3[[#This Row],[Count]]</f>
        <v>2.2222222222222223E-2</v>
      </c>
      <c r="K19" s="1">
        <f>COUNTIFS(Table2[Sub-Sector],Table3[[#This Row],[Sub-Sector]],Table2[% Away From Day High],"&lt;=0.05")/Table3[[#This Row],[Count]]</f>
        <v>0.68888888888888888</v>
      </c>
      <c r="L19" s="1">
        <f>COUNTIFS(Table2[Sub-Sector],Table3[[#This Row],[Sub-Sector]],Table2[% Away From Current Week Low],"&gt;=0.05")/Table3[[#This Row],[Count]]</f>
        <v>2.2222222222222223E-2</v>
      </c>
      <c r="M19" s="1">
        <f>COUNTIFS(Table2[Sub-Sector],Table3[[#This Row],[Sub-Sector]],Table2[% Away From Current Week High],"&lt;=0.05")/Table3[[#This Row],[Count]]</f>
        <v>0.51111111111111107</v>
      </c>
      <c r="N19" s="1">
        <f>COUNTIFS(Table2[Sub-Sector],Table3[[#This Row],[Sub-Sector]],Table2[% Away From Current Month Low],"&gt;=0.05")/Table3[[#This Row],[Count]]</f>
        <v>0.22222222222222221</v>
      </c>
      <c r="O19" s="1">
        <f>COUNTIFS(Table2[Sub-Sector],Table3[[#This Row],[Sub-Sector]],Table2[% Away From Current Month High],"&lt;=0.05")/Table3[[#This Row],[Count]]</f>
        <v>0.13333333333333333</v>
      </c>
      <c r="P19" s="1">
        <f>COUNTIFS(Table2[Sub-Sector],Table3[[#This Row],[Sub-Sector]],Table2[% Away From 52W High],"&lt;=10")/Table3[[#This Row],[Count]]</f>
        <v>0.28888888888888886</v>
      </c>
      <c r="Q19" s="1">
        <f>COUNTIFS(Table2[Sub-Sector],Table3[[#This Row],[Sub-Sector]],Table2[% Away From 52W Low],"&gt;=10")/Table3[[#This Row],[Count]]</f>
        <v>0.97777777777777775</v>
      </c>
      <c r="R19" s="1">
        <f>COUNTIFS(Table2[Sub-Sector],Table3[[#This Row],[Sub-Sector]],Table2[% Price above 20 EMA],"&gt;=0")/Table3[[#This Row],[Count]]</f>
        <v>0.13333333333333333</v>
      </c>
      <c r="S19" s="1">
        <f>COUNTIFS(Table2[Sub-Sector],Table3[[#This Row],[Sub-Sector]],Table2[% Price above 50 EMA],"&gt;=0")/Table3[[#This Row],[Count]]</f>
        <v>0.31111111111111112</v>
      </c>
      <c r="T19" s="1">
        <f>COUNTIFS(Table2[Sub-Sector],Table3[[#This Row],[Sub-Sector]],Table2[% Price above 200 EMA],"&gt;=0")/Table3[[#This Row],[Count]]</f>
        <v>0.93333333333333335</v>
      </c>
      <c r="U19" s="1">
        <f>COUNTIFS(Table2[Sub-Sector],Table3[[#This Row],[Sub-Sector]],Table2[Rate of Change - Zone],"Positive")/Table3[[#This Row],[Count]]</f>
        <v>0.26666666666666666</v>
      </c>
      <c r="V19" s="1">
        <f>COUNTIFS(Table2[Sub-Sector],Table3[[#This Row],[Sub-Sector]],Table2[Sharpe Ratio],"&gt;=0.10")/Table3[[#This Row],[Count]]</f>
        <v>0.22222222222222221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239.5</v>
      </c>
      <c r="X19">
        <f>_xlfn.RANK.AVG(Table3[[#This Row],[Score]],Table3[Score],1)</f>
        <v>17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9">
        <f>_xlfn.RANK.AVG(Table3[[#This Row],[Score 2 ]],Table3[[Score 2 ]],1)</f>
        <v>18.5</v>
      </c>
    </row>
    <row r="20" spans="1:26" x14ac:dyDescent="0.3">
      <c r="A20" t="s">
        <v>174</v>
      </c>
      <c r="B20">
        <f>COUNTIFS(Table2[Sub-Sector],Table3[[#This Row],[Sub-Sector]])</f>
        <v>2</v>
      </c>
      <c r="C20" s="1">
        <f>COUNTIFS(Table2[Sub-Sector],Table3[[#This Row],[Sub-Sector]],Table2[Uptrend],"Uptrend")/Table3[[#This Row],[Count]]</f>
        <v>1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1</v>
      </c>
      <c r="F20" s="1">
        <f>COUNTIFS(Table2[Sub-Sector],Table3[[#This Row],[Sub-Sector]],Table2[6M Return vs Nifty],"&gt;=10")/Table3[[#This Row],[Count]]</f>
        <v>0</v>
      </c>
      <c r="G20" s="1">
        <f>COUNTIFS(Table2[Sub-Sector],Table3[[#This Row],[Sub-Sector]],Table2[1Y Return vs Nifty],"&gt;=10")/Table3[[#This Row],[Count]]</f>
        <v>1</v>
      </c>
      <c r="H20" s="1">
        <f>COUNTIFS(Table2[Sub-Sector],Table3[[#This Row],[Sub-Sector]],Table2[RSI Exponential â€“ 14D],"&gt;=50")/Table3[[#This Row],[Count]]</f>
        <v>0.5</v>
      </c>
      <c r="I20" s="1">
        <f>COUNTIFS(Table2[Sub-Sector],Table3[[#This Row],[Sub-Sector]],Table2[Relative Volume],"&gt;=1")/Table3[[#This Row],[Count]]</f>
        <v>0.5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0</v>
      </c>
      <c r="N20" s="1">
        <f>COUNTIFS(Table2[Sub-Sector],Table3[[#This Row],[Sub-Sector]],Table2[% Away From Current Month Low],"&gt;=0.05")/Table3[[#This Row],[Count]]</f>
        <v>0.5</v>
      </c>
      <c r="O20" s="1">
        <f>COUNTIFS(Table2[Sub-Sector],Table3[[#This Row],[Sub-Sector]],Table2[% Away From Current Month High],"&lt;=0.05")/Table3[[#This Row],[Count]]</f>
        <v>0</v>
      </c>
      <c r="P20" s="1">
        <f>COUNTIFS(Table2[Sub-Sector],Table3[[#This Row],[Sub-Sector]],Table2[% Away From 52W High],"&lt;=10")/Table3[[#This Row],[Count]]</f>
        <v>1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0.5</v>
      </c>
      <c r="S20" s="1">
        <f>COUNTIFS(Table2[Sub-Sector],Table3[[#This Row],[Sub-Sector]],Table2[% Price above 50 EMA],"&gt;=0")/Table3[[#This Row],[Count]]</f>
        <v>1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0.5</v>
      </c>
      <c r="V20" s="1">
        <f>COUNTIFS(Table2[Sub-Sector],Table3[[#This Row],[Sub-Sector]],Table2[Sharpe Ratio],"&gt;=0.10")/Table3[[#This Row],[Count]]</f>
        <v>0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</v>
      </c>
      <c r="X20">
        <f>_xlfn.RANK.AVG(Table3[[#This Row],[Score]],Table3[Score],1)</f>
        <v>19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20">
        <f>_xlfn.RANK.AVG(Table3[[#This Row],[Score 2 ]],Table3[[Score 2 ]],1)</f>
        <v>18.5</v>
      </c>
    </row>
    <row r="21" spans="1:26" x14ac:dyDescent="0.3">
      <c r="A21" t="s">
        <v>114</v>
      </c>
      <c r="B21">
        <f>COUNTIFS(Table2[Sub-Sector],Table3[[#This Row],[Sub-Sector]])</f>
        <v>2</v>
      </c>
      <c r="C21" s="1">
        <f>COUNTIFS(Table2[Sub-Sector],Table3[[#This Row],[Sub-Sector]],Table2[Uptrend],"Uptrend")/Table3[[#This Row],[Count]]</f>
        <v>0.5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0.5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1</v>
      </c>
      <c r="H21" s="1">
        <f>COUNTIFS(Table2[Sub-Sector],Table3[[#This Row],[Sub-Sector]],Table2[RSI Exponential â€“ 14D],"&gt;=50")/Table3[[#This Row],[Count]]</f>
        <v>0</v>
      </c>
      <c r="I21" s="1">
        <f>COUNTIFS(Table2[Sub-Sector],Table3[[#This Row],[Sub-Sector]],Table2[Relative Volume],"&gt;=1")/Table3[[#This Row],[Count]]</f>
        <v>0.5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0.5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0</v>
      </c>
      <c r="N21" s="1">
        <f>COUNTIFS(Table2[Sub-Sector],Table3[[#This Row],[Sub-Sector]],Table2[% Away From Current Month Low],"&gt;=0.05")/Table3[[#This Row],[Count]]</f>
        <v>0</v>
      </c>
      <c r="O21" s="1">
        <f>COUNTIFS(Table2[Sub-Sector],Table3[[#This Row],[Sub-Sector]],Table2[% Away From Current Month High],"&lt;=0.05")/Table3[[#This Row],[Count]]</f>
        <v>0</v>
      </c>
      <c r="P21" s="1">
        <f>COUNTIFS(Table2[Sub-Sector],Table3[[#This Row],[Sub-Sector]],Table2[% Away From 52W High],"&lt;=10")/Table3[[#This Row],[Count]]</f>
        <v>0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</v>
      </c>
      <c r="S21" s="1">
        <f>COUNTIFS(Table2[Sub-Sector],Table3[[#This Row],[Sub-Sector]],Table2[% Price above 50 EMA],"&gt;=0")/Table3[[#This Row],[Count]]</f>
        <v>0.5</v>
      </c>
      <c r="T21" s="1">
        <f>COUNTIFS(Table2[Sub-Sector],Table3[[#This Row],[Sub-Sector]],Table2[% Price above 200 EMA],"&gt;=0")/Table3[[#This Row],[Count]]</f>
        <v>0.5</v>
      </c>
      <c r="U21" s="1">
        <f>COUNTIFS(Table2[Sub-Sector],Table3[[#This Row],[Sub-Sector]],Table2[Rate of Change - Zone],"Positive")/Table3[[#This Row],[Count]]</f>
        <v>0</v>
      </c>
      <c r="V21" s="1">
        <f>COUNTIFS(Table2[Sub-Sector],Table3[[#This Row],[Sub-Sector]],Table2[Sharpe Ratio],"&gt;=0.10")/Table3[[#This Row],[Count]]</f>
        <v>0.5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</v>
      </c>
      <c r="X21">
        <f>_xlfn.RANK.AVG(Table3[[#This Row],[Score]],Table3[Score],1)</f>
        <v>28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21">
        <f>_xlfn.RANK.AVG(Table3[[#This Row],[Score 2 ]],Table3[[Score 2 ]],1)</f>
        <v>20</v>
      </c>
    </row>
    <row r="22" spans="1:26" x14ac:dyDescent="0.3">
      <c r="A22" t="s">
        <v>750</v>
      </c>
      <c r="B22">
        <f>COUNTIFS(Table2[Sub-Sector],Table3[[#This Row],[Sub-Sector]])</f>
        <v>3</v>
      </c>
      <c r="C22" s="1">
        <f>COUNTIFS(Table2[Sub-Sector],Table3[[#This Row],[Sub-Sector]],Table2[Uptrend],"Uptrend")/Table3[[#This Row],[Count]]</f>
        <v>0.66666666666666663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0.66666666666666663</v>
      </c>
      <c r="F22" s="1">
        <f>COUNTIFS(Table2[Sub-Sector],Table3[[#This Row],[Sub-Sector]],Table2[6M Return vs Nifty],"&gt;=10")/Table3[[#This Row],[Count]]</f>
        <v>0.66666666666666663</v>
      </c>
      <c r="G22" s="1">
        <f>COUNTIFS(Table2[Sub-Sector],Table3[[#This Row],[Sub-Sector]],Table2[1Y Return vs Nifty],"&gt;=10")/Table3[[#This Row],[Count]]</f>
        <v>1</v>
      </c>
      <c r="H22" s="1">
        <f>COUNTIFS(Table2[Sub-Sector],Table3[[#This Row],[Sub-Sector]],Table2[RSI Exponential â€“ 14D],"&gt;=50")/Table3[[#This Row],[Count]]</f>
        <v>0</v>
      </c>
      <c r="I22" s="1">
        <f>COUNTIFS(Table2[Sub-Sector],Table3[[#This Row],[Sub-Sector]],Table2[Relative Volume],"&gt;=1")/Table3[[#This Row],[Count]]</f>
        <v>0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0.33333333333333331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0</v>
      </c>
      <c r="N22" s="1">
        <f>COUNTIFS(Table2[Sub-Sector],Table3[[#This Row],[Sub-Sector]],Table2[% Away From Current Month Low],"&gt;=0.05")/Table3[[#This Row],[Count]]</f>
        <v>0.33333333333333331</v>
      </c>
      <c r="O22" s="1">
        <f>COUNTIFS(Table2[Sub-Sector],Table3[[#This Row],[Sub-Sector]],Table2[% Away From Current Month High],"&lt;=0.05")/Table3[[#This Row],[Count]]</f>
        <v>0</v>
      </c>
      <c r="P22" s="1">
        <f>COUNTIFS(Table2[Sub-Sector],Table3[[#This Row],[Sub-Sector]],Table2[% Away From 52W High],"&lt;=10")/Table3[[#This Row],[Count]]</f>
        <v>0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</v>
      </c>
      <c r="S22" s="1">
        <f>COUNTIFS(Table2[Sub-Sector],Table3[[#This Row],[Sub-Sector]],Table2[% Price above 50 EMA],"&gt;=0")/Table3[[#This Row],[Count]]</f>
        <v>0.33333333333333331</v>
      </c>
      <c r="T22" s="1">
        <f>COUNTIFS(Table2[Sub-Sector],Table3[[#This Row],[Sub-Sector]],Table2[% Price above 200 EMA],"&gt;=0")/Table3[[#This Row],[Count]]</f>
        <v>0.66666666666666663</v>
      </c>
      <c r="U22" s="1">
        <f>COUNTIFS(Table2[Sub-Sector],Table3[[#This Row],[Sub-Sector]],Table2[Rate of Change - Zone],"Positive")/Table3[[#This Row],[Count]]</f>
        <v>0.33333333333333331</v>
      </c>
      <c r="V22" s="1">
        <f>COUNTIFS(Table2[Sub-Sector],Table3[[#This Row],[Sub-Sector]],Table2[Sharpe Ratio],"&gt;=0.10")/Table3[[#This Row],[Count]]</f>
        <v>0.33333333333333331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</v>
      </c>
      <c r="X22">
        <f>_xlfn.RANK.AVG(Table3[[#This Row],[Score]],Table3[Score],1)</f>
        <v>22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22">
        <f>_xlfn.RANK.AVG(Table3[[#This Row],[Score 2 ]],Table3[[Score 2 ]],1)</f>
        <v>21</v>
      </c>
    </row>
    <row r="23" spans="1:26" x14ac:dyDescent="0.3">
      <c r="A23" t="s">
        <v>928</v>
      </c>
      <c r="B23">
        <f>COUNTIFS(Table2[Sub-Sector],Table3[[#This Row],[Sub-Sector]])</f>
        <v>2</v>
      </c>
      <c r="C23" s="1">
        <f>COUNTIFS(Table2[Sub-Sector],Table3[[#This Row],[Sub-Sector]],Table2[Uptrend],"Uptrend")/Table3[[#This Row],[Count]]</f>
        <v>1</v>
      </c>
      <c r="D23" s="1">
        <f>COUNTIFS(Table2[Sub-Sector],Table3[[#This Row],[Sub-Sector]],Table2[1W Return vs Nifty],"&gt;=5")/Table3[[#This Row],[Count]]</f>
        <v>1</v>
      </c>
      <c r="E23" s="1">
        <f>COUNTIFS(Table2[Sub-Sector],Table3[[#This Row],[Sub-Sector]],Table2[1M Return vs Nifty],"&gt;=5")/Table3[[#This Row],[Count]]</f>
        <v>0.5</v>
      </c>
      <c r="F23" s="1">
        <f>COUNTIFS(Table2[Sub-Sector],Table3[[#This Row],[Sub-Sector]],Table2[6M Return vs Nifty],"&gt;=10")/Table3[[#This Row],[Count]]</f>
        <v>0.5</v>
      </c>
      <c r="G23" s="1">
        <f>COUNTIFS(Table2[Sub-Sector],Table3[[#This Row],[Sub-Sector]],Table2[1Y Return vs Nifty],"&gt;=10")/Table3[[#This Row],[Count]]</f>
        <v>1</v>
      </c>
      <c r="H23" s="1">
        <f>COUNTIFS(Table2[Sub-Sector],Table3[[#This Row],[Sub-Sector]],Table2[RSI Exponential â€“ 14D],"&gt;=50")/Table3[[#This Row],[Count]]</f>
        <v>0</v>
      </c>
      <c r="I23" s="1">
        <f>COUNTIFS(Table2[Sub-Sector],Table3[[#This Row],[Sub-Sector]],Table2[Relative Volume],"&gt;=1")/Table3[[#This Row],[Count]]</f>
        <v>0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0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0</v>
      </c>
      <c r="N23" s="1">
        <f>COUNTIFS(Table2[Sub-Sector],Table3[[#This Row],[Sub-Sector]],Table2[% Away From Current Month Low],"&gt;=0.05")/Table3[[#This Row],[Count]]</f>
        <v>0.5</v>
      </c>
      <c r="O23" s="1">
        <f>COUNTIFS(Table2[Sub-Sector],Table3[[#This Row],[Sub-Sector]],Table2[% Away From Current Month High],"&lt;=0.05")/Table3[[#This Row],[Count]]</f>
        <v>0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</v>
      </c>
      <c r="S23" s="1">
        <f>COUNTIFS(Table2[Sub-Sector],Table3[[#This Row],[Sub-Sector]],Table2[% Price above 50 EMA],"&gt;=0")/Table3[[#This Row],[Count]]</f>
        <v>0</v>
      </c>
      <c r="T23" s="1">
        <f>COUNTIFS(Table2[Sub-Sector],Table3[[#This Row],[Sub-Sector]],Table2[% Price above 200 EMA],"&gt;=0")/Table3[[#This Row],[Count]]</f>
        <v>1</v>
      </c>
      <c r="U23" s="1">
        <f>COUNTIFS(Table2[Sub-Sector],Table3[[#This Row],[Sub-Sector]],Table2[Rate of Change - Zone],"Positive")/Table3[[#This Row],[Count]]</f>
        <v>0.5</v>
      </c>
      <c r="V23" s="1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197.5</v>
      </c>
      <c r="X23">
        <f>_xlfn.RANK.AVG(Table3[[#This Row],[Score]],Table3[Score],1)</f>
        <v>11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161.5</v>
      </c>
      <c r="Z23">
        <f>_xlfn.RANK.AVG(Table3[[#This Row],[Score 2 ]],Table3[[Score 2 ]],1)</f>
        <v>22</v>
      </c>
    </row>
    <row r="24" spans="1:26" x14ac:dyDescent="0.3">
      <c r="A24" t="s">
        <v>89</v>
      </c>
      <c r="B24">
        <f>COUNTIFS(Table2[Sub-Sector],Table3[[#This Row],[Sub-Sector]])</f>
        <v>3</v>
      </c>
      <c r="C24" s="1">
        <f>COUNTIFS(Table2[Sub-Sector],Table3[[#This Row],[Sub-Sector]],Table2[Uptrend],"Uptrend")/Table3[[#This Row],[Count]]</f>
        <v>0.66666666666666663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</v>
      </c>
      <c r="F24" s="1">
        <f>COUNTIFS(Table2[Sub-Sector],Table3[[#This Row],[Sub-Sector]],Table2[6M Return vs Nifty],"&gt;=10")/Table3[[#This Row],[Count]]</f>
        <v>0.66666666666666663</v>
      </c>
      <c r="G24" s="1">
        <f>COUNTIFS(Table2[Sub-Sector],Table3[[#This Row],[Sub-Sector]],Table2[1Y Return vs Nifty],"&gt;=10")/Table3[[#This Row],[Count]]</f>
        <v>1</v>
      </c>
      <c r="H24" s="1">
        <f>COUNTIFS(Table2[Sub-Sector],Table3[[#This Row],[Sub-Sector]],Table2[RSI Exponential â€“ 14D],"&gt;=50")/Table3[[#This Row],[Count]]</f>
        <v>0</v>
      </c>
      <c r="I24" s="1">
        <f>COUNTIFS(Table2[Sub-Sector],Table3[[#This Row],[Sub-Sector]],Table2[Relative Volume],"&gt;=1")/Table3[[#This Row],[Count]]</f>
        <v>0.33333333333333331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0.66666666666666663</v>
      </c>
      <c r="O24" s="1">
        <f>COUNTIFS(Table2[Sub-Sector],Table3[[#This Row],[Sub-Sector]],Table2[% Away From Current Month High],"&lt;=0.05")/Table3[[#This Row],[Count]]</f>
        <v>0</v>
      </c>
      <c r="P24" s="1">
        <f>COUNTIFS(Table2[Sub-Sector],Table3[[#This Row],[Sub-Sector]],Table2[% Away From 52W High],"&lt;=10")/Table3[[#This Row],[Count]]</f>
        <v>0.33333333333333331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</v>
      </c>
      <c r="S24" s="1">
        <f>COUNTIFS(Table2[Sub-Sector],Table3[[#This Row],[Sub-Sector]],Table2[% Price above 50 EMA],"&gt;=0")/Table3[[#This Row],[Count]]</f>
        <v>0.33333333333333331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0</v>
      </c>
      <c r="V24" s="1">
        <f>COUNTIFS(Table2[Sub-Sector],Table3[[#This Row],[Sub-Sector]],Table2[Sharpe Ratio],"&gt;=0.10")/Table3[[#This Row],[Count]]</f>
        <v>0.66666666666666663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376.5</v>
      </c>
      <c r="X24">
        <f>_xlfn.RANK.AVG(Table3[[#This Row],[Score]],Table3[Score],1)</f>
        <v>44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4">
        <f>_xlfn.RANK.AVG(Table3[[#This Row],[Score 2 ]],Table3[[Score 2 ]],1)</f>
        <v>23</v>
      </c>
    </row>
    <row r="25" spans="1:26" x14ac:dyDescent="0.3">
      <c r="A25" t="s">
        <v>539</v>
      </c>
      <c r="B25">
        <f>COUNTIFS(Table2[Sub-Sector],Table3[[#This Row],[Sub-Sector]])</f>
        <v>9</v>
      </c>
      <c r="C25" s="1">
        <f>COUNTIFS(Table2[Sub-Sector],Table3[[#This Row],[Sub-Sector]],Table2[Uptrend],"Uptrend")/Table3[[#This Row],[Count]]</f>
        <v>0.77777777777777779</v>
      </c>
      <c r="D25" s="1">
        <f>COUNTIFS(Table2[Sub-Sector],Table3[[#This Row],[Sub-Sector]],Table2[1W Return vs Nifty],"&gt;=5")/Table3[[#This Row],[Count]]</f>
        <v>0.22222222222222221</v>
      </c>
      <c r="E25" s="1">
        <f>COUNTIFS(Table2[Sub-Sector],Table3[[#This Row],[Sub-Sector]],Table2[1M Return vs Nifty],"&gt;=5")/Table3[[#This Row],[Count]]</f>
        <v>0.55555555555555558</v>
      </c>
      <c r="F25" s="1">
        <f>COUNTIFS(Table2[Sub-Sector],Table3[[#This Row],[Sub-Sector]],Table2[6M Return vs Nifty],"&gt;=10")/Table3[[#This Row],[Count]]</f>
        <v>0.33333333333333331</v>
      </c>
      <c r="G25" s="1">
        <f>COUNTIFS(Table2[Sub-Sector],Table3[[#This Row],[Sub-Sector]],Table2[1Y Return vs Nifty],"&gt;=10")/Table3[[#This Row],[Count]]</f>
        <v>0.44444444444444442</v>
      </c>
      <c r="H25" s="1">
        <f>COUNTIFS(Table2[Sub-Sector],Table3[[#This Row],[Sub-Sector]],Table2[RSI Exponential â€“ 14D],"&gt;=50")/Table3[[#This Row],[Count]]</f>
        <v>0.1111111111111111</v>
      </c>
      <c r="I25" s="1">
        <f>COUNTIFS(Table2[Sub-Sector],Table3[[#This Row],[Sub-Sector]],Table2[Relative Volume],"&gt;=1")/Table3[[#This Row],[Count]]</f>
        <v>0.55555555555555558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0.44444444444444442</v>
      </c>
      <c r="L25" s="1">
        <f>COUNTIFS(Table2[Sub-Sector],Table3[[#This Row],[Sub-Sector]],Table2[% Away From Current Week Low],"&gt;=0.05")/Table3[[#This Row],[Count]]</f>
        <v>0</v>
      </c>
      <c r="M25" s="1">
        <f>COUNTIFS(Table2[Sub-Sector],Table3[[#This Row],[Sub-Sector]],Table2[% Away From Current Week High],"&lt;=0.05")/Table3[[#This Row],[Count]]</f>
        <v>0.1111111111111111</v>
      </c>
      <c r="N25" s="1">
        <f>COUNTIFS(Table2[Sub-Sector],Table3[[#This Row],[Sub-Sector]],Table2[% Away From Current Month Low],"&gt;=0.05")/Table3[[#This Row],[Count]]</f>
        <v>0.44444444444444442</v>
      </c>
      <c r="O25" s="1">
        <f>COUNTIFS(Table2[Sub-Sector],Table3[[#This Row],[Sub-Sector]],Table2[% Away From Current Month High],"&lt;=0.05")/Table3[[#This Row],[Count]]</f>
        <v>0</v>
      </c>
      <c r="P25" s="1">
        <f>COUNTIFS(Table2[Sub-Sector],Table3[[#This Row],[Sub-Sector]],Table2[% Away From 52W High],"&lt;=10")/Table3[[#This Row],[Count]]</f>
        <v>0.22222222222222221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0.22222222222222221</v>
      </c>
      <c r="S25" s="1">
        <f>COUNTIFS(Table2[Sub-Sector],Table3[[#This Row],[Sub-Sector]],Table2[% Price above 50 EMA],"&gt;=0")/Table3[[#This Row],[Count]]</f>
        <v>0.55555555555555558</v>
      </c>
      <c r="T25" s="1">
        <f>COUNTIFS(Table2[Sub-Sector],Table3[[#This Row],[Sub-Sector]],Table2[% Price above 200 EMA],"&gt;=0")/Table3[[#This Row],[Count]]</f>
        <v>0.77777777777777779</v>
      </c>
      <c r="U25" s="1">
        <f>COUNTIFS(Table2[Sub-Sector],Table3[[#This Row],[Sub-Sector]],Table2[Rate of Change - Zone],"Positive")/Table3[[#This Row],[Count]]</f>
        <v>0.44444444444444442</v>
      </c>
      <c r="V25" s="1">
        <f>COUNTIFS(Table2[Sub-Sector],Table3[[#This Row],[Sub-Sector]],Table2[Sharpe Ratio],"&gt;=0.10")/Table3[[#This Row],[Count]]</f>
        <v>0.22222222222222221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227</v>
      </c>
      <c r="X25">
        <f>_xlfn.RANK.AVG(Table3[[#This Row],[Score]],Table3[Score],1)</f>
        <v>15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</v>
      </c>
      <c r="Z25">
        <f>_xlfn.RANK.AVG(Table3[[#This Row],[Score 2 ]],Table3[[Score 2 ]],1)</f>
        <v>24.5</v>
      </c>
    </row>
    <row r="26" spans="1:26" x14ac:dyDescent="0.3">
      <c r="A26" t="s">
        <v>789</v>
      </c>
      <c r="B26">
        <f>COUNTIFS(Table2[Sub-Sector],Table3[[#This Row],[Sub-Sector]])</f>
        <v>5</v>
      </c>
      <c r="C26" s="1">
        <f>COUNTIFS(Table2[Sub-Sector],Table3[[#This Row],[Sub-Sector]],Table2[Uptrend],"Uptrend")/Table3[[#This Row],[Count]]</f>
        <v>0.2</v>
      </c>
      <c r="D26" s="1">
        <f>COUNTIFS(Table2[Sub-Sector],Table3[[#This Row],[Sub-Sector]],Table2[1W Return vs Nifty],"&gt;=5")/Table3[[#This Row],[Count]]</f>
        <v>0.2</v>
      </c>
      <c r="E26" s="1">
        <f>COUNTIFS(Table2[Sub-Sector],Table3[[#This Row],[Sub-Sector]],Table2[1M Return vs Nifty],"&gt;=5")/Table3[[#This Row],[Count]]</f>
        <v>0.2</v>
      </c>
      <c r="F26" s="1">
        <f>COUNTIFS(Table2[Sub-Sector],Table3[[#This Row],[Sub-Sector]],Table2[6M Return vs Nifty],"&gt;=10")/Table3[[#This Row],[Count]]</f>
        <v>0.2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0</v>
      </c>
      <c r="I26" s="1">
        <f>COUNTIFS(Table2[Sub-Sector],Table3[[#This Row],[Sub-Sector]],Table2[Relative Volume],"&gt;=1")/Table3[[#This Row],[Count]]</f>
        <v>0.4</v>
      </c>
      <c r="J26" s="1">
        <f>COUNTIFS(Table2[Sub-Sector],Table3[[#This Row],[Sub-Sector]],Table2[% Away From Day Low],"&gt;=0.05")/Table3[[#This Row],[Count]]</f>
        <v>0.2</v>
      </c>
      <c r="K26" s="1">
        <f>COUNTIFS(Table2[Sub-Sector],Table3[[#This Row],[Sub-Sector]],Table2[% Away From Day High],"&lt;=0.05")/Table3[[#This Row],[Count]]</f>
        <v>0.4</v>
      </c>
      <c r="L26" s="1">
        <f>COUNTIFS(Table2[Sub-Sector],Table3[[#This Row],[Sub-Sector]],Table2[% Away From Current Week Low],"&gt;=0.05")/Table3[[#This Row],[Count]]</f>
        <v>0.2</v>
      </c>
      <c r="M26" s="1">
        <f>COUNTIFS(Table2[Sub-Sector],Table3[[#This Row],[Sub-Sector]],Table2[% Away From Current Week High],"&lt;=0.05")/Table3[[#This Row],[Count]]</f>
        <v>0.2</v>
      </c>
      <c r="N26" s="1">
        <f>COUNTIFS(Table2[Sub-Sector],Table3[[#This Row],[Sub-Sector]],Table2[% Away From Current Month Low],"&gt;=0.05")/Table3[[#This Row],[Count]]</f>
        <v>0.6</v>
      </c>
      <c r="O26" s="1">
        <f>COUNTIFS(Table2[Sub-Sector],Table3[[#This Row],[Sub-Sector]],Table2[% Away From Current Month High],"&lt;=0.05")/Table3[[#This Row],[Count]]</f>
        <v>0</v>
      </c>
      <c r="P26" s="1">
        <f>COUNTIFS(Table2[Sub-Sector],Table3[[#This Row],[Sub-Sector]],Table2[% Away From 52W High],"&lt;=10")/Table3[[#This Row],[Count]]</f>
        <v>0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</v>
      </c>
      <c r="S26" s="1">
        <f>COUNTIFS(Table2[Sub-Sector],Table3[[#This Row],[Sub-Sector]],Table2[% Price above 50 EMA],"&gt;=0")/Table3[[#This Row],[Count]]</f>
        <v>0</v>
      </c>
      <c r="T26" s="1">
        <f>COUNTIFS(Table2[Sub-Sector],Table3[[#This Row],[Sub-Sector]],Table2[% Price above 200 EMA],"&gt;=0")/Table3[[#This Row],[Count]]</f>
        <v>0.4</v>
      </c>
      <c r="U26" s="1">
        <f>COUNTIFS(Table2[Sub-Sector],Table3[[#This Row],[Sub-Sector]],Table2[Rate of Change - Zone],"Positive")/Table3[[#This Row],[Count]]</f>
        <v>0.2</v>
      </c>
      <c r="V26" s="1">
        <f>COUNTIFS(Table2[Sub-Sector],Table3[[#This Row],[Sub-Sector]],Table2[Sharpe Ratio],"&gt;=0.10")/Table3[[#This Row],[Count]]</f>
        <v>1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338.5</v>
      </c>
      <c r="X26">
        <f>_xlfn.RANK.AVG(Table3[[#This Row],[Score]],Table3[Score],1)</f>
        <v>35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</v>
      </c>
      <c r="Z26">
        <f>_xlfn.RANK.AVG(Table3[[#This Row],[Score 2 ]],Table3[[Score 2 ]],1)</f>
        <v>24.5</v>
      </c>
    </row>
    <row r="27" spans="1:26" x14ac:dyDescent="0.3">
      <c r="A27" t="s">
        <v>138</v>
      </c>
      <c r="B27">
        <f>COUNTIFS(Table2[Sub-Sector],Table3[[#This Row],[Sub-Sector]])</f>
        <v>6</v>
      </c>
      <c r="C27" s="1">
        <f>COUNTIFS(Table2[Sub-Sector],Table3[[#This Row],[Sub-Sector]],Table2[Uptrend],"Uptrend")/Table3[[#This Row],[Count]]</f>
        <v>0.5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0.5</v>
      </c>
      <c r="F27" s="1">
        <f>COUNTIFS(Table2[Sub-Sector],Table3[[#This Row],[Sub-Sector]],Table2[6M Return vs Nifty],"&gt;=10")/Table3[[#This Row],[Count]]</f>
        <v>0.33333333333333331</v>
      </c>
      <c r="G27" s="1">
        <f>COUNTIFS(Table2[Sub-Sector],Table3[[#This Row],[Sub-Sector]],Table2[1Y Return vs Nifty],"&gt;=10")/Table3[[#This Row],[Count]]</f>
        <v>0.66666666666666663</v>
      </c>
      <c r="H27" s="1">
        <f>COUNTIFS(Table2[Sub-Sector],Table3[[#This Row],[Sub-Sector]],Table2[RSI Exponential â€“ 14D],"&gt;=50")/Table3[[#This Row],[Count]]</f>
        <v>0.16666666666666666</v>
      </c>
      <c r="I27" s="1">
        <f>COUNTIFS(Table2[Sub-Sector],Table3[[#This Row],[Sub-Sector]],Table2[Relative Volume],"&gt;=1")/Table3[[#This Row],[Count]]</f>
        <v>0.33333333333333331</v>
      </c>
      <c r="J27" s="1">
        <f>COUNTIFS(Table2[Sub-Sector],Table3[[#This Row],[Sub-Sector]],Table2[% Away From Day Low],"&gt;=0.05")/Table3[[#This Row],[Count]]</f>
        <v>0.16666666666666666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0.16666666666666666</v>
      </c>
      <c r="M27" s="1">
        <f>COUNTIFS(Table2[Sub-Sector],Table3[[#This Row],[Sub-Sector]],Table2[% Away From Current Week High],"&lt;=0.05")/Table3[[#This Row],[Count]]</f>
        <v>0.5</v>
      </c>
      <c r="N27" s="1">
        <f>COUNTIFS(Table2[Sub-Sector],Table3[[#This Row],[Sub-Sector]],Table2[% Away From Current Month Low],"&gt;=0.05")/Table3[[#This Row],[Count]]</f>
        <v>0.5</v>
      </c>
      <c r="O27" s="1">
        <f>COUNTIFS(Table2[Sub-Sector],Table3[[#This Row],[Sub-Sector]],Table2[% Away From Current Month High],"&lt;=0.05")/Table3[[#This Row],[Count]]</f>
        <v>0.16666666666666666</v>
      </c>
      <c r="P27" s="1">
        <f>COUNTIFS(Table2[Sub-Sector],Table3[[#This Row],[Sub-Sector]],Table2[% Away From 52W High],"&lt;=10")/Table3[[#This Row],[Count]]</f>
        <v>0.16666666666666666</v>
      </c>
      <c r="Q27" s="1">
        <f>COUNTIFS(Table2[Sub-Sector],Table3[[#This Row],[Sub-Sector]],Table2[% Away From 52W Low],"&gt;=10")/Table3[[#This Row],[Count]]</f>
        <v>0.83333333333333337</v>
      </c>
      <c r="R27" s="1">
        <f>COUNTIFS(Table2[Sub-Sector],Table3[[#This Row],[Sub-Sector]],Table2[% Price above 20 EMA],"&gt;=0")/Table3[[#This Row],[Count]]</f>
        <v>0.33333333333333331</v>
      </c>
      <c r="S27" s="1">
        <f>COUNTIFS(Table2[Sub-Sector],Table3[[#This Row],[Sub-Sector]],Table2[% Price above 50 EMA],"&gt;=0")/Table3[[#This Row],[Count]]</f>
        <v>0.5</v>
      </c>
      <c r="T27" s="1">
        <f>COUNTIFS(Table2[Sub-Sector],Table3[[#This Row],[Sub-Sector]],Table2[% Price above 200 EMA],"&gt;=0")/Table3[[#This Row],[Count]]</f>
        <v>0.83333333333333337</v>
      </c>
      <c r="U27" s="1">
        <f>COUNTIFS(Table2[Sub-Sector],Table3[[#This Row],[Sub-Sector]],Table2[Rate of Change - Zone],"Positive")/Table3[[#This Row],[Count]]</f>
        <v>0.33333333333333331</v>
      </c>
      <c r="V27" s="1">
        <f>COUNTIFS(Table2[Sub-Sector],Table3[[#This Row],[Sub-Sector]],Table2[Sharpe Ratio],"&gt;=0.10")/Table3[[#This Row],[Count]]</f>
        <v>0.5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320.5</v>
      </c>
      <c r="X27">
        <f>_xlfn.RANK.AVG(Table3[[#This Row],[Score]],Table3[Score],1)</f>
        <v>32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</v>
      </c>
      <c r="Z27">
        <f>_xlfn.RANK.AVG(Table3[[#This Row],[Score 2 ]],Table3[[Score 2 ]],1)</f>
        <v>26</v>
      </c>
    </row>
    <row r="28" spans="1:26" x14ac:dyDescent="0.3">
      <c r="A28" t="s">
        <v>125</v>
      </c>
      <c r="B28">
        <f>COUNTIFS(Table2[Sub-Sector],Table3[[#This Row],[Sub-Sector]])</f>
        <v>8</v>
      </c>
      <c r="C28" s="1">
        <f>COUNTIFS(Table2[Sub-Sector],Table3[[#This Row],[Sub-Sector]],Table2[Uptrend],"Uptrend")/Table3[[#This Row],[Count]]</f>
        <v>0.625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0.25</v>
      </c>
      <c r="F28" s="1">
        <f>COUNTIFS(Table2[Sub-Sector],Table3[[#This Row],[Sub-Sector]],Table2[6M Return vs Nifty],"&gt;=10")/Table3[[#This Row],[Count]]</f>
        <v>0.5</v>
      </c>
      <c r="G28" s="1">
        <f>COUNTIFS(Table2[Sub-Sector],Table3[[#This Row],[Sub-Sector]],Table2[1Y Return vs Nifty],"&gt;=10")/Table3[[#This Row],[Count]]</f>
        <v>0.625</v>
      </c>
      <c r="H28" s="1">
        <f>COUNTIFS(Table2[Sub-Sector],Table3[[#This Row],[Sub-Sector]],Table2[RSI Exponential â€“ 14D],"&gt;=50")/Table3[[#This Row],[Count]]</f>
        <v>0.25</v>
      </c>
      <c r="I28" s="1">
        <f>COUNTIFS(Table2[Sub-Sector],Table3[[#This Row],[Sub-Sector]],Table2[Relative Volume],"&gt;=1")/Table3[[#This Row],[Count]]</f>
        <v>0.25</v>
      </c>
      <c r="J28" s="1">
        <f>COUNTIFS(Table2[Sub-Sector],Table3[[#This Row],[Sub-Sector]],Table2[% Away From Day Low],"&gt;=0.05")/Table3[[#This Row],[Count]]</f>
        <v>0.125</v>
      </c>
      <c r="K28" s="1">
        <f>COUNTIFS(Table2[Sub-Sector],Table3[[#This Row],[Sub-Sector]],Table2[% Away From Day High],"&lt;=0.05")/Table3[[#This Row],[Count]]</f>
        <v>0.875</v>
      </c>
      <c r="L28" s="1">
        <f>COUNTIFS(Table2[Sub-Sector],Table3[[#This Row],[Sub-Sector]],Table2[% Away From Current Week Low],"&gt;=0.05")/Table3[[#This Row],[Count]]</f>
        <v>0.125</v>
      </c>
      <c r="M28" s="1">
        <f>COUNTIFS(Table2[Sub-Sector],Table3[[#This Row],[Sub-Sector]],Table2[% Away From Current Week High],"&lt;=0.05")/Table3[[#This Row],[Count]]</f>
        <v>0.25</v>
      </c>
      <c r="N28" s="1">
        <f>COUNTIFS(Table2[Sub-Sector],Table3[[#This Row],[Sub-Sector]],Table2[% Away From Current Month Low],"&gt;=0.05")/Table3[[#This Row],[Count]]</f>
        <v>0.375</v>
      </c>
      <c r="O28" s="1">
        <f>COUNTIFS(Table2[Sub-Sector],Table3[[#This Row],[Sub-Sector]],Table2[% Away From Current Month High],"&lt;=0.05")/Table3[[#This Row],[Count]]</f>
        <v>0.125</v>
      </c>
      <c r="P28" s="1">
        <f>COUNTIFS(Table2[Sub-Sector],Table3[[#This Row],[Sub-Sector]],Table2[% Away From 52W High],"&lt;=10")/Table3[[#This Row],[Count]]</f>
        <v>0.125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0.25</v>
      </c>
      <c r="S28" s="1">
        <f>COUNTIFS(Table2[Sub-Sector],Table3[[#This Row],[Sub-Sector]],Table2[% Price above 50 EMA],"&gt;=0")/Table3[[#This Row],[Count]]</f>
        <v>0.375</v>
      </c>
      <c r="T28" s="1">
        <f>COUNTIFS(Table2[Sub-Sector],Table3[[#This Row],[Sub-Sector]],Table2[% Price above 200 EMA],"&gt;=0")/Table3[[#This Row],[Count]]</f>
        <v>0.625</v>
      </c>
      <c r="U28" s="1">
        <f>COUNTIFS(Table2[Sub-Sector],Table3[[#This Row],[Sub-Sector]],Table2[Rate of Change - Zone],"Positive")/Table3[[#This Row],[Count]]</f>
        <v>0.25</v>
      </c>
      <c r="V28" s="1">
        <f>COUNTIFS(Table2[Sub-Sector],Table3[[#This Row],[Sub-Sector]],Table2[Sharpe Ratio],"&gt;=0.10")/Table3[[#This Row],[Count]]</f>
        <v>0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28">
        <f>_xlfn.RANK.AVG(Table3[[#This Row],[Score]],Table3[Score],1)</f>
        <v>34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</v>
      </c>
      <c r="Z28">
        <f>_xlfn.RANK.AVG(Table3[[#This Row],[Score 2 ]],Table3[[Score 2 ]],1)</f>
        <v>27</v>
      </c>
    </row>
    <row r="29" spans="1:26" x14ac:dyDescent="0.3">
      <c r="A29" t="s">
        <v>133</v>
      </c>
      <c r="B29">
        <f>COUNTIFS(Table2[Sub-Sector],Table3[[#This Row],[Sub-Sector]])</f>
        <v>20</v>
      </c>
      <c r="C29" s="1">
        <f>COUNTIFS(Table2[Sub-Sector],Table3[[#This Row],[Sub-Sector]],Table2[Uptrend],"Uptrend")/Table3[[#This Row],[Count]]</f>
        <v>0.55000000000000004</v>
      </c>
      <c r="D29" s="1">
        <f>COUNTIFS(Table2[Sub-Sector],Table3[[#This Row],[Sub-Sector]],Table2[1W Return vs Nifty],"&gt;=5")/Table3[[#This Row],[Count]]</f>
        <v>0.05</v>
      </c>
      <c r="E29" s="1">
        <f>COUNTIFS(Table2[Sub-Sector],Table3[[#This Row],[Sub-Sector]],Table2[1M Return vs Nifty],"&gt;=5")/Table3[[#This Row],[Count]]</f>
        <v>0.35</v>
      </c>
      <c r="F29" s="1">
        <f>COUNTIFS(Table2[Sub-Sector],Table3[[#This Row],[Sub-Sector]],Table2[6M Return vs Nifty],"&gt;=10")/Table3[[#This Row],[Count]]</f>
        <v>0.3</v>
      </c>
      <c r="G29" s="1">
        <f>COUNTIFS(Table2[Sub-Sector],Table3[[#This Row],[Sub-Sector]],Table2[1Y Return vs Nifty],"&gt;=10")/Table3[[#This Row],[Count]]</f>
        <v>0.8</v>
      </c>
      <c r="H29" s="1">
        <f>COUNTIFS(Table2[Sub-Sector],Table3[[#This Row],[Sub-Sector]],Table2[RSI Exponential â€“ 14D],"&gt;=50")/Table3[[#This Row],[Count]]</f>
        <v>0.1</v>
      </c>
      <c r="I29" s="1">
        <f>COUNTIFS(Table2[Sub-Sector],Table3[[#This Row],[Sub-Sector]],Table2[Relative Volume],"&gt;=1")/Table3[[#This Row],[Count]]</f>
        <v>0.35</v>
      </c>
      <c r="J29" s="1">
        <f>COUNTIFS(Table2[Sub-Sector],Table3[[#This Row],[Sub-Sector]],Table2[% Away From Day Low],"&gt;=0.05")/Table3[[#This Row],[Count]]</f>
        <v>0.1</v>
      </c>
      <c r="K29" s="1">
        <f>COUNTIFS(Table2[Sub-Sector],Table3[[#This Row],[Sub-Sector]],Table2[% Away From Day High],"&lt;=0.05")/Table3[[#This Row],[Count]]</f>
        <v>0.55000000000000004</v>
      </c>
      <c r="L29" s="1">
        <f>COUNTIFS(Table2[Sub-Sector],Table3[[#This Row],[Sub-Sector]],Table2[% Away From Current Week Low],"&gt;=0.05")/Table3[[#This Row],[Count]]</f>
        <v>0.1</v>
      </c>
      <c r="M29" s="1">
        <f>COUNTIFS(Table2[Sub-Sector],Table3[[#This Row],[Sub-Sector]],Table2[% Away From Current Week High],"&lt;=0.05")/Table3[[#This Row],[Count]]</f>
        <v>0.25</v>
      </c>
      <c r="N29" s="1">
        <f>COUNTIFS(Table2[Sub-Sector],Table3[[#This Row],[Sub-Sector]],Table2[% Away From Current Month Low],"&gt;=0.05")/Table3[[#This Row],[Count]]</f>
        <v>0.3</v>
      </c>
      <c r="O29" s="1">
        <f>COUNTIFS(Table2[Sub-Sector],Table3[[#This Row],[Sub-Sector]],Table2[% Away From Current Month High],"&lt;=0.05")/Table3[[#This Row],[Count]]</f>
        <v>0</v>
      </c>
      <c r="P29" s="1">
        <f>COUNTIFS(Table2[Sub-Sector],Table3[[#This Row],[Sub-Sector]],Table2[% Away From 52W High],"&lt;=10")/Table3[[#This Row],[Count]]</f>
        <v>0.05</v>
      </c>
      <c r="Q29" s="1">
        <f>COUNTIFS(Table2[Sub-Sector],Table3[[#This Row],[Sub-Sector]],Table2[% Away From 52W Low],"&gt;=10")/Table3[[#This Row],[Count]]</f>
        <v>0.9</v>
      </c>
      <c r="R29" s="1">
        <f>COUNTIFS(Table2[Sub-Sector],Table3[[#This Row],[Sub-Sector]],Table2[% Price above 20 EMA],"&gt;=0")/Table3[[#This Row],[Count]]</f>
        <v>0.15</v>
      </c>
      <c r="S29" s="1">
        <f>COUNTIFS(Table2[Sub-Sector],Table3[[#This Row],[Sub-Sector]],Table2[% Price above 50 EMA],"&gt;=0")/Table3[[#This Row],[Count]]</f>
        <v>0.15</v>
      </c>
      <c r="T29" s="1">
        <f>COUNTIFS(Table2[Sub-Sector],Table3[[#This Row],[Sub-Sector]],Table2[% Price above 200 EMA],"&gt;=0")/Table3[[#This Row],[Count]]</f>
        <v>0.7</v>
      </c>
      <c r="U29" s="1">
        <f>COUNTIFS(Table2[Sub-Sector],Table3[[#This Row],[Sub-Sector]],Table2[Rate of Change - Zone],"Positive")/Table3[[#This Row],[Count]]</f>
        <v>0.2</v>
      </c>
      <c r="V29" s="1">
        <f>COUNTIFS(Table2[Sub-Sector],Table3[[#This Row],[Sub-Sector]],Table2[Sharpe Ratio],"&gt;=0.10")/Table3[[#This Row],[Count]]</f>
        <v>0.4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29">
        <f>_xlfn.RANK.AVG(Table3[[#This Row],[Score]],Table3[Score],1)</f>
        <v>23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176.5</v>
      </c>
      <c r="Z29">
        <f>_xlfn.RANK.AVG(Table3[[#This Row],[Score 2 ]],Table3[[Score 2 ]],1)</f>
        <v>28</v>
      </c>
    </row>
    <row r="30" spans="1:26" x14ac:dyDescent="0.3">
      <c r="A30" t="s">
        <v>253</v>
      </c>
      <c r="B30">
        <f>COUNTIFS(Table2[Sub-Sector],Table3[[#This Row],[Sub-Sector]])</f>
        <v>14</v>
      </c>
      <c r="C30" s="1">
        <f>COUNTIFS(Table2[Sub-Sector],Table3[[#This Row],[Sub-Sector]],Table2[Uptrend],"Uptrend")/Table3[[#This Row],[Count]]</f>
        <v>0.9285714285714286</v>
      </c>
      <c r="D30" s="1">
        <f>COUNTIFS(Table2[Sub-Sector],Table3[[#This Row],[Sub-Sector]],Table2[1W Return vs Nifty],"&gt;=5")/Table3[[#This Row],[Count]]</f>
        <v>7.1428571428571425E-2</v>
      </c>
      <c r="E30" s="1">
        <f>COUNTIFS(Table2[Sub-Sector],Table3[[#This Row],[Sub-Sector]],Table2[1M Return vs Nifty],"&gt;=5")/Table3[[#This Row],[Count]]</f>
        <v>0.6428571428571429</v>
      </c>
      <c r="F30" s="1">
        <f>COUNTIFS(Table2[Sub-Sector],Table3[[#This Row],[Sub-Sector]],Table2[6M Return vs Nifty],"&gt;=10")/Table3[[#This Row],[Count]]</f>
        <v>0.42857142857142855</v>
      </c>
      <c r="G30" s="1">
        <f>COUNTIFS(Table2[Sub-Sector],Table3[[#This Row],[Sub-Sector]],Table2[1Y Return vs Nifty],"&gt;=10")/Table3[[#This Row],[Count]]</f>
        <v>0.5714285714285714</v>
      </c>
      <c r="H30" s="1">
        <f>COUNTIFS(Table2[Sub-Sector],Table3[[#This Row],[Sub-Sector]],Table2[RSI Exponential â€“ 14D],"&gt;=50")/Table3[[#This Row],[Count]]</f>
        <v>7.1428571428571425E-2</v>
      </c>
      <c r="I30" s="1">
        <f>COUNTIFS(Table2[Sub-Sector],Table3[[#This Row],[Sub-Sector]],Table2[Relative Volume],"&gt;=1")/Table3[[#This Row],[Count]]</f>
        <v>0.21428571428571427</v>
      </c>
      <c r="J30" s="1">
        <f>COUNTIFS(Table2[Sub-Sector],Table3[[#This Row],[Sub-Sector]],Table2[% Away From Day Low],"&gt;=0.05")/Table3[[#This Row],[Count]]</f>
        <v>7.1428571428571425E-2</v>
      </c>
      <c r="K30" s="1">
        <f>COUNTIFS(Table2[Sub-Sector],Table3[[#This Row],[Sub-Sector]],Table2[% Away From Day High],"&lt;=0.05")/Table3[[#This Row],[Count]]</f>
        <v>0.9285714285714286</v>
      </c>
      <c r="L30" s="1">
        <f>COUNTIFS(Table2[Sub-Sector],Table3[[#This Row],[Sub-Sector]],Table2[% Away From Current Week Low],"&gt;=0.05")/Table3[[#This Row],[Count]]</f>
        <v>7.1428571428571425E-2</v>
      </c>
      <c r="M30" s="1">
        <f>COUNTIFS(Table2[Sub-Sector],Table3[[#This Row],[Sub-Sector]],Table2[% Away From Current Week High],"&lt;=0.05")/Table3[[#This Row],[Count]]</f>
        <v>0.6428571428571429</v>
      </c>
      <c r="N30" s="1">
        <f>COUNTIFS(Table2[Sub-Sector],Table3[[#This Row],[Sub-Sector]],Table2[% Away From Current Month Low],"&gt;=0.05")/Table3[[#This Row],[Count]]</f>
        <v>0.21428571428571427</v>
      </c>
      <c r="O30" s="1">
        <f>COUNTIFS(Table2[Sub-Sector],Table3[[#This Row],[Sub-Sector]],Table2[% Away From Current Month High],"&lt;=0.05")/Table3[[#This Row],[Count]]</f>
        <v>7.1428571428571425E-2</v>
      </c>
      <c r="P30" s="1">
        <f>COUNTIFS(Table2[Sub-Sector],Table3[[#This Row],[Sub-Sector]],Table2[% Away From 52W High],"&lt;=10")/Table3[[#This Row],[Count]]</f>
        <v>0.2857142857142857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0.14285714285714285</v>
      </c>
      <c r="S30" s="1">
        <f>COUNTIFS(Table2[Sub-Sector],Table3[[#This Row],[Sub-Sector]],Table2[% Price above 50 EMA],"&gt;=0")/Table3[[#This Row],[Count]]</f>
        <v>0.42857142857142855</v>
      </c>
      <c r="T30" s="1">
        <f>COUNTIFS(Table2[Sub-Sector],Table3[[#This Row],[Sub-Sector]],Table2[% Price above 200 EMA],"&gt;=0")/Table3[[#This Row],[Count]]</f>
        <v>0.9285714285714286</v>
      </c>
      <c r="U30" s="1">
        <f>COUNTIFS(Table2[Sub-Sector],Table3[[#This Row],[Sub-Sector]],Table2[Rate of Change - Zone],"Positive")/Table3[[#This Row],[Count]]</f>
        <v>0.35714285714285715</v>
      </c>
      <c r="V30" s="1">
        <f>COUNTIFS(Table2[Sub-Sector],Table3[[#This Row],[Sub-Sector]],Table2[Sharpe Ratio],"&gt;=0.10")/Table3[[#This Row],[Count]]</f>
        <v>0.42857142857142855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</v>
      </c>
      <c r="X30">
        <f>_xlfn.RANK.AVG(Table3[[#This Row],[Score]],Table3[Score],1)</f>
        <v>18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</v>
      </c>
      <c r="Z30">
        <f>_xlfn.RANK.AVG(Table3[[#This Row],[Score 2 ]],Table3[[Score 2 ]],1)</f>
        <v>29.5</v>
      </c>
    </row>
    <row r="31" spans="1:26" x14ac:dyDescent="0.3">
      <c r="A31" t="s">
        <v>236</v>
      </c>
      <c r="B31">
        <f>COUNTIFS(Table2[Sub-Sector],Table3[[#This Row],[Sub-Sector]])</f>
        <v>5</v>
      </c>
      <c r="C31" s="1">
        <f>COUNTIFS(Table2[Sub-Sector],Table3[[#This Row],[Sub-Sector]],Table2[Uptrend],"Uptrend")/Table3[[#This Row],[Count]]</f>
        <v>0.6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0.2</v>
      </c>
      <c r="F31" s="1">
        <f>COUNTIFS(Table2[Sub-Sector],Table3[[#This Row],[Sub-Sector]],Table2[6M Return vs Nifty],"&gt;=10")/Table3[[#This Row],[Count]]</f>
        <v>0.6</v>
      </c>
      <c r="G31" s="1">
        <f>COUNTIFS(Table2[Sub-Sector],Table3[[#This Row],[Sub-Sector]],Table2[1Y Return vs Nifty],"&gt;=10")/Table3[[#This Row],[Count]]</f>
        <v>0.6</v>
      </c>
      <c r="H31" s="1">
        <f>COUNTIFS(Table2[Sub-Sector],Table3[[#This Row],[Sub-Sector]],Table2[RSI Exponential â€“ 14D],"&gt;=50")/Table3[[#This Row],[Count]]</f>
        <v>0.2</v>
      </c>
      <c r="I31" s="1">
        <f>COUNTIFS(Table2[Sub-Sector],Table3[[#This Row],[Sub-Sector]],Table2[Relative Volume],"&gt;=1")/Table3[[#This Row],[Count]]</f>
        <v>0.2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0.8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0.6</v>
      </c>
      <c r="N31" s="1">
        <f>COUNTIFS(Table2[Sub-Sector],Table3[[#This Row],[Sub-Sector]],Table2[% Away From Current Month Low],"&gt;=0.05")/Table3[[#This Row],[Count]]</f>
        <v>0.2</v>
      </c>
      <c r="O31" s="1">
        <f>COUNTIFS(Table2[Sub-Sector],Table3[[#This Row],[Sub-Sector]],Table2[% Away From Current Month High],"&lt;=0.05")/Table3[[#This Row],[Count]]</f>
        <v>0.2</v>
      </c>
      <c r="P31" s="1">
        <f>COUNTIFS(Table2[Sub-Sector],Table3[[#This Row],[Sub-Sector]],Table2[% Away From 52W High],"&lt;=10")/Table3[[#This Row],[Count]]</f>
        <v>0.2</v>
      </c>
      <c r="Q31" s="1">
        <f>COUNTIFS(Table2[Sub-Sector],Table3[[#This Row],[Sub-Sector]],Table2[% Away From 52W Low],"&gt;=10")/Table3[[#This Row],[Count]]</f>
        <v>0.8</v>
      </c>
      <c r="R31" s="1">
        <f>COUNTIFS(Table2[Sub-Sector],Table3[[#This Row],[Sub-Sector]],Table2[% Price above 20 EMA],"&gt;=0")/Table3[[#This Row],[Count]]</f>
        <v>0.2</v>
      </c>
      <c r="S31" s="1">
        <f>COUNTIFS(Table2[Sub-Sector],Table3[[#This Row],[Sub-Sector]],Table2[% Price above 50 EMA],"&gt;=0")/Table3[[#This Row],[Count]]</f>
        <v>0.2</v>
      </c>
      <c r="T31" s="1">
        <f>COUNTIFS(Table2[Sub-Sector],Table3[[#This Row],[Sub-Sector]],Table2[% Price above 200 EMA],"&gt;=0")/Table3[[#This Row],[Count]]</f>
        <v>0.8</v>
      </c>
      <c r="U31" s="1">
        <f>COUNTIFS(Table2[Sub-Sector],Table3[[#This Row],[Sub-Sector]],Table2[Rate of Change - Zone],"Positive")/Table3[[#This Row],[Count]]</f>
        <v>0.2</v>
      </c>
      <c r="V31" s="1">
        <f>COUNTIFS(Table2[Sub-Sector],Table3[[#This Row],[Sub-Sector]],Table2[Sharpe Ratio],"&gt;=0.10")/Table3[[#This Row],[Count]]</f>
        <v>0.2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</v>
      </c>
      <c r="X31">
        <f>_xlfn.RANK.AVG(Table3[[#This Row],[Score]],Table3[Score],1)</f>
        <v>38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</v>
      </c>
      <c r="Z31">
        <f>_xlfn.RANK.AVG(Table3[[#This Row],[Score 2 ]],Table3[[Score 2 ]],1)</f>
        <v>29.5</v>
      </c>
    </row>
    <row r="32" spans="1:26" x14ac:dyDescent="0.3">
      <c r="A32" t="s">
        <v>485</v>
      </c>
      <c r="B32">
        <f>COUNTIFS(Table2[Sub-Sector],Table3[[#This Row],[Sub-Sector]])</f>
        <v>4</v>
      </c>
      <c r="C32" s="1">
        <f>COUNTIFS(Table2[Sub-Sector],Table3[[#This Row],[Sub-Sector]],Table2[Uptrend],"Uptrend")/Table3[[#This Row],[Count]]</f>
        <v>0.5</v>
      </c>
      <c r="D32" s="1">
        <f>COUNTIFS(Table2[Sub-Sector],Table3[[#This Row],[Sub-Sector]],Table2[1W Return vs Nifty],"&gt;=5")/Table3[[#This Row],[Count]]</f>
        <v>0.25</v>
      </c>
      <c r="E32" s="1">
        <f>COUNTIFS(Table2[Sub-Sector],Table3[[#This Row],[Sub-Sector]],Table2[1M Return vs Nifty],"&gt;=5")/Table3[[#This Row],[Count]]</f>
        <v>0.25</v>
      </c>
      <c r="F32" s="1">
        <f>COUNTIFS(Table2[Sub-Sector],Table3[[#This Row],[Sub-Sector]],Table2[6M Return vs Nifty],"&gt;=10")/Table3[[#This Row],[Count]]</f>
        <v>0.5</v>
      </c>
      <c r="G32" s="1">
        <f>COUNTIFS(Table2[Sub-Sector],Table3[[#This Row],[Sub-Sector]],Table2[1Y Return vs Nifty],"&gt;=10")/Table3[[#This Row],[Count]]</f>
        <v>0.25</v>
      </c>
      <c r="H32" s="1">
        <f>COUNTIFS(Table2[Sub-Sector],Table3[[#This Row],[Sub-Sector]],Table2[RSI Exponential â€“ 14D],"&gt;=50")/Table3[[#This Row],[Count]]</f>
        <v>0</v>
      </c>
      <c r="I32" s="1">
        <f>COUNTIFS(Table2[Sub-Sector],Table3[[#This Row],[Sub-Sector]],Table2[Relative Volume],"&gt;=1")/Table3[[#This Row],[Count]]</f>
        <v>0.5</v>
      </c>
      <c r="J32" s="1">
        <f>COUNTIFS(Table2[Sub-Sector],Table3[[#This Row],[Sub-Sector]],Table2[% Away From Day Low],"&gt;=0.05")/Table3[[#This Row],[Count]]</f>
        <v>0.25</v>
      </c>
      <c r="K32" s="1">
        <f>COUNTIFS(Table2[Sub-Sector],Table3[[#This Row],[Sub-Sector]],Table2[% Away From Day High],"&lt;=0.05")/Table3[[#This Row],[Count]]</f>
        <v>0.5</v>
      </c>
      <c r="L32" s="1">
        <f>COUNTIFS(Table2[Sub-Sector],Table3[[#This Row],[Sub-Sector]],Table2[% Away From Current Week Low],"&gt;=0.05")/Table3[[#This Row],[Count]]</f>
        <v>0.25</v>
      </c>
      <c r="M32" s="1">
        <f>COUNTIFS(Table2[Sub-Sector],Table3[[#This Row],[Sub-Sector]],Table2[% Away From Current Week High],"&lt;=0.05")/Table3[[#This Row],[Count]]</f>
        <v>0.25</v>
      </c>
      <c r="N32" s="1">
        <f>COUNTIFS(Table2[Sub-Sector],Table3[[#This Row],[Sub-Sector]],Table2[% Away From Current Month Low],"&gt;=0.05")/Table3[[#This Row],[Count]]</f>
        <v>0.5</v>
      </c>
      <c r="O32" s="1">
        <f>COUNTIFS(Table2[Sub-Sector],Table3[[#This Row],[Sub-Sector]],Table2[% Away From Current Month High],"&lt;=0.05")/Table3[[#This Row],[Count]]</f>
        <v>0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0.25</v>
      </c>
      <c r="S32" s="1">
        <f>COUNTIFS(Table2[Sub-Sector],Table3[[#This Row],[Sub-Sector]],Table2[% Price above 50 EMA],"&gt;=0")/Table3[[#This Row],[Count]]</f>
        <v>0.25</v>
      </c>
      <c r="T32" s="1">
        <f>COUNTIFS(Table2[Sub-Sector],Table3[[#This Row],[Sub-Sector]],Table2[% Price above 200 EMA],"&gt;=0")/Table3[[#This Row],[Count]]</f>
        <v>0.5</v>
      </c>
      <c r="U32" s="1">
        <f>COUNTIFS(Table2[Sub-Sector],Table3[[#This Row],[Sub-Sector]],Table2[Rate of Change - Zone],"Positive")/Table3[[#This Row],[Count]]</f>
        <v>0.25</v>
      </c>
      <c r="V32" s="1">
        <f>COUNTIFS(Table2[Sub-Sector],Table3[[#This Row],[Sub-Sector]],Table2[Sharpe Ratio],"&gt;=0.10")/Table3[[#This Row],[Count]]</f>
        <v>0.25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294.5</v>
      </c>
      <c r="X32">
        <f>_xlfn.RANK.AVG(Table3[[#This Row],[Score]],Table3[Score],1)</f>
        <v>25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32">
        <f>_xlfn.RANK.AVG(Table3[[#This Row],[Score 2 ]],Table3[[Score 2 ]],1)</f>
        <v>31</v>
      </c>
    </row>
    <row r="33" spans="1:26" x14ac:dyDescent="0.3">
      <c r="A33" t="s">
        <v>122</v>
      </c>
      <c r="B33">
        <f>COUNTIFS(Table2[Sub-Sector],Table3[[#This Row],[Sub-Sector]])</f>
        <v>9</v>
      </c>
      <c r="C33" s="1">
        <f>COUNTIFS(Table2[Sub-Sector],Table3[[#This Row],[Sub-Sector]],Table2[Uptrend],"Uptrend")/Table3[[#This Row],[Count]]</f>
        <v>0.66666666666666663</v>
      </c>
      <c r="D33" s="1">
        <f>COUNTIFS(Table2[Sub-Sector],Table3[[#This Row],[Sub-Sector]],Table2[1W Return vs Nifty],"&gt;=5")/Table3[[#This Row],[Count]]</f>
        <v>0.22222222222222221</v>
      </c>
      <c r="E33" s="1">
        <f>COUNTIFS(Table2[Sub-Sector],Table3[[#This Row],[Sub-Sector]],Table2[1M Return vs Nifty],"&gt;=5")/Table3[[#This Row],[Count]]</f>
        <v>0.22222222222222221</v>
      </c>
      <c r="F33" s="1">
        <f>COUNTIFS(Table2[Sub-Sector],Table3[[#This Row],[Sub-Sector]],Table2[6M Return vs Nifty],"&gt;=10")/Table3[[#This Row],[Count]]</f>
        <v>0.55555555555555558</v>
      </c>
      <c r="G33" s="1">
        <f>COUNTIFS(Table2[Sub-Sector],Table3[[#This Row],[Sub-Sector]],Table2[1Y Return vs Nifty],"&gt;=10")/Table3[[#This Row],[Count]]</f>
        <v>0.44444444444444442</v>
      </c>
      <c r="H33" s="1">
        <f>COUNTIFS(Table2[Sub-Sector],Table3[[#This Row],[Sub-Sector]],Table2[RSI Exponential â€“ 14D],"&gt;=50")/Table3[[#This Row],[Count]]</f>
        <v>0.22222222222222221</v>
      </c>
      <c r="I33" s="1">
        <f>COUNTIFS(Table2[Sub-Sector],Table3[[#This Row],[Sub-Sector]],Table2[Relative Volume],"&gt;=1")/Table3[[#This Row],[Count]]</f>
        <v>0.33333333333333331</v>
      </c>
      <c r="J33" s="1">
        <f>COUNTIFS(Table2[Sub-Sector],Table3[[#This Row],[Sub-Sector]],Table2[% Away From Day Low],"&gt;=0.05")/Table3[[#This Row],[Count]]</f>
        <v>0.1111111111111111</v>
      </c>
      <c r="K33" s="1">
        <f>COUNTIFS(Table2[Sub-Sector],Table3[[#This Row],[Sub-Sector]],Table2[% Away From Day High],"&lt;=0.05")/Table3[[#This Row],[Count]]</f>
        <v>0.66666666666666663</v>
      </c>
      <c r="L33" s="1">
        <f>COUNTIFS(Table2[Sub-Sector],Table3[[#This Row],[Sub-Sector]],Table2[% Away From Current Week Low],"&gt;=0.05")/Table3[[#This Row],[Count]]</f>
        <v>0.1111111111111111</v>
      </c>
      <c r="M33" s="1">
        <f>COUNTIFS(Table2[Sub-Sector],Table3[[#This Row],[Sub-Sector]],Table2[% Away From Current Week High],"&lt;=0.05")/Table3[[#This Row],[Count]]</f>
        <v>0.33333333333333331</v>
      </c>
      <c r="N33" s="1">
        <f>COUNTIFS(Table2[Sub-Sector],Table3[[#This Row],[Sub-Sector]],Table2[% Away From Current Month Low],"&gt;=0.05")/Table3[[#This Row],[Count]]</f>
        <v>0.33333333333333331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0.1111111111111111</v>
      </c>
      <c r="Q33" s="1">
        <f>COUNTIFS(Table2[Sub-Sector],Table3[[#This Row],[Sub-Sector]],Table2[% Away From 52W Low],"&gt;=10")/Table3[[#This Row],[Count]]</f>
        <v>0.88888888888888884</v>
      </c>
      <c r="R33" s="1">
        <f>COUNTIFS(Table2[Sub-Sector],Table3[[#This Row],[Sub-Sector]],Table2[% Price above 20 EMA],"&gt;=0")/Table3[[#This Row],[Count]]</f>
        <v>0.22222222222222221</v>
      </c>
      <c r="S33" s="1">
        <f>COUNTIFS(Table2[Sub-Sector],Table3[[#This Row],[Sub-Sector]],Table2[% Price above 50 EMA],"&gt;=0")/Table3[[#This Row],[Count]]</f>
        <v>0.22222222222222221</v>
      </c>
      <c r="T33" s="1">
        <f>COUNTIFS(Table2[Sub-Sector],Table3[[#This Row],[Sub-Sector]],Table2[% Price above 200 EMA],"&gt;=0")/Table3[[#This Row],[Count]]</f>
        <v>0.77777777777777779</v>
      </c>
      <c r="U33" s="1">
        <f>COUNTIFS(Table2[Sub-Sector],Table3[[#This Row],[Sub-Sector]],Table2[Rate of Change - Zone],"Positive")/Table3[[#This Row],[Count]]</f>
        <v>0.22222222222222221</v>
      </c>
      <c r="V33" s="1">
        <f>COUNTIFS(Table2[Sub-Sector],Table3[[#This Row],[Sub-Sector]],Table2[Sharpe Ratio],"&gt;=0.10")/Table3[[#This Row],[Count]]</f>
        <v>0.1111111111111111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291.5</v>
      </c>
      <c r="X33">
        <f>_xlfn.RANK.AVG(Table3[[#This Row],[Score]],Table3[Score],1)</f>
        <v>24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33">
        <f>_xlfn.RANK.AVG(Table3[[#This Row],[Score 2 ]],Table3[[Score 2 ]],1)</f>
        <v>32.5</v>
      </c>
    </row>
    <row r="34" spans="1:26" x14ac:dyDescent="0.3">
      <c r="A34" t="s">
        <v>21</v>
      </c>
      <c r="B34">
        <f>COUNTIFS(Table2[Sub-Sector],Table3[[#This Row],[Sub-Sector]])</f>
        <v>21</v>
      </c>
      <c r="C34" s="1">
        <f>COUNTIFS(Table2[Sub-Sector],Table3[[#This Row],[Sub-Sector]],Table2[Uptrend],"Uptrend")/Table3[[#This Row],[Count]]</f>
        <v>0.52380952380952384</v>
      </c>
      <c r="D34" s="1">
        <f>COUNTIFS(Table2[Sub-Sector],Table3[[#This Row],[Sub-Sector]],Table2[1W Return vs Nifty],"&gt;=5")/Table3[[#This Row],[Count]]</f>
        <v>9.5238095238095233E-2</v>
      </c>
      <c r="E34" s="1">
        <f>COUNTIFS(Table2[Sub-Sector],Table3[[#This Row],[Sub-Sector]],Table2[1M Return vs Nifty],"&gt;=5")/Table3[[#This Row],[Count]]</f>
        <v>0.38095238095238093</v>
      </c>
      <c r="F34" s="1">
        <f>COUNTIFS(Table2[Sub-Sector],Table3[[#This Row],[Sub-Sector]],Table2[6M Return vs Nifty],"&gt;=10")/Table3[[#This Row],[Count]]</f>
        <v>0.38095238095238093</v>
      </c>
      <c r="G34" s="1">
        <f>COUNTIFS(Table2[Sub-Sector],Table3[[#This Row],[Sub-Sector]],Table2[1Y Return vs Nifty],"&gt;=10")/Table3[[#This Row],[Count]]</f>
        <v>0.47619047619047616</v>
      </c>
      <c r="H34" s="1">
        <f>COUNTIFS(Table2[Sub-Sector],Table3[[#This Row],[Sub-Sector]],Table2[RSI Exponential â€“ 14D],"&gt;=50")/Table3[[#This Row],[Count]]</f>
        <v>0.19047619047619047</v>
      </c>
      <c r="I34" s="1">
        <f>COUNTIFS(Table2[Sub-Sector],Table3[[#This Row],[Sub-Sector]],Table2[Relative Volume],"&gt;=1")/Table3[[#This Row],[Count]]</f>
        <v>0.38095238095238093</v>
      </c>
      <c r="J34" s="1">
        <f>COUNTIFS(Table2[Sub-Sector],Table3[[#This Row],[Sub-Sector]],Table2[% Away From Day Low],"&gt;=0.05")/Table3[[#This Row],[Count]]</f>
        <v>9.5238095238095233E-2</v>
      </c>
      <c r="K34" s="1">
        <f>COUNTIFS(Table2[Sub-Sector],Table3[[#This Row],[Sub-Sector]],Table2[% Away From Day High],"&lt;=0.05")/Table3[[#This Row],[Count]]</f>
        <v>0.80952380952380953</v>
      </c>
      <c r="L34" s="1">
        <f>COUNTIFS(Table2[Sub-Sector],Table3[[#This Row],[Sub-Sector]],Table2[% Away From Current Week Low],"&gt;=0.05")/Table3[[#This Row],[Count]]</f>
        <v>9.5238095238095233E-2</v>
      </c>
      <c r="M34" s="1">
        <f>COUNTIFS(Table2[Sub-Sector],Table3[[#This Row],[Sub-Sector]],Table2[% Away From Current Week High],"&lt;=0.05")/Table3[[#This Row],[Count]]</f>
        <v>0.52380952380952384</v>
      </c>
      <c r="N34" s="1">
        <f>COUNTIFS(Table2[Sub-Sector],Table3[[#This Row],[Sub-Sector]],Table2[% Away From Current Month Low],"&gt;=0.05")/Table3[[#This Row],[Count]]</f>
        <v>0.2857142857142857</v>
      </c>
      <c r="O34" s="1">
        <f>COUNTIFS(Table2[Sub-Sector],Table3[[#This Row],[Sub-Sector]],Table2[% Away From Current Month High],"&lt;=0.05")/Table3[[#This Row],[Count]]</f>
        <v>0.19047619047619047</v>
      </c>
      <c r="P34" s="1">
        <f>COUNTIFS(Table2[Sub-Sector],Table3[[#This Row],[Sub-Sector]],Table2[% Away From 52W High],"&lt;=10")/Table3[[#This Row],[Count]]</f>
        <v>0.23809523809523808</v>
      </c>
      <c r="Q34" s="1">
        <f>COUNTIFS(Table2[Sub-Sector],Table3[[#This Row],[Sub-Sector]],Table2[% Away From 52W Low],"&gt;=10")/Table3[[#This Row],[Count]]</f>
        <v>0.90476190476190477</v>
      </c>
      <c r="R34" s="1">
        <f>COUNTIFS(Table2[Sub-Sector],Table3[[#This Row],[Sub-Sector]],Table2[% Price above 20 EMA],"&gt;=0")/Table3[[#This Row],[Count]]</f>
        <v>0.19047619047619047</v>
      </c>
      <c r="S34" s="1">
        <f>COUNTIFS(Table2[Sub-Sector],Table3[[#This Row],[Sub-Sector]],Table2[% Price above 50 EMA],"&gt;=0")/Table3[[#This Row],[Count]]</f>
        <v>0.33333333333333331</v>
      </c>
      <c r="T34" s="1">
        <f>COUNTIFS(Table2[Sub-Sector],Table3[[#This Row],[Sub-Sector]],Table2[% Price above 200 EMA],"&gt;=0")/Table3[[#This Row],[Count]]</f>
        <v>0.5714285714285714</v>
      </c>
      <c r="U34" s="1">
        <f>COUNTIFS(Table2[Sub-Sector],Table3[[#This Row],[Sub-Sector]],Table2[Rate of Change - Zone],"Positive")/Table3[[#This Row],[Count]]</f>
        <v>0.33333333333333331</v>
      </c>
      <c r="V34" s="1">
        <f>COUNTIFS(Table2[Sub-Sector],Table3[[#This Row],[Sub-Sector]],Table2[Sharpe Ratio],"&gt;=0.10")/Table3[[#This Row],[Count]]</f>
        <v>9.5238095238095233E-2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279</v>
      </c>
      <c r="X34">
        <f>_xlfn.RANK.AVG(Table3[[#This Row],[Score]],Table3[Score],1)</f>
        <v>21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34">
        <f>_xlfn.RANK.AVG(Table3[[#This Row],[Score 2 ]],Table3[[Score 2 ]],1)</f>
        <v>32.5</v>
      </c>
    </row>
    <row r="35" spans="1:26" x14ac:dyDescent="0.3">
      <c r="A35" t="s">
        <v>739</v>
      </c>
      <c r="B35">
        <f>COUNTIFS(Table2[Sub-Sector],Table3[[#This Row],[Sub-Sector]])</f>
        <v>4</v>
      </c>
      <c r="C35" s="1">
        <f>COUNTIFS(Table2[Sub-Sector],Table3[[#This Row],[Sub-Sector]],Table2[Uptrend],"Uptrend")/Table3[[#This Row],[Count]]</f>
        <v>0</v>
      </c>
      <c r="D35" s="1">
        <f>COUNTIFS(Table2[Sub-Sector],Table3[[#This Row],[Sub-Sector]],Table2[1W Return vs Nifty],"&gt;=5")/Table3[[#This Row],[Count]]</f>
        <v>0.25</v>
      </c>
      <c r="E35" s="1">
        <f>COUNTIFS(Table2[Sub-Sector],Table3[[#This Row],[Sub-Sector]],Table2[1M Return vs Nifty],"&gt;=5")/Table3[[#This Row],[Count]]</f>
        <v>0.25</v>
      </c>
      <c r="F35" s="1">
        <f>COUNTIFS(Table2[Sub-Sector],Table3[[#This Row],[Sub-Sector]],Table2[6M Return vs Nifty],"&gt;=10")/Table3[[#This Row],[Count]]</f>
        <v>0.5</v>
      </c>
      <c r="G35" s="1">
        <f>COUNTIFS(Table2[Sub-Sector],Table3[[#This Row],[Sub-Sector]],Table2[1Y Return vs Nifty],"&gt;=10")/Table3[[#This Row],[Count]]</f>
        <v>0.5</v>
      </c>
      <c r="H35" s="1">
        <f>COUNTIFS(Table2[Sub-Sector],Table3[[#This Row],[Sub-Sector]],Table2[RSI Exponential â€“ 14D],"&gt;=50")/Table3[[#This Row],[Count]]</f>
        <v>0.25</v>
      </c>
      <c r="I35" s="1">
        <f>COUNTIFS(Table2[Sub-Sector],Table3[[#This Row],[Sub-Sector]],Table2[Relative Volume],"&gt;=1")/Table3[[#This Row],[Count]]</f>
        <v>0.25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0.25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0</v>
      </c>
      <c r="N35" s="1">
        <f>COUNTIFS(Table2[Sub-Sector],Table3[[#This Row],[Sub-Sector]],Table2[% Away From Current Month Low],"&gt;=0.05")/Table3[[#This Row],[Count]]</f>
        <v>0.25</v>
      </c>
      <c r="O35" s="1">
        <f>COUNTIFS(Table2[Sub-Sector],Table3[[#This Row],[Sub-Sector]],Table2[% Away From Current Month High],"&lt;=0.05")/Table3[[#This Row],[Count]]</f>
        <v>0</v>
      </c>
      <c r="P35" s="1">
        <f>COUNTIFS(Table2[Sub-Sector],Table3[[#This Row],[Sub-Sector]],Table2[% Away From 52W High],"&lt;=10")/Table3[[#This Row],[Count]]</f>
        <v>0</v>
      </c>
      <c r="Q35" s="1">
        <f>COUNTIFS(Table2[Sub-Sector],Table3[[#This Row],[Sub-Sector]],Table2[% Away From 52W Low],"&gt;=10")/Table3[[#This Row],[Count]]</f>
        <v>0.5</v>
      </c>
      <c r="R35" s="1">
        <f>COUNTIFS(Table2[Sub-Sector],Table3[[#This Row],[Sub-Sector]],Table2[% Price above 20 EMA],"&gt;=0")/Table3[[#This Row],[Count]]</f>
        <v>0.25</v>
      </c>
      <c r="S35" s="1">
        <f>COUNTIFS(Table2[Sub-Sector],Table3[[#This Row],[Sub-Sector]],Table2[% Price above 50 EMA],"&gt;=0")/Table3[[#This Row],[Count]]</f>
        <v>0.25</v>
      </c>
      <c r="T35" s="1">
        <f>COUNTIFS(Table2[Sub-Sector],Table3[[#This Row],[Sub-Sector]],Table2[% Price above 200 EMA],"&gt;=0")/Table3[[#This Row],[Count]]</f>
        <v>0.25</v>
      </c>
      <c r="U35" s="1">
        <f>COUNTIFS(Table2[Sub-Sector],Table3[[#This Row],[Sub-Sector]],Table2[Rate of Change - Zone],"Positive")/Table3[[#This Row],[Count]]</f>
        <v>0.25</v>
      </c>
      <c r="V35" s="1">
        <f>COUNTIFS(Table2[Sub-Sector],Table3[[#This Row],[Sub-Sector]],Table2[Sharpe Ratio],"&gt;=0.10")/Table3[[#This Row],[Count]]</f>
        <v>0.25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</v>
      </c>
      <c r="X35">
        <f>_xlfn.RANK.AVG(Table3[[#This Row],[Score]],Table3[Score],1)</f>
        <v>39.5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188.5</v>
      </c>
      <c r="Z35">
        <f>_xlfn.RANK.AVG(Table3[[#This Row],[Score 2 ]],Table3[[Score 2 ]],1)</f>
        <v>34</v>
      </c>
    </row>
    <row r="36" spans="1:26" x14ac:dyDescent="0.3">
      <c r="A36" t="s">
        <v>433</v>
      </c>
      <c r="B36">
        <f>COUNTIFS(Table2[Sub-Sector],Table3[[#This Row],[Sub-Sector]])</f>
        <v>4</v>
      </c>
      <c r="C36" s="1">
        <f>COUNTIFS(Table2[Sub-Sector],Table3[[#This Row],[Sub-Sector]],Table2[Uptrend],"Uptrend")/Table3[[#This Row],[Count]]</f>
        <v>0.25</v>
      </c>
      <c r="D36" s="1">
        <f>COUNTIFS(Table2[Sub-Sector],Table3[[#This Row],[Sub-Sector]],Table2[1W Return vs Nifty],"&gt;=5")/Table3[[#This Row],[Count]]</f>
        <v>0.25</v>
      </c>
      <c r="E36" s="1">
        <f>COUNTIFS(Table2[Sub-Sector],Table3[[#This Row],[Sub-Sector]],Table2[1M Return vs Nifty],"&gt;=5")/Table3[[#This Row],[Count]]</f>
        <v>0.5</v>
      </c>
      <c r="F36" s="1">
        <f>COUNTIFS(Table2[Sub-Sector],Table3[[#This Row],[Sub-Sector]],Table2[6M Return vs Nifty],"&gt;=10")/Table3[[#This Row],[Count]]</f>
        <v>0.25</v>
      </c>
      <c r="G36" s="1">
        <f>COUNTIFS(Table2[Sub-Sector],Table3[[#This Row],[Sub-Sector]],Table2[1Y Return vs Nifty],"&gt;=10")/Table3[[#This Row],[Count]]</f>
        <v>0.75</v>
      </c>
      <c r="H36" s="1">
        <f>COUNTIFS(Table2[Sub-Sector],Table3[[#This Row],[Sub-Sector]],Table2[RSI Exponential â€“ 14D],"&gt;=50")/Table3[[#This Row],[Count]]</f>
        <v>0.25</v>
      </c>
      <c r="I36" s="1">
        <f>COUNTIFS(Table2[Sub-Sector],Table3[[#This Row],[Sub-Sector]],Table2[Relative Volume],"&gt;=1")/Table3[[#This Row],[Count]]</f>
        <v>0.25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0.25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0.25</v>
      </c>
      <c r="S36" s="1">
        <f>COUNTIFS(Table2[Sub-Sector],Table3[[#This Row],[Sub-Sector]],Table2[% Price above 50 EMA],"&gt;=0")/Table3[[#This Row],[Count]]</f>
        <v>0</v>
      </c>
      <c r="T36" s="1">
        <f>COUNTIFS(Table2[Sub-Sector],Table3[[#This Row],[Sub-Sector]],Table2[% Price above 200 EMA],"&gt;=0")/Table3[[#This Row],[Count]]</f>
        <v>0.75</v>
      </c>
      <c r="U36" s="1">
        <f>COUNTIFS(Table2[Sub-Sector],Table3[[#This Row],[Sub-Sector]],Table2[Rate of Change - Zone],"Positive")/Table3[[#This Row],[Count]]</f>
        <v>0.25</v>
      </c>
      <c r="V36" s="1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</v>
      </c>
      <c r="X36">
        <f>_xlfn.RANK.AVG(Table3[[#This Row],[Score]],Table3[Score],1)</f>
        <v>30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</v>
      </c>
      <c r="Z36">
        <f>_xlfn.RANK.AVG(Table3[[#This Row],[Score 2 ]],Table3[[Score 2 ]],1)</f>
        <v>35</v>
      </c>
    </row>
    <row r="37" spans="1:26" x14ac:dyDescent="0.3">
      <c r="A37" t="s">
        <v>80</v>
      </c>
      <c r="B37">
        <f>COUNTIFS(Table2[Sub-Sector],Table3[[#This Row],[Sub-Sector]])</f>
        <v>3</v>
      </c>
      <c r="C37" s="1">
        <f>COUNTIFS(Table2[Sub-Sector],Table3[[#This Row],[Sub-Sector]],Table2[Uptrend],"Uptrend")/Table3[[#This Row],[Count]]</f>
        <v>0.66666666666666663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0.66666666666666663</v>
      </c>
      <c r="F37" s="1">
        <f>COUNTIFS(Table2[Sub-Sector],Table3[[#This Row],[Sub-Sector]],Table2[6M Return vs Nifty],"&gt;=10")/Table3[[#This Row],[Count]]</f>
        <v>0.33333333333333331</v>
      </c>
      <c r="G37" s="1">
        <f>COUNTIFS(Table2[Sub-Sector],Table3[[#This Row],[Sub-Sector]],Table2[1Y Return vs Nifty],"&gt;=10")/Table3[[#This Row],[Count]]</f>
        <v>1</v>
      </c>
      <c r="H37" s="1">
        <f>COUNTIFS(Table2[Sub-Sector],Table3[[#This Row],[Sub-Sector]],Table2[RSI Exponential â€“ 14D],"&gt;=50")/Table3[[#This Row],[Count]]</f>
        <v>0.33333333333333331</v>
      </c>
      <c r="I37" s="1">
        <f>COUNTIFS(Table2[Sub-Sector],Table3[[#This Row],[Sub-Sector]],Table2[Relative Volume],"&gt;=1")/Table3[[#This Row],[Count]]</f>
        <v>0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0.66666666666666663</v>
      </c>
      <c r="N37" s="1">
        <f>COUNTIFS(Table2[Sub-Sector],Table3[[#This Row],[Sub-Sector]],Table2[% Away From Current Month Low],"&gt;=0.05")/Table3[[#This Row],[Count]]</f>
        <v>0.33333333333333331</v>
      </c>
      <c r="O37" s="1">
        <f>COUNTIFS(Table2[Sub-Sector],Table3[[#This Row],[Sub-Sector]],Table2[% Away From Current Month High],"&lt;=0.05")/Table3[[#This Row],[Count]]</f>
        <v>0.33333333333333331</v>
      </c>
      <c r="P37" s="1">
        <f>COUNTIFS(Table2[Sub-Sector],Table3[[#This Row],[Sub-Sector]],Table2[% Away From 52W High],"&lt;=10")/Table3[[#This Row],[Count]]</f>
        <v>0.33333333333333331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0.33333333333333331</v>
      </c>
      <c r="S37" s="1">
        <f>COUNTIFS(Table2[Sub-Sector],Table3[[#This Row],[Sub-Sector]],Table2[% Price above 50 EMA],"&gt;=0")/Table3[[#This Row],[Count]]</f>
        <v>0.33333333333333331</v>
      </c>
      <c r="T37" s="1">
        <f>COUNTIFS(Table2[Sub-Sector],Table3[[#This Row],[Sub-Sector]],Table2[% Price above 200 EMA],"&gt;=0")/Table3[[#This Row],[Count]]</f>
        <v>1</v>
      </c>
      <c r="U37" s="1">
        <f>COUNTIFS(Table2[Sub-Sector],Table3[[#This Row],[Sub-Sector]],Table2[Rate of Change - Zone],"Positive")/Table3[[#This Row],[Count]]</f>
        <v>0.33333333333333331</v>
      </c>
      <c r="V37" s="1">
        <f>COUNTIFS(Table2[Sub-Sector],Table3[[#This Row],[Sub-Sector]],Table2[Sharpe Ratio],"&gt;=0.10")/Table3[[#This Row],[Count]]</f>
        <v>0.66666666666666663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321.5</v>
      </c>
      <c r="X37">
        <f>_xlfn.RANK.AVG(Table3[[#This Row],[Score]],Table3[Score],1)</f>
        <v>33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200.5</v>
      </c>
      <c r="Z37">
        <f>_xlfn.RANK.AVG(Table3[[#This Row],[Score 2 ]],Table3[[Score 2 ]],1)</f>
        <v>36</v>
      </c>
    </row>
    <row r="38" spans="1:26" x14ac:dyDescent="0.3">
      <c r="A38" t="s">
        <v>48</v>
      </c>
      <c r="B38">
        <f>COUNTIFS(Table2[Sub-Sector],Table3[[#This Row],[Sub-Sector]])</f>
        <v>26</v>
      </c>
      <c r="C38" s="1">
        <f>COUNTIFS(Table2[Sub-Sector],Table3[[#This Row],[Sub-Sector]],Table2[Uptrend],"Uptrend")/Table3[[#This Row],[Count]]</f>
        <v>0.30769230769230771</v>
      </c>
      <c r="D38" s="1">
        <f>COUNTIFS(Table2[Sub-Sector],Table3[[#This Row],[Sub-Sector]],Table2[1W Return vs Nifty],"&gt;=5")/Table3[[#This Row],[Count]]</f>
        <v>7.6923076923076927E-2</v>
      </c>
      <c r="E38" s="1">
        <f>COUNTIFS(Table2[Sub-Sector],Table3[[#This Row],[Sub-Sector]],Table2[1M Return vs Nifty],"&gt;=5")/Table3[[#This Row],[Count]]</f>
        <v>0.19230769230769232</v>
      </c>
      <c r="F38" s="1">
        <f>COUNTIFS(Table2[Sub-Sector],Table3[[#This Row],[Sub-Sector]],Table2[6M Return vs Nifty],"&gt;=10")/Table3[[#This Row],[Count]]</f>
        <v>0.34615384615384615</v>
      </c>
      <c r="G38" s="1">
        <f>COUNTIFS(Table2[Sub-Sector],Table3[[#This Row],[Sub-Sector]],Table2[1Y Return vs Nifty],"&gt;=10")/Table3[[#This Row],[Count]]</f>
        <v>0.76923076923076927</v>
      </c>
      <c r="H38" s="1">
        <f>COUNTIFS(Table2[Sub-Sector],Table3[[#This Row],[Sub-Sector]],Table2[RSI Exponential â€“ 14D],"&gt;=50")/Table3[[#This Row],[Count]]</f>
        <v>0</v>
      </c>
      <c r="I38" s="1">
        <f>COUNTIFS(Table2[Sub-Sector],Table3[[#This Row],[Sub-Sector]],Table2[Relative Volume],"&gt;=1")/Table3[[#This Row],[Count]]</f>
        <v>0.19230769230769232</v>
      </c>
      <c r="J38" s="1">
        <f>COUNTIFS(Table2[Sub-Sector],Table3[[#This Row],[Sub-Sector]],Table2[% Away From Day Low],"&gt;=0.05")/Table3[[#This Row],[Count]]</f>
        <v>7.6923076923076927E-2</v>
      </c>
      <c r="K38" s="1">
        <f>COUNTIFS(Table2[Sub-Sector],Table3[[#This Row],[Sub-Sector]],Table2[% Away From Day High],"&lt;=0.05")/Table3[[#This Row],[Count]]</f>
        <v>0.46153846153846156</v>
      </c>
      <c r="L38" s="1">
        <f>COUNTIFS(Table2[Sub-Sector],Table3[[#This Row],[Sub-Sector]],Table2[% Away From Current Week Low],"&gt;=0.05")/Table3[[#This Row],[Count]]</f>
        <v>7.6923076923076927E-2</v>
      </c>
      <c r="M38" s="1">
        <f>COUNTIFS(Table2[Sub-Sector],Table3[[#This Row],[Sub-Sector]],Table2[% Away From Current Week High],"&lt;=0.05")/Table3[[#This Row],[Count]]</f>
        <v>0.15384615384615385</v>
      </c>
      <c r="N38" s="1">
        <f>COUNTIFS(Table2[Sub-Sector],Table3[[#This Row],[Sub-Sector]],Table2[% Away From Current Month Low],"&gt;=0.05")/Table3[[#This Row],[Count]]</f>
        <v>0.15384615384615385</v>
      </c>
      <c r="O38" s="1">
        <f>COUNTIFS(Table2[Sub-Sector],Table3[[#This Row],[Sub-Sector]],Table2[% Away From Current Month High],"&lt;=0.05")/Table3[[#This Row],[Count]]</f>
        <v>0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</v>
      </c>
      <c r="S38" s="1">
        <f>COUNTIFS(Table2[Sub-Sector],Table3[[#This Row],[Sub-Sector]],Table2[% Price above 50 EMA],"&gt;=0")/Table3[[#This Row],[Count]]</f>
        <v>3.8461538461538464E-2</v>
      </c>
      <c r="T38" s="1">
        <f>COUNTIFS(Table2[Sub-Sector],Table3[[#This Row],[Sub-Sector]],Table2[% Price above 200 EMA],"&gt;=0")/Table3[[#This Row],[Count]]</f>
        <v>0.46153846153846156</v>
      </c>
      <c r="U38" s="1">
        <f>COUNTIFS(Table2[Sub-Sector],Table3[[#This Row],[Sub-Sector]],Table2[Rate of Change - Zone],"Positive")/Table3[[#This Row],[Count]]</f>
        <v>0.11538461538461539</v>
      </c>
      <c r="V38" s="1">
        <f>COUNTIFS(Table2[Sub-Sector],Table3[[#This Row],[Sub-Sector]],Table2[Sharpe Ratio],"&gt;=0.10")/Table3[[#This Row],[Count]]</f>
        <v>0.46153846153846156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371.5</v>
      </c>
      <c r="X38">
        <f>_xlfn.RANK.AVG(Table3[[#This Row],[Score]],Table3[Score],1)</f>
        <v>43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38">
        <f>_xlfn.RANK.AVG(Table3[[#This Row],[Score 2 ]],Table3[[Score 2 ]],1)</f>
        <v>37</v>
      </c>
    </row>
    <row r="39" spans="1:26" x14ac:dyDescent="0.3">
      <c r="A39" t="s">
        <v>265</v>
      </c>
      <c r="B39">
        <f>COUNTIFS(Table2[Sub-Sector],Table3[[#This Row],[Sub-Sector]])</f>
        <v>25</v>
      </c>
      <c r="C39" s="1">
        <f>COUNTIFS(Table2[Sub-Sector],Table3[[#This Row],[Sub-Sector]],Table2[Uptrend],"Uptrend")/Table3[[#This Row],[Count]]</f>
        <v>0.32</v>
      </c>
      <c r="D39" s="1">
        <f>COUNTIFS(Table2[Sub-Sector],Table3[[#This Row],[Sub-Sector]],Table2[1W Return vs Nifty],"&gt;=5")/Table3[[#This Row],[Count]]</f>
        <v>0.16</v>
      </c>
      <c r="E39" s="1">
        <f>COUNTIFS(Table2[Sub-Sector],Table3[[#This Row],[Sub-Sector]],Table2[1M Return vs Nifty],"&gt;=5")/Table3[[#This Row],[Count]]</f>
        <v>0.32</v>
      </c>
      <c r="F39" s="1">
        <f>COUNTIFS(Table2[Sub-Sector],Table3[[#This Row],[Sub-Sector]],Table2[6M Return vs Nifty],"&gt;=10")/Table3[[#This Row],[Count]]</f>
        <v>0.28000000000000003</v>
      </c>
      <c r="G39" s="1">
        <f>COUNTIFS(Table2[Sub-Sector],Table3[[#This Row],[Sub-Sector]],Table2[1Y Return vs Nifty],"&gt;=10")/Table3[[#This Row],[Count]]</f>
        <v>0.52</v>
      </c>
      <c r="H39" s="1">
        <f>COUNTIFS(Table2[Sub-Sector],Table3[[#This Row],[Sub-Sector]],Table2[RSI Exponential â€“ 14D],"&gt;=50")/Table3[[#This Row],[Count]]</f>
        <v>0.04</v>
      </c>
      <c r="I39" s="1">
        <f>COUNTIFS(Table2[Sub-Sector],Table3[[#This Row],[Sub-Sector]],Table2[Relative Volume],"&gt;=1")/Table3[[#This Row],[Count]]</f>
        <v>0.48</v>
      </c>
      <c r="J39" s="1">
        <f>COUNTIFS(Table2[Sub-Sector],Table3[[#This Row],[Sub-Sector]],Table2[% Away From Day Low],"&gt;=0.05")/Table3[[#This Row],[Count]]</f>
        <v>0.04</v>
      </c>
      <c r="K39" s="1">
        <f>COUNTIFS(Table2[Sub-Sector],Table3[[#This Row],[Sub-Sector]],Table2[% Away From Day High],"&lt;=0.05")/Table3[[#This Row],[Count]]</f>
        <v>0.72</v>
      </c>
      <c r="L39" s="1">
        <f>COUNTIFS(Table2[Sub-Sector],Table3[[#This Row],[Sub-Sector]],Table2[% Away From Current Week Low],"&gt;=0.05")/Table3[[#This Row],[Count]]</f>
        <v>0.04</v>
      </c>
      <c r="M39" s="1">
        <f>COUNTIFS(Table2[Sub-Sector],Table3[[#This Row],[Sub-Sector]],Table2[% Away From Current Week High],"&lt;=0.05")/Table3[[#This Row],[Count]]</f>
        <v>0.28000000000000003</v>
      </c>
      <c r="N39" s="1">
        <f>COUNTIFS(Table2[Sub-Sector],Table3[[#This Row],[Sub-Sector]],Table2[% Away From Current Month Low],"&gt;=0.05")/Table3[[#This Row],[Count]]</f>
        <v>0.28000000000000003</v>
      </c>
      <c r="O39" s="1">
        <f>COUNTIFS(Table2[Sub-Sector],Table3[[#This Row],[Sub-Sector]],Table2[% Away From Current Month High],"&lt;=0.05")/Table3[[#This Row],[Count]]</f>
        <v>0.08</v>
      </c>
      <c r="P39" s="1">
        <f>COUNTIFS(Table2[Sub-Sector],Table3[[#This Row],[Sub-Sector]],Table2[% Away From 52W High],"&lt;=10")/Table3[[#This Row],[Count]]</f>
        <v>0.04</v>
      </c>
      <c r="Q39" s="1">
        <f>COUNTIFS(Table2[Sub-Sector],Table3[[#This Row],[Sub-Sector]],Table2[% Away From 52W Low],"&gt;=10")/Table3[[#This Row],[Count]]</f>
        <v>0.92</v>
      </c>
      <c r="R39" s="1">
        <f>COUNTIFS(Table2[Sub-Sector],Table3[[#This Row],[Sub-Sector]],Table2[% Price above 20 EMA],"&gt;=0")/Table3[[#This Row],[Count]]</f>
        <v>0.12</v>
      </c>
      <c r="S39" s="1">
        <f>COUNTIFS(Table2[Sub-Sector],Table3[[#This Row],[Sub-Sector]],Table2[% Price above 50 EMA],"&gt;=0")/Table3[[#This Row],[Count]]</f>
        <v>0.2</v>
      </c>
      <c r="T39" s="1">
        <f>COUNTIFS(Table2[Sub-Sector],Table3[[#This Row],[Sub-Sector]],Table2[% Price above 200 EMA],"&gt;=0")/Table3[[#This Row],[Count]]</f>
        <v>0.52</v>
      </c>
      <c r="U39" s="1">
        <f>COUNTIFS(Table2[Sub-Sector],Table3[[#This Row],[Sub-Sector]],Table2[Rate of Change - Zone],"Positive")/Table3[[#This Row],[Count]]</f>
        <v>0.16</v>
      </c>
      <c r="V39" s="1">
        <f>COUNTIFS(Table2[Sub-Sector],Table3[[#This Row],[Sub-Sector]],Table2[Sharpe Ratio],"&gt;=0.10")/Table3[[#This Row],[Count]]</f>
        <v>0.44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39">
        <f>_xlfn.RANK.AVG(Table3[[#This Row],[Score]],Table3[Score],1)</f>
        <v>36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9">
        <f>_xlfn.RANK.AVG(Table3[[#This Row],[Score 2 ]],Table3[[Score 2 ]],1)</f>
        <v>38</v>
      </c>
    </row>
    <row r="40" spans="1:26" x14ac:dyDescent="0.3">
      <c r="A40" t="s">
        <v>171</v>
      </c>
      <c r="B40">
        <f>COUNTIFS(Table2[Sub-Sector],Table3[[#This Row],[Sub-Sector]])</f>
        <v>4</v>
      </c>
      <c r="C40" s="1">
        <f>COUNTIFS(Table2[Sub-Sector],Table3[[#This Row],[Sub-Sector]],Table2[Uptrend],"Uptrend")/Table3[[#This Row],[Count]]</f>
        <v>0.5</v>
      </c>
      <c r="D40" s="1">
        <f>COUNTIFS(Table2[Sub-Sector],Table3[[#This Row],[Sub-Sector]],Table2[1W Return vs Nifty],"&gt;=5")/Table3[[#This Row],[Count]]</f>
        <v>0.25</v>
      </c>
      <c r="E40" s="1">
        <f>COUNTIFS(Table2[Sub-Sector],Table3[[#This Row],[Sub-Sector]],Table2[1M Return vs Nifty],"&gt;=5")/Table3[[#This Row],[Count]]</f>
        <v>0.25</v>
      </c>
      <c r="F40" s="1">
        <f>COUNTIFS(Table2[Sub-Sector],Table3[[#This Row],[Sub-Sector]],Table2[6M Return vs Nifty],"&gt;=10")/Table3[[#This Row],[Count]]</f>
        <v>0.25</v>
      </c>
      <c r="G40" s="1">
        <f>COUNTIFS(Table2[Sub-Sector],Table3[[#This Row],[Sub-Sector]],Table2[1Y Return vs Nifty],"&gt;=10")/Table3[[#This Row],[Count]]</f>
        <v>0.5</v>
      </c>
      <c r="H40" s="1">
        <f>COUNTIFS(Table2[Sub-Sector],Table3[[#This Row],[Sub-Sector]],Table2[RSI Exponential â€“ 14D],"&gt;=50")/Table3[[#This Row],[Count]]</f>
        <v>0</v>
      </c>
      <c r="I40" s="1">
        <f>COUNTIFS(Table2[Sub-Sector],Table3[[#This Row],[Sub-Sector]],Table2[Relative Volume],"&gt;=1")/Table3[[#This Row],[Count]]</f>
        <v>0.25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0.75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0.25</v>
      </c>
      <c r="N40" s="1">
        <f>COUNTIFS(Table2[Sub-Sector],Table3[[#This Row],[Sub-Sector]],Table2[% Away From Current Month Low],"&gt;=0.05")/Table3[[#This Row],[Count]]</f>
        <v>0.5</v>
      </c>
      <c r="O40" s="1">
        <f>COUNTIFS(Table2[Sub-Sector],Table3[[#This Row],[Sub-Sector]],Table2[% Away From Current Month High],"&lt;=0.05")/Table3[[#This Row],[Count]]</f>
        <v>0</v>
      </c>
      <c r="P40" s="1">
        <f>COUNTIFS(Table2[Sub-Sector],Table3[[#This Row],[Sub-Sector]],Table2[% Away From 52W High],"&lt;=10")/Table3[[#This Row],[Count]]</f>
        <v>0.25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0.25</v>
      </c>
      <c r="S40" s="1">
        <f>COUNTIFS(Table2[Sub-Sector],Table3[[#This Row],[Sub-Sector]],Table2[% Price above 50 EMA],"&gt;=0")/Table3[[#This Row],[Count]]</f>
        <v>0.25</v>
      </c>
      <c r="T40" s="1">
        <f>COUNTIFS(Table2[Sub-Sector],Table3[[#This Row],[Sub-Sector]],Table2[% Price above 200 EMA],"&gt;=0")/Table3[[#This Row],[Count]]</f>
        <v>0.75</v>
      </c>
      <c r="U40" s="1">
        <f>COUNTIFS(Table2[Sub-Sector],Table3[[#This Row],[Sub-Sector]],Table2[Rate of Change - Zone],"Positive")/Table3[[#This Row],[Count]]</f>
        <v>0.5</v>
      </c>
      <c r="V40" s="1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317.5</v>
      </c>
      <c r="X40">
        <f>_xlfn.RANK.AVG(Table3[[#This Row],[Score]],Table3[Score],1)</f>
        <v>31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40">
        <f>_xlfn.RANK.AVG(Table3[[#This Row],[Score 2 ]],Table3[[Score 2 ]],1)</f>
        <v>39</v>
      </c>
    </row>
    <row r="41" spans="1:26" x14ac:dyDescent="0.3">
      <c r="A41" t="s">
        <v>1616</v>
      </c>
      <c r="B41">
        <f>COUNTIFS(Table2[Sub-Sector],Table3[[#This Row],[Sub-Sector]])</f>
        <v>2</v>
      </c>
      <c r="C41" s="1">
        <f>COUNTIFS(Table2[Sub-Sector],Table3[[#This Row],[Sub-Sector]],Table2[Uptrend],"Uptrend")/Table3[[#This Row],[Count]]</f>
        <v>0.5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0.5</v>
      </c>
      <c r="F41" s="1">
        <f>COUNTIFS(Table2[Sub-Sector],Table3[[#This Row],[Sub-Sector]],Table2[6M Return vs Nifty],"&gt;=10")/Table3[[#This Row],[Count]]</f>
        <v>0</v>
      </c>
      <c r="G41" s="1">
        <f>COUNTIFS(Table2[Sub-Sector],Table3[[#This Row],[Sub-Sector]],Table2[1Y Return vs Nifty],"&gt;=10")/Table3[[#This Row],[Count]]</f>
        <v>0.5</v>
      </c>
      <c r="H41" s="1">
        <f>COUNTIFS(Table2[Sub-Sector],Table3[[#This Row],[Sub-Sector]],Table2[RSI Exponential â€“ 14D],"&gt;=50")/Table3[[#This Row],[Count]]</f>
        <v>0</v>
      </c>
      <c r="I41" s="1">
        <f>COUNTIFS(Table2[Sub-Sector],Table3[[#This Row],[Sub-Sector]],Table2[Relative Volume],"&gt;=1")/Table3[[#This Row],[Count]]</f>
        <v>0.5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0.5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0</v>
      </c>
      <c r="N41" s="1">
        <f>COUNTIFS(Table2[Sub-Sector],Table3[[#This Row],[Sub-Sector]],Table2[% Away From Current Month Low],"&gt;=0.05")/Table3[[#This Row],[Count]]</f>
        <v>0.5</v>
      </c>
      <c r="O41" s="1">
        <f>COUNTIFS(Table2[Sub-Sector],Table3[[#This Row],[Sub-Sector]],Table2[% Away From Current Month High],"&lt;=0.05")/Table3[[#This Row],[Count]]</f>
        <v>0</v>
      </c>
      <c r="P41" s="1">
        <f>COUNTIFS(Table2[Sub-Sector],Table3[[#This Row],[Sub-Sector]],Table2[% Away From 52W High],"&lt;=10")/Table3[[#This Row],[Count]]</f>
        <v>0.5</v>
      </c>
      <c r="Q41" s="1">
        <f>COUNTIFS(Table2[Sub-Sector],Table3[[#This Row],[Sub-Sector]],Table2[% Away From 52W Low],"&gt;=10")/Table3[[#This Row],[Count]]</f>
        <v>0.5</v>
      </c>
      <c r="R41" s="1">
        <f>COUNTIFS(Table2[Sub-Sector],Table3[[#This Row],[Sub-Sector]],Table2[% Price above 20 EMA],"&gt;=0")/Table3[[#This Row],[Count]]</f>
        <v>0</v>
      </c>
      <c r="S41" s="1">
        <f>COUNTIFS(Table2[Sub-Sector],Table3[[#This Row],[Sub-Sector]],Table2[% Price above 50 EMA],"&gt;=0")/Table3[[#This Row],[Count]]</f>
        <v>0.5</v>
      </c>
      <c r="T41" s="1">
        <f>COUNTIFS(Table2[Sub-Sector],Table3[[#This Row],[Sub-Sector]],Table2[% Price above 200 EMA],"&gt;=0")/Table3[[#This Row],[Count]]</f>
        <v>0.5</v>
      </c>
      <c r="U41" s="1">
        <f>COUNTIFS(Table2[Sub-Sector],Table3[[#This Row],[Sub-Sector]],Table2[Rate of Change - Zone],"Positive")/Table3[[#This Row],[Count]]</f>
        <v>0.5</v>
      </c>
      <c r="V41" s="1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</v>
      </c>
      <c r="X41">
        <f>_xlfn.RANK.AVG(Table3[[#This Row],[Score]],Table3[Score],1)</f>
        <v>37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41">
        <f>_xlfn.RANK.AVG(Table3[[#This Row],[Score 2 ]],Table3[[Score 2 ]],1)</f>
        <v>40</v>
      </c>
    </row>
    <row r="42" spans="1:26" x14ac:dyDescent="0.3">
      <c r="A42" t="s">
        <v>111</v>
      </c>
      <c r="B42">
        <f>COUNTIFS(Table2[Sub-Sector],Table3[[#This Row],[Sub-Sector]])</f>
        <v>2</v>
      </c>
      <c r="C42" s="1">
        <f>COUNTIFS(Table2[Sub-Sector],Table3[[#This Row],[Sub-Sector]],Table2[Uptrend],"Uptrend")/Table3[[#This Row],[Count]]</f>
        <v>0.5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0.5</v>
      </c>
      <c r="F42" s="1">
        <f>COUNTIFS(Table2[Sub-Sector],Table3[[#This Row],[Sub-Sector]],Table2[6M Return vs Nifty],"&gt;=10")/Table3[[#This Row],[Count]]</f>
        <v>0.5</v>
      </c>
      <c r="G42" s="1">
        <f>COUNTIFS(Table2[Sub-Sector],Table3[[#This Row],[Sub-Sector]],Table2[1Y Return vs Nifty],"&gt;=10")/Table3[[#This Row],[Count]]</f>
        <v>0.5</v>
      </c>
      <c r="H42" s="1">
        <f>COUNTIFS(Table2[Sub-Sector],Table3[[#This Row],[Sub-Sector]],Table2[RSI Exponential â€“ 14D],"&gt;=50")/Table3[[#This Row],[Count]]</f>
        <v>0</v>
      </c>
      <c r="I42" s="1">
        <f>COUNTIFS(Table2[Sub-Sector],Table3[[#This Row],[Sub-Sector]],Table2[Relative Volume],"&gt;=1")/Table3[[#This Row],[Count]]</f>
        <v>0.5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0.5</v>
      </c>
      <c r="O42" s="1">
        <f>COUNTIFS(Table2[Sub-Sector],Table3[[#This Row],[Sub-Sector]],Table2[% Away From Current Month High],"&lt;=0.05")/Table3[[#This Row],[Count]]</f>
        <v>0.5</v>
      </c>
      <c r="P42" s="1">
        <f>COUNTIFS(Table2[Sub-Sector],Table3[[#This Row],[Sub-Sector]],Table2[% Away From 52W High],"&lt;=10")/Table3[[#This Row],[Count]]</f>
        <v>0.5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0.5</v>
      </c>
      <c r="S42" s="1">
        <f>COUNTIFS(Table2[Sub-Sector],Table3[[#This Row],[Sub-Sector]],Table2[% Price above 50 EMA],"&gt;=0")/Table3[[#This Row],[Count]]</f>
        <v>0.5</v>
      </c>
      <c r="T42" s="1">
        <f>COUNTIFS(Table2[Sub-Sector],Table3[[#This Row],[Sub-Sector]],Table2[% Price above 200 EMA],"&gt;=0")/Table3[[#This Row],[Count]]</f>
        <v>0.5</v>
      </c>
      <c r="U42" s="1">
        <f>COUNTIFS(Table2[Sub-Sector],Table3[[#This Row],[Sub-Sector]],Table2[Rate of Change - Zone],"Positive")/Table3[[#This Row],[Count]]</f>
        <v>0</v>
      </c>
      <c r="V42" s="1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</v>
      </c>
      <c r="X42">
        <f>_xlfn.RANK.AVG(Table3[[#This Row],[Score]],Table3[Score],1)</f>
        <v>39.5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42">
        <f>_xlfn.RANK.AVG(Table3[[#This Row],[Score 2 ]],Table3[[Score 2 ]],1)</f>
        <v>42</v>
      </c>
    </row>
    <row r="43" spans="1:26" x14ac:dyDescent="0.3">
      <c r="A43" t="s">
        <v>985</v>
      </c>
      <c r="B43">
        <f>COUNTIFS(Table2[Sub-Sector],Table3[[#This Row],[Sub-Sector]])</f>
        <v>2</v>
      </c>
      <c r="C43" s="1">
        <f>COUNTIFS(Table2[Sub-Sector],Table3[[#This Row],[Sub-Sector]],Table2[Uptrend],"Uptrend")/Table3[[#This Row],[Count]]</f>
        <v>0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0.5</v>
      </c>
      <c r="F43" s="1">
        <f>COUNTIFS(Table2[Sub-Sector],Table3[[#This Row],[Sub-Sector]],Table2[6M Return vs Nifty],"&gt;=10")/Table3[[#This Row],[Count]]</f>
        <v>0.5</v>
      </c>
      <c r="G43" s="1">
        <f>COUNTIFS(Table2[Sub-Sector],Table3[[#This Row],[Sub-Sector]],Table2[1Y Return vs Nifty],"&gt;=10")/Table3[[#This Row],[Count]]</f>
        <v>0.5</v>
      </c>
      <c r="H43" s="1">
        <f>COUNTIFS(Table2[Sub-Sector],Table3[[#This Row],[Sub-Sector]],Table2[RSI Exponential â€“ 14D],"&gt;=50")/Table3[[#This Row],[Count]]</f>
        <v>0</v>
      </c>
      <c r="I43" s="1">
        <f>COUNTIFS(Table2[Sub-Sector],Table3[[#This Row],[Sub-Sector]],Table2[Relative Volume],"&gt;=1")/Table3[[#This Row],[Count]]</f>
        <v>0.5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0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0</v>
      </c>
      <c r="N43" s="1">
        <f>COUNTIFS(Table2[Sub-Sector],Table3[[#This Row],[Sub-Sector]],Table2[% Away From Current Month Low],"&gt;=0.05")/Table3[[#This Row],[Count]]</f>
        <v>0</v>
      </c>
      <c r="O43" s="1">
        <f>COUNTIFS(Table2[Sub-Sector],Table3[[#This Row],[Sub-Sector]],Table2[% Away From Current Month High],"&lt;=0.05")/Table3[[#This Row],[Count]]</f>
        <v>0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0.5</v>
      </c>
      <c r="R43" s="1">
        <f>COUNTIFS(Table2[Sub-Sector],Table3[[#This Row],[Sub-Sector]],Table2[% Price above 20 EMA],"&gt;=0")/Table3[[#This Row],[Count]]</f>
        <v>0</v>
      </c>
      <c r="S43" s="1">
        <f>COUNTIFS(Table2[Sub-Sector],Table3[[#This Row],[Sub-Sector]],Table2[% Price above 50 EMA],"&gt;=0")/Table3[[#This Row],[Count]]</f>
        <v>0</v>
      </c>
      <c r="T43" s="1">
        <f>COUNTIFS(Table2[Sub-Sector],Table3[[#This Row],[Sub-Sector]],Table2[% Price above 200 EMA],"&gt;=0")/Table3[[#This Row],[Count]]</f>
        <v>0.5</v>
      </c>
      <c r="U43" s="1">
        <f>COUNTIFS(Table2[Sub-Sector],Table3[[#This Row],[Sub-Sector]],Table2[Rate of Change - Zone],"Positive")/Table3[[#This Row],[Count]]</f>
        <v>0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424.5</v>
      </c>
      <c r="X43">
        <f>_xlfn.RANK.AVG(Table3[[#This Row],[Score]],Table3[Score],1)</f>
        <v>58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43">
        <f>_xlfn.RANK.AVG(Table3[[#This Row],[Score 2 ]],Table3[[Score 2 ]],1)</f>
        <v>42</v>
      </c>
    </row>
    <row r="44" spans="1:26" x14ac:dyDescent="0.3">
      <c r="A44" t="s">
        <v>1342</v>
      </c>
      <c r="B44">
        <f>COUNTIFS(Table2[Sub-Sector],Table3[[#This Row],[Sub-Sector]])</f>
        <v>2</v>
      </c>
      <c r="C44" s="1">
        <f>COUNTIFS(Table2[Sub-Sector],Table3[[#This Row],[Sub-Sector]],Table2[Uptrend],"Uptrend")/Table3[[#This Row],[Count]]</f>
        <v>1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1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0.5</v>
      </c>
      <c r="H44" s="1">
        <f>COUNTIFS(Table2[Sub-Sector],Table3[[#This Row],[Sub-Sector]],Table2[RSI Exponential â€“ 14D],"&gt;=50")/Table3[[#This Row],[Count]]</f>
        <v>0</v>
      </c>
      <c r="I44" s="1">
        <f>COUNTIFS(Table2[Sub-Sector],Table3[[#This Row],[Sub-Sector]],Table2[Relative Volume],"&gt;=1")/Table3[[#This Row],[Count]]</f>
        <v>0.5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0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0</v>
      </c>
      <c r="N44" s="1">
        <f>COUNTIFS(Table2[Sub-Sector],Table3[[#This Row],[Sub-Sector]],Table2[% Away From Current Month Low],"&gt;=0.05")/Table3[[#This Row],[Count]]</f>
        <v>0</v>
      </c>
      <c r="O44" s="1">
        <f>COUNTIFS(Table2[Sub-Sector],Table3[[#This Row],[Sub-Sector]],Table2[% Away From Current Month High],"&lt;=0.05")/Table3[[#This Row],[Count]]</f>
        <v>0</v>
      </c>
      <c r="P44" s="1">
        <f>COUNTIFS(Table2[Sub-Sector],Table3[[#This Row],[Sub-Sector]],Table2[% Away From 52W High],"&lt;=10")/Table3[[#This Row],[Count]]</f>
        <v>0.5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</v>
      </c>
      <c r="S44" s="1">
        <f>COUNTIFS(Table2[Sub-Sector],Table3[[#This Row],[Sub-Sector]],Table2[% Price above 50 EMA],"&gt;=0")/Table3[[#This Row],[Count]]</f>
        <v>0.5</v>
      </c>
      <c r="T44" s="1">
        <f>COUNTIFS(Table2[Sub-Sector],Table3[[#This Row],[Sub-Sector]],Table2[% Price above 200 EMA],"&gt;=0")/Table3[[#This Row],[Count]]</f>
        <v>1</v>
      </c>
      <c r="U44" s="1">
        <f>COUNTIFS(Table2[Sub-Sector],Table3[[#This Row],[Sub-Sector]],Table2[Rate of Change - Zone],"Positive")/Table3[[#This Row],[Count]]</f>
        <v>0</v>
      </c>
      <c r="V44" s="1">
        <f>COUNTIFS(Table2[Sub-Sector],Table3[[#This Row],[Sub-Sector]],Table2[Sharpe Ratio],"&gt;=0.10")/Table3[[#This Row],[Count]]</f>
        <v>0.5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308</v>
      </c>
      <c r="X44">
        <f>_xlfn.RANK.AVG(Table3[[#This Row],[Score]],Table3[Score],1)</f>
        <v>27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44">
        <f>_xlfn.RANK.AVG(Table3[[#This Row],[Score 2 ]],Table3[[Score 2 ]],1)</f>
        <v>42</v>
      </c>
    </row>
    <row r="45" spans="1:26" x14ac:dyDescent="0.3">
      <c r="A45" t="s">
        <v>524</v>
      </c>
      <c r="B45">
        <f>COUNTIFS(Table2[Sub-Sector],Table3[[#This Row],[Sub-Sector]])</f>
        <v>4</v>
      </c>
      <c r="C45" s="1">
        <f>COUNTIFS(Table2[Sub-Sector],Table3[[#This Row],[Sub-Sector]],Table2[Uptrend],"Uptrend")/Table3[[#This Row],[Count]]</f>
        <v>0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0.25</v>
      </c>
      <c r="F45" s="1">
        <f>COUNTIFS(Table2[Sub-Sector],Table3[[#This Row],[Sub-Sector]],Table2[6M Return vs Nifty],"&gt;=10")/Table3[[#This Row],[Count]]</f>
        <v>0.5</v>
      </c>
      <c r="G45" s="1">
        <f>COUNTIFS(Table2[Sub-Sector],Table3[[#This Row],[Sub-Sector]],Table2[1Y Return vs Nifty],"&gt;=10")/Table3[[#This Row],[Count]]</f>
        <v>0.75</v>
      </c>
      <c r="H45" s="1">
        <f>COUNTIFS(Table2[Sub-Sector],Table3[[#This Row],[Sub-Sector]],Table2[RSI Exponential â€“ 14D],"&gt;=50")/Table3[[#This Row],[Count]]</f>
        <v>0</v>
      </c>
      <c r="I45" s="1">
        <f>COUNTIFS(Table2[Sub-Sector],Table3[[#This Row],[Sub-Sector]],Table2[Relative Volume],"&gt;=1")/Table3[[#This Row],[Count]]</f>
        <v>0.25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0.5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0.25</v>
      </c>
      <c r="N45" s="1">
        <f>COUNTIFS(Table2[Sub-Sector],Table3[[#This Row],[Sub-Sector]],Table2[% Away From Current Month Low],"&gt;=0.05")/Table3[[#This Row],[Count]]</f>
        <v>0</v>
      </c>
      <c r="O45" s="1">
        <f>COUNTIFS(Table2[Sub-Sector],Table3[[#This Row],[Sub-Sector]],Table2[% Away From Current Month High],"&lt;=0.05")/Table3[[#This Row],[Count]]</f>
        <v>0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</v>
      </c>
      <c r="S45" s="1">
        <f>COUNTIFS(Table2[Sub-Sector],Table3[[#This Row],[Sub-Sector]],Table2[% Price above 50 EMA],"&gt;=0")/Table3[[#This Row],[Count]]</f>
        <v>0</v>
      </c>
      <c r="T45" s="1">
        <f>COUNTIFS(Table2[Sub-Sector],Table3[[#This Row],[Sub-Sector]],Table2[% Price above 200 EMA],"&gt;=0")/Table3[[#This Row],[Count]]</f>
        <v>1</v>
      </c>
      <c r="U45" s="1">
        <f>COUNTIFS(Table2[Sub-Sector],Table3[[#This Row],[Sub-Sector]],Table2[Rate of Change - Zone],"Positive")/Table3[[#This Row],[Count]]</f>
        <v>0</v>
      </c>
      <c r="V45" s="1">
        <f>COUNTIFS(Table2[Sub-Sector],Table3[[#This Row],[Sub-Sector]],Table2[Sharpe Ratio],"&gt;=0.10")/Table3[[#This Row],[Count]]</f>
        <v>0.5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</v>
      </c>
      <c r="X45">
        <f>_xlfn.RANK.AVG(Table3[[#This Row],[Score]],Table3[Score],1)</f>
        <v>65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5">
        <f>_xlfn.RANK.AVG(Table3[[#This Row],[Score 2 ]],Table3[[Score 2 ]],1)</f>
        <v>44</v>
      </c>
    </row>
    <row r="46" spans="1:26" x14ac:dyDescent="0.3">
      <c r="A46" t="s">
        <v>962</v>
      </c>
      <c r="B46">
        <f>COUNTIFS(Table2[Sub-Sector],Table3[[#This Row],[Sub-Sector]])</f>
        <v>1</v>
      </c>
      <c r="C46" s="1">
        <f>COUNTIFS(Table2[Sub-Sector],Table3[[#This Row],[Sub-Sector]],Table2[Uptrend],"Uptrend")/Table3[[#This Row],[Count]]</f>
        <v>1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</v>
      </c>
      <c r="F46" s="1">
        <f>COUNTIFS(Table2[Sub-Sector],Table3[[#This Row],[Sub-Sector]],Table2[6M Return vs Nifty],"&gt;=10")/Table3[[#This Row],[Count]]</f>
        <v>1</v>
      </c>
      <c r="G46" s="1">
        <f>COUNTIFS(Table2[Sub-Sector],Table3[[#This Row],[Sub-Sector]],Table2[1Y Return vs Nifty],"&gt;=10")/Table3[[#This Row],[Count]]</f>
        <v>1</v>
      </c>
      <c r="H46" s="1">
        <f>COUNTIFS(Table2[Sub-Sector],Table3[[#This Row],[Sub-Sector]],Table2[RSI Exponential â€“ 14D],"&gt;=50")/Table3[[#This Row],[Count]]</f>
        <v>0</v>
      </c>
      <c r="I46" s="1">
        <f>COUNTIFS(Table2[Sub-Sector],Table3[[#This Row],[Sub-Sector]],Table2[Relative Volume],"&gt;=1")/Table3[[#This Row],[Count]]</f>
        <v>0</v>
      </c>
      <c r="J46" s="1">
        <f>COUNTIFS(Table2[Sub-Sector],Table3[[#This Row],[Sub-Sector]],Table2[% Away From Day Low],"&gt;=0.05")/Table3[[#This Row],[Count]]</f>
        <v>1</v>
      </c>
      <c r="K46" s="1">
        <f>COUNTIFS(Table2[Sub-Sector],Table3[[#This Row],[Sub-Sector]],Table2[% Away From Day High],"&lt;=0.05")/Table3[[#This Row],[Count]]</f>
        <v>0</v>
      </c>
      <c r="L46" s="1">
        <f>COUNTIFS(Table2[Sub-Sector],Table3[[#This Row],[Sub-Sector]],Table2[% Away From Current Week Low],"&gt;=0.05")/Table3[[#This Row],[Count]]</f>
        <v>1</v>
      </c>
      <c r="M46" s="1">
        <f>COUNTIFS(Table2[Sub-Sector],Table3[[#This Row],[Sub-Sector]],Table2[% Away From Current Week High],"&lt;=0.05")/Table3[[#This Row],[Count]]</f>
        <v>0</v>
      </c>
      <c r="N46" s="1">
        <f>COUNTIFS(Table2[Sub-Sector],Table3[[#This Row],[Sub-Sector]],Table2[% Away From Current Month Low],"&gt;=0.05")/Table3[[#This Row],[Count]]</f>
        <v>1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</v>
      </c>
      <c r="S46" s="1">
        <f>COUNTIFS(Table2[Sub-Sector],Table3[[#This Row],[Sub-Sector]],Table2[% Price above 50 EMA],"&gt;=0")/Table3[[#This Row],[Count]]</f>
        <v>0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0</v>
      </c>
      <c r="V46" s="1">
        <f>COUNTIFS(Table2[Sub-Sector],Table3[[#This Row],[Sub-Sector]],Table2[Sharpe Ratio],"&gt;=0.10")/Table3[[#This Row],[Count]]</f>
        <v>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</v>
      </c>
      <c r="X46">
        <f>_xlfn.RANK.AVG(Table3[[#This Row],[Score]],Table3[Score],1)</f>
        <v>50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6">
        <f>_xlfn.RANK.AVG(Table3[[#This Row],[Score 2 ]],Table3[[Score 2 ]],1)</f>
        <v>46.5</v>
      </c>
    </row>
    <row r="47" spans="1:26" x14ac:dyDescent="0.3">
      <c r="A47" t="s">
        <v>154</v>
      </c>
      <c r="B47">
        <f>COUNTIFS(Table2[Sub-Sector],Table3[[#This Row],[Sub-Sector]])</f>
        <v>1</v>
      </c>
      <c r="C47" s="1">
        <f>COUNTIFS(Table2[Sub-Sector],Table3[[#This Row],[Sub-Sector]],Table2[Uptrend],"Uptrend")/Table3[[#This Row],[Count]]</f>
        <v>1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1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0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</v>
      </c>
      <c r="O47" s="1">
        <f>COUNTIFS(Table2[Sub-Sector],Table3[[#This Row],[Sub-Sector]],Table2[% Away From Current Month High],"&lt;=0.05")/Table3[[#This Row],[Count]]</f>
        <v>0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</v>
      </c>
      <c r="S47" s="1">
        <f>COUNTIFS(Table2[Sub-Sector],Table3[[#This Row],[Sub-Sector]],Table2[% Price above 50 EMA],"&gt;=0")/Table3[[#This Row],[Count]]</f>
        <v>0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</v>
      </c>
      <c r="V47" s="1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</v>
      </c>
      <c r="X47">
        <f>_xlfn.RANK.AVG(Table3[[#This Row],[Score]],Table3[Score],1)</f>
        <v>50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7">
        <f>_xlfn.RANK.AVG(Table3[[#This Row],[Score 2 ]],Table3[[Score 2 ]],1)</f>
        <v>46.5</v>
      </c>
    </row>
    <row r="48" spans="1:26" x14ac:dyDescent="0.3">
      <c r="A48" t="s">
        <v>765</v>
      </c>
      <c r="B48">
        <f>COUNTIFS(Table2[Sub-Sector],Table3[[#This Row],[Sub-Sector]])</f>
        <v>1</v>
      </c>
      <c r="C48" s="1">
        <f>COUNTIFS(Table2[Sub-Sector],Table3[[#This Row],[Sub-Sector]],Table2[Uptrend],"Uptrend")/Table3[[#This Row],[Count]]</f>
        <v>1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1</v>
      </c>
      <c r="G48" s="1">
        <f>COUNTIFS(Table2[Sub-Sector],Table3[[#This Row],[Sub-Sector]],Table2[1Y Return vs Nifty],"&gt;=10")/Table3[[#This Row],[Count]]</f>
        <v>1</v>
      </c>
      <c r="H48" s="1">
        <f>COUNTIFS(Table2[Sub-Sector],Table3[[#This Row],[Sub-Sector]],Table2[RSI Exponential â€“ 14D],"&gt;=50")/Table3[[#This Row],[Count]]</f>
        <v>0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0</v>
      </c>
      <c r="N48" s="1">
        <f>COUNTIFS(Table2[Sub-Sector],Table3[[#This Row],[Sub-Sector]],Table2[% Away From Current Month Low],"&gt;=0.05")/Table3[[#This Row],[Count]]</f>
        <v>0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</v>
      </c>
      <c r="S48" s="1">
        <f>COUNTIFS(Table2[Sub-Sector],Table3[[#This Row],[Sub-Sector]],Table2[% Price above 50 EMA],"&gt;=0")/Table3[[#This Row],[Count]]</f>
        <v>0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0</v>
      </c>
      <c r="V48" s="1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</v>
      </c>
      <c r="X48">
        <f>_xlfn.RANK.AVG(Table3[[#This Row],[Score]],Table3[Score],1)</f>
        <v>50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8">
        <f>_xlfn.RANK.AVG(Table3[[#This Row],[Score 2 ]],Table3[[Score 2 ]],1)</f>
        <v>46.5</v>
      </c>
    </row>
    <row r="49" spans="1:26" x14ac:dyDescent="0.3">
      <c r="A49" t="s">
        <v>527</v>
      </c>
      <c r="B49">
        <f>COUNTIFS(Table2[Sub-Sector],Table3[[#This Row],[Sub-Sector]])</f>
        <v>1</v>
      </c>
      <c r="C49" s="1">
        <f>COUNTIFS(Table2[Sub-Sector],Table3[[#This Row],[Sub-Sector]],Table2[Uptrend],"Uptrend")/Table3[[#This Row],[Count]]</f>
        <v>0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1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0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0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</v>
      </c>
      <c r="X49">
        <f>_xlfn.RANK.AVG(Table3[[#This Row],[Score]],Table3[Score],1)</f>
        <v>80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9">
        <f>_xlfn.RANK.AVG(Table3[[#This Row],[Score 2 ]],Table3[[Score 2 ]],1)</f>
        <v>46.5</v>
      </c>
    </row>
    <row r="50" spans="1:26" x14ac:dyDescent="0.3">
      <c r="A50" t="s">
        <v>192</v>
      </c>
      <c r="B50">
        <f>COUNTIFS(Table2[Sub-Sector],Table3[[#This Row],[Sub-Sector]])</f>
        <v>28</v>
      </c>
      <c r="C50" s="1">
        <f>COUNTIFS(Table2[Sub-Sector],Table3[[#This Row],[Sub-Sector]],Table2[Uptrend],"Uptrend")/Table3[[#This Row],[Count]]</f>
        <v>0.39285714285714285</v>
      </c>
      <c r="D50" s="1">
        <f>COUNTIFS(Table2[Sub-Sector],Table3[[#This Row],[Sub-Sector]],Table2[1W Return vs Nifty],"&gt;=5")/Table3[[#This Row],[Count]]</f>
        <v>7.1428571428571425E-2</v>
      </c>
      <c r="E50" s="1">
        <f>COUNTIFS(Table2[Sub-Sector],Table3[[#This Row],[Sub-Sector]],Table2[1M Return vs Nifty],"&gt;=5")/Table3[[#This Row],[Count]]</f>
        <v>0.21428571428571427</v>
      </c>
      <c r="F50" s="1">
        <f>COUNTIFS(Table2[Sub-Sector],Table3[[#This Row],[Sub-Sector]],Table2[6M Return vs Nifty],"&gt;=10")/Table3[[#This Row],[Count]]</f>
        <v>0.4642857142857143</v>
      </c>
      <c r="G50" s="1">
        <f>COUNTIFS(Table2[Sub-Sector],Table3[[#This Row],[Sub-Sector]],Table2[1Y Return vs Nifty],"&gt;=10")/Table3[[#This Row],[Count]]</f>
        <v>0.5357142857142857</v>
      </c>
      <c r="H50" s="1">
        <f>COUNTIFS(Table2[Sub-Sector],Table3[[#This Row],[Sub-Sector]],Table2[RSI Exponential â€“ 14D],"&gt;=50")/Table3[[#This Row],[Count]]</f>
        <v>3.5714285714285712E-2</v>
      </c>
      <c r="I50" s="1">
        <f>COUNTIFS(Table2[Sub-Sector],Table3[[#This Row],[Sub-Sector]],Table2[Relative Volume],"&gt;=1")/Table3[[#This Row],[Count]]</f>
        <v>0.17857142857142858</v>
      </c>
      <c r="J50" s="1">
        <f>COUNTIFS(Table2[Sub-Sector],Table3[[#This Row],[Sub-Sector]],Table2[% Away From Day Low],"&gt;=0.05")/Table3[[#This Row],[Count]]</f>
        <v>7.1428571428571425E-2</v>
      </c>
      <c r="K50" s="1">
        <f>COUNTIFS(Table2[Sub-Sector],Table3[[#This Row],[Sub-Sector]],Table2[% Away From Day High],"&lt;=0.05")/Table3[[#This Row],[Count]]</f>
        <v>0.7857142857142857</v>
      </c>
      <c r="L50" s="1">
        <f>COUNTIFS(Table2[Sub-Sector],Table3[[#This Row],[Sub-Sector]],Table2[% Away From Current Week Low],"&gt;=0.05")/Table3[[#This Row],[Count]]</f>
        <v>7.1428571428571425E-2</v>
      </c>
      <c r="M50" s="1">
        <f>COUNTIFS(Table2[Sub-Sector],Table3[[#This Row],[Sub-Sector]],Table2[% Away From Current Week High],"&lt;=0.05")/Table3[[#This Row],[Count]]</f>
        <v>0.35714285714285715</v>
      </c>
      <c r="N50" s="1">
        <f>COUNTIFS(Table2[Sub-Sector],Table3[[#This Row],[Sub-Sector]],Table2[% Away From Current Month Low],"&gt;=0.05")/Table3[[#This Row],[Count]]</f>
        <v>0.17857142857142858</v>
      </c>
      <c r="O50" s="1">
        <f>COUNTIFS(Table2[Sub-Sector],Table3[[#This Row],[Sub-Sector]],Table2[% Away From Current Month High],"&lt;=0.05")/Table3[[#This Row],[Count]]</f>
        <v>7.1428571428571425E-2</v>
      </c>
      <c r="P50" s="1">
        <f>COUNTIFS(Table2[Sub-Sector],Table3[[#This Row],[Sub-Sector]],Table2[% Away From 52W High],"&lt;=10")/Table3[[#This Row],[Count]]</f>
        <v>0.10714285714285714</v>
      </c>
      <c r="Q50" s="1">
        <f>COUNTIFS(Table2[Sub-Sector],Table3[[#This Row],[Sub-Sector]],Table2[% Away From 52W Low],"&gt;=10")/Table3[[#This Row],[Count]]</f>
        <v>0.8928571428571429</v>
      </c>
      <c r="R50" s="1">
        <f>COUNTIFS(Table2[Sub-Sector],Table3[[#This Row],[Sub-Sector]],Table2[% Price above 20 EMA],"&gt;=0")/Table3[[#This Row],[Count]]</f>
        <v>3.5714285714285712E-2</v>
      </c>
      <c r="S50" s="1">
        <f>COUNTIFS(Table2[Sub-Sector],Table3[[#This Row],[Sub-Sector]],Table2[% Price above 50 EMA],"&gt;=0")/Table3[[#This Row],[Count]]</f>
        <v>7.1428571428571425E-2</v>
      </c>
      <c r="T50" s="1">
        <f>COUNTIFS(Table2[Sub-Sector],Table3[[#This Row],[Sub-Sector]],Table2[% Price above 200 EMA],"&gt;=0")/Table3[[#This Row],[Count]]</f>
        <v>0.6785714285714286</v>
      </c>
      <c r="U50" s="1">
        <f>COUNTIFS(Table2[Sub-Sector],Table3[[#This Row],[Sub-Sector]],Table2[Rate of Change - Zone],"Positive")/Table3[[#This Row],[Count]]</f>
        <v>0.10714285714285714</v>
      </c>
      <c r="V50" s="1">
        <f>COUNTIFS(Table2[Sub-Sector],Table3[[#This Row],[Sub-Sector]],Table2[Sharpe Ratio],"&gt;=0.10")/Table3[[#This Row],[Count]]</f>
        <v>0.35714285714285715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</v>
      </c>
      <c r="X50">
        <f>_xlfn.RANK.AVG(Table3[[#This Row],[Score]],Table3[Score],1)</f>
        <v>42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50">
        <f>_xlfn.RANK.AVG(Table3[[#This Row],[Score 2 ]],Table3[[Score 2 ]],1)</f>
        <v>49</v>
      </c>
    </row>
    <row r="51" spans="1:26" x14ac:dyDescent="0.3">
      <c r="A51" t="s">
        <v>371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1</v>
      </c>
      <c r="F51" s="1">
        <f>COUNTIFS(Table2[Sub-Sector],Table3[[#This Row],[Sub-Sector]],Table2[6M Return vs Nifty],"&gt;=10")/Table3[[#This Row],[Count]]</f>
        <v>0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1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0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0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0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412.5</v>
      </c>
      <c r="X51">
        <f>_xlfn.RANK.AVG(Table3[[#This Row],[Score]],Table3[Score],1)</f>
        <v>52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</v>
      </c>
      <c r="Z51">
        <f>_xlfn.RANK.AVG(Table3[[#This Row],[Score 2 ]],Table3[[Score 2 ]],1)</f>
        <v>50</v>
      </c>
    </row>
    <row r="52" spans="1:26" x14ac:dyDescent="0.3">
      <c r="A52" t="s">
        <v>366</v>
      </c>
      <c r="B52">
        <f>COUNTIFS(Table2[Sub-Sector],Table3[[#This Row],[Sub-Sector]])</f>
        <v>5</v>
      </c>
      <c r="C52" s="1">
        <f>COUNTIFS(Table2[Sub-Sector],Table3[[#This Row],[Sub-Sector]],Table2[Uptrend],"Uptrend")/Table3[[#This Row],[Count]]</f>
        <v>0.2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0.2</v>
      </c>
      <c r="F52" s="1">
        <f>COUNTIFS(Table2[Sub-Sector],Table3[[#This Row],[Sub-Sector]],Table2[6M Return vs Nifty],"&gt;=10")/Table3[[#This Row],[Count]]</f>
        <v>0.4</v>
      </c>
      <c r="G52" s="1">
        <f>COUNTIFS(Table2[Sub-Sector],Table3[[#This Row],[Sub-Sector]],Table2[1Y Return vs Nifty],"&gt;=10")/Table3[[#This Row],[Count]]</f>
        <v>0.6</v>
      </c>
      <c r="H52" s="1">
        <f>COUNTIFS(Table2[Sub-Sector],Table3[[#This Row],[Sub-Sector]],Table2[RSI Exponential â€“ 14D],"&gt;=50")/Table3[[#This Row],[Count]]</f>
        <v>0.4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0.2</v>
      </c>
      <c r="K52" s="1">
        <f>COUNTIFS(Table2[Sub-Sector],Table3[[#This Row],[Sub-Sector]],Table2[% Away From Day High],"&lt;=0.05")/Table3[[#This Row],[Count]]</f>
        <v>0.8</v>
      </c>
      <c r="L52" s="1">
        <f>COUNTIFS(Table2[Sub-Sector],Table3[[#This Row],[Sub-Sector]],Table2[% Away From Current Week Low],"&gt;=0.05")/Table3[[#This Row],[Count]]</f>
        <v>0.2</v>
      </c>
      <c r="M52" s="1">
        <f>COUNTIFS(Table2[Sub-Sector],Table3[[#This Row],[Sub-Sector]],Table2[% Away From Current Week High],"&lt;=0.05")/Table3[[#This Row],[Count]]</f>
        <v>0.6</v>
      </c>
      <c r="N52" s="1">
        <f>COUNTIFS(Table2[Sub-Sector],Table3[[#This Row],[Sub-Sector]],Table2[% Away From Current Month Low],"&gt;=0.05")/Table3[[#This Row],[Count]]</f>
        <v>0.6</v>
      </c>
      <c r="O52" s="1">
        <f>COUNTIFS(Table2[Sub-Sector],Table3[[#This Row],[Sub-Sector]],Table2[% Away From Current Month High],"&lt;=0.05")/Table3[[#This Row],[Count]]</f>
        <v>0.4</v>
      </c>
      <c r="P52" s="1">
        <f>COUNTIFS(Table2[Sub-Sector],Table3[[#This Row],[Sub-Sector]],Table2[% Away From 52W High],"&lt;=10")/Table3[[#This Row],[Count]]</f>
        <v>0.2</v>
      </c>
      <c r="Q52" s="1">
        <f>COUNTIFS(Table2[Sub-Sector],Table3[[#This Row],[Sub-Sector]],Table2[% Away From 52W Low],"&gt;=10")/Table3[[#This Row],[Count]]</f>
        <v>0.8</v>
      </c>
      <c r="R52" s="1">
        <f>COUNTIFS(Table2[Sub-Sector],Table3[[#This Row],[Sub-Sector]],Table2[% Price above 20 EMA],"&gt;=0")/Table3[[#This Row],[Count]]</f>
        <v>0.4</v>
      </c>
      <c r="S52" s="1">
        <f>COUNTIFS(Table2[Sub-Sector],Table3[[#This Row],[Sub-Sector]],Table2[% Price above 50 EMA],"&gt;=0")/Table3[[#This Row],[Count]]</f>
        <v>0.4</v>
      </c>
      <c r="T52" s="1">
        <f>COUNTIFS(Table2[Sub-Sector],Table3[[#This Row],[Sub-Sector]],Table2[% Price above 200 EMA],"&gt;=0")/Table3[[#This Row],[Count]]</f>
        <v>0.4</v>
      </c>
      <c r="U52" s="1">
        <f>COUNTIFS(Table2[Sub-Sector],Table3[[#This Row],[Sub-Sector]],Table2[Rate of Change - Zone],"Positive")/Table3[[#This Row],[Count]]</f>
        <v>0.4</v>
      </c>
      <c r="V52" s="1">
        <f>COUNTIFS(Table2[Sub-Sector],Table3[[#This Row],[Sub-Sector]],Table2[Sharpe Ratio],"&gt;=0.10")/Table3[[#This Row],[Count]]</f>
        <v>0.2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450.5</v>
      </c>
      <c r="X52">
        <f>_xlfn.RANK.AVG(Table3[[#This Row],[Score]],Table3[Score],1)</f>
        <v>63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52">
        <f>_xlfn.RANK.AVG(Table3[[#This Row],[Score 2 ]],Table3[[Score 2 ]],1)</f>
        <v>51</v>
      </c>
    </row>
    <row r="53" spans="1:26" x14ac:dyDescent="0.3">
      <c r="A53" t="s">
        <v>166</v>
      </c>
      <c r="B53">
        <f>COUNTIFS(Table2[Sub-Sector],Table3[[#This Row],[Sub-Sector]])</f>
        <v>9</v>
      </c>
      <c r="C53" s="1">
        <f>COUNTIFS(Table2[Sub-Sector],Table3[[#This Row],[Sub-Sector]],Table2[Uptrend],"Uptrend")/Table3[[#This Row],[Count]]</f>
        <v>0.77777777777777779</v>
      </c>
      <c r="D53" s="1">
        <f>COUNTIFS(Table2[Sub-Sector],Table3[[#This Row],[Sub-Sector]],Table2[1W Return vs Nifty],"&gt;=5")/Table3[[#This Row],[Count]]</f>
        <v>0.22222222222222221</v>
      </c>
      <c r="E53" s="1">
        <f>COUNTIFS(Table2[Sub-Sector],Table3[[#This Row],[Sub-Sector]],Table2[1M Return vs Nifty],"&gt;=5")/Table3[[#This Row],[Count]]</f>
        <v>0.33333333333333331</v>
      </c>
      <c r="F53" s="1">
        <f>COUNTIFS(Table2[Sub-Sector],Table3[[#This Row],[Sub-Sector]],Table2[6M Return vs Nifty],"&gt;=10")/Table3[[#This Row],[Count]]</f>
        <v>0.44444444444444442</v>
      </c>
      <c r="G53" s="1">
        <f>COUNTIFS(Table2[Sub-Sector],Table3[[#This Row],[Sub-Sector]],Table2[1Y Return vs Nifty],"&gt;=10")/Table3[[#This Row],[Count]]</f>
        <v>0.33333333333333331</v>
      </c>
      <c r="H53" s="1">
        <f>COUNTIFS(Table2[Sub-Sector],Table3[[#This Row],[Sub-Sector]],Table2[RSI Exponential â€“ 14D],"&gt;=50")/Table3[[#This Row],[Count]]</f>
        <v>0.1111111111111111</v>
      </c>
      <c r="I53" s="1">
        <f>COUNTIFS(Table2[Sub-Sector],Table3[[#This Row],[Sub-Sector]],Table2[Relative Volume],"&gt;=1")/Table3[[#This Row],[Count]]</f>
        <v>0.33333333333333331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0.55555555555555558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0.22222222222222221</v>
      </c>
      <c r="N53" s="1">
        <f>COUNTIFS(Table2[Sub-Sector],Table3[[#This Row],[Sub-Sector]],Table2[% Away From Current Month Low],"&gt;=0.05")/Table3[[#This Row],[Count]]</f>
        <v>0.1111111111111111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0.1111111111111111</v>
      </c>
      <c r="Q53" s="1">
        <f>COUNTIFS(Table2[Sub-Sector],Table3[[#This Row],[Sub-Sector]],Table2[% Away From 52W Low],"&gt;=10")/Table3[[#This Row],[Count]]</f>
        <v>0.88888888888888884</v>
      </c>
      <c r="R53" s="1">
        <f>COUNTIFS(Table2[Sub-Sector],Table3[[#This Row],[Sub-Sector]],Table2[% Price above 20 EMA],"&gt;=0")/Table3[[#This Row],[Count]]</f>
        <v>0.1111111111111111</v>
      </c>
      <c r="S53" s="1">
        <f>COUNTIFS(Table2[Sub-Sector],Table3[[#This Row],[Sub-Sector]],Table2[% Price above 50 EMA],"&gt;=0")/Table3[[#This Row],[Count]]</f>
        <v>0.22222222222222221</v>
      </c>
      <c r="T53" s="1">
        <f>COUNTIFS(Table2[Sub-Sector],Table3[[#This Row],[Sub-Sector]],Table2[% Price above 200 EMA],"&gt;=0")/Table3[[#This Row],[Count]]</f>
        <v>0.88888888888888884</v>
      </c>
      <c r="U53" s="1">
        <f>COUNTIFS(Table2[Sub-Sector],Table3[[#This Row],[Sub-Sector]],Table2[Rate of Change - Zone],"Positive")/Table3[[#This Row],[Count]]</f>
        <v>0.1111111111111111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306.5</v>
      </c>
      <c r="X53">
        <f>_xlfn.RANK.AVG(Table3[[#This Row],[Score]],Table3[Score],1)</f>
        <v>26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3">
        <f>_xlfn.RANK.AVG(Table3[[#This Row],[Score 2 ]],Table3[[Score 2 ]],1)</f>
        <v>52</v>
      </c>
    </row>
    <row r="54" spans="1:26" x14ac:dyDescent="0.3">
      <c r="A54" t="s">
        <v>141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0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0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1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0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1</v>
      </c>
      <c r="V54" s="1">
        <f>COUNTIFS(Table2[Sub-Sector],Table3[[#This Row],[Sub-Sector]],Table2[Sharpe Ratio],"&gt;=0.10")/Table3[[#This Row],[Count]]</f>
        <v>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</v>
      </c>
      <c r="X54">
        <f>_xlfn.RANK.AVG(Table3[[#This Row],[Score]],Table3[Score],1)</f>
        <v>83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54">
        <f>_xlfn.RANK.AVG(Table3[[#This Row],[Score 2 ]],Table3[[Score 2 ]],1)</f>
        <v>53</v>
      </c>
    </row>
    <row r="55" spans="1:26" x14ac:dyDescent="0.3">
      <c r="A55" t="s">
        <v>268</v>
      </c>
      <c r="B55">
        <f>COUNTIFS(Table2[Sub-Sector],Table3[[#This Row],[Sub-Sector]])</f>
        <v>19</v>
      </c>
      <c r="C55" s="1">
        <f>COUNTIFS(Table2[Sub-Sector],Table3[[#This Row],[Sub-Sector]],Table2[Uptrend],"Uptrend")/Table3[[#This Row],[Count]]</f>
        <v>0.68421052631578949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0.36842105263157893</v>
      </c>
      <c r="F55" s="1">
        <f>COUNTIFS(Table2[Sub-Sector],Table3[[#This Row],[Sub-Sector]],Table2[6M Return vs Nifty],"&gt;=10")/Table3[[#This Row],[Count]]</f>
        <v>0.47368421052631576</v>
      </c>
      <c r="G55" s="1">
        <f>COUNTIFS(Table2[Sub-Sector],Table3[[#This Row],[Sub-Sector]],Table2[1Y Return vs Nifty],"&gt;=10")/Table3[[#This Row],[Count]]</f>
        <v>0.57894736842105265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0.10526315789473684</v>
      </c>
      <c r="J55" s="1">
        <f>COUNTIFS(Table2[Sub-Sector],Table3[[#This Row],[Sub-Sector]],Table2[% Away From Day Low],"&gt;=0.05")/Table3[[#This Row],[Count]]</f>
        <v>5.2631578947368418E-2</v>
      </c>
      <c r="K55" s="1">
        <f>COUNTIFS(Table2[Sub-Sector],Table3[[#This Row],[Sub-Sector]],Table2[% Away From Day High],"&lt;=0.05")/Table3[[#This Row],[Count]]</f>
        <v>0.42105263157894735</v>
      </c>
      <c r="L55" s="1">
        <f>COUNTIFS(Table2[Sub-Sector],Table3[[#This Row],[Sub-Sector]],Table2[% Away From Current Week Low],"&gt;=0.05")/Table3[[#This Row],[Count]]</f>
        <v>5.2631578947368418E-2</v>
      </c>
      <c r="M55" s="1">
        <f>COUNTIFS(Table2[Sub-Sector],Table3[[#This Row],[Sub-Sector]],Table2[% Away From Current Week High],"&lt;=0.05")/Table3[[#This Row],[Count]]</f>
        <v>5.2631578947368418E-2</v>
      </c>
      <c r="N55" s="1">
        <f>COUNTIFS(Table2[Sub-Sector],Table3[[#This Row],[Sub-Sector]],Table2[% Away From Current Month Low],"&gt;=0.05")/Table3[[#This Row],[Count]]</f>
        <v>0.21052631578947367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5.2631578947368418E-2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0.10526315789473684</v>
      </c>
      <c r="T55" s="1">
        <f>COUNTIFS(Table2[Sub-Sector],Table3[[#This Row],[Sub-Sector]],Table2[% Price above 200 EMA],"&gt;=0")/Table3[[#This Row],[Count]]</f>
        <v>0.78947368421052633</v>
      </c>
      <c r="U55" s="1">
        <f>COUNTIFS(Table2[Sub-Sector],Table3[[#This Row],[Sub-Sector]],Table2[Rate of Change - Zone],"Positive")/Table3[[#This Row],[Count]]</f>
        <v>0.10526315789473684</v>
      </c>
      <c r="V55" s="1">
        <f>COUNTIFS(Table2[Sub-Sector],Table3[[#This Row],[Sub-Sector]],Table2[Sharpe Ratio],"&gt;=0.10")/Table3[[#This Row],[Count]]</f>
        <v>0.26315789473684209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369.5</v>
      </c>
      <c r="X55">
        <f>_xlfn.RANK.AVG(Table3[[#This Row],[Score]],Table3[Score],1)</f>
        <v>41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5">
        <f>_xlfn.RANK.AVG(Table3[[#This Row],[Score 2 ]],Table3[[Score 2 ]],1)</f>
        <v>54</v>
      </c>
    </row>
    <row r="56" spans="1:26" x14ac:dyDescent="0.3">
      <c r="A56" t="s">
        <v>1053</v>
      </c>
      <c r="B56">
        <f>COUNTIFS(Table2[Sub-Sector],Table3[[#This Row],[Sub-Sector]])</f>
        <v>2</v>
      </c>
      <c r="C56" s="1">
        <f>COUNTIFS(Table2[Sub-Sector],Table3[[#This Row],[Sub-Sector]],Table2[Uptrend],"Uptrend")/Table3[[#This Row],[Count]]</f>
        <v>0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0.5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0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0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0</v>
      </c>
      <c r="T56" s="1">
        <f>COUNTIFS(Table2[Sub-Sector],Table3[[#This Row],[Sub-Sector]],Table2[% Price above 200 EMA],"&gt;=0")/Table3[[#This Row],[Count]]</f>
        <v>0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</v>
      </c>
      <c r="X56">
        <f>_xlfn.RANK.AVG(Table3[[#This Row],[Score]],Table3[Score],1)</f>
        <v>84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6">
        <f>_xlfn.RANK.AVG(Table3[[#This Row],[Score 2 ]],Table3[[Score 2 ]],1)</f>
        <v>55</v>
      </c>
    </row>
    <row r="57" spans="1:26" x14ac:dyDescent="0.3">
      <c r="A57" t="s">
        <v>37</v>
      </c>
      <c r="B57">
        <f>COUNTIFS(Table2[Sub-Sector],Table3[[#This Row],[Sub-Sector]])</f>
        <v>3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0.66666666666666663</v>
      </c>
      <c r="G57" s="1">
        <f>COUNTIFS(Table2[Sub-Sector],Table3[[#This Row],[Sub-Sector]],Table2[1Y Return vs Nifty],"&gt;=10")/Table3[[#This Row],[Count]]</f>
        <v>0.33333333333333331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0.33333333333333331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0.66666666666666663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0.66666666666666663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0.66666666666666663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0.33333333333333331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</v>
      </c>
      <c r="X57">
        <f>_xlfn.RANK.AVG(Table3[[#This Row],[Score]],Table3[Score],1)</f>
        <v>87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7">
        <f>_xlfn.RANK.AVG(Table3[[#This Row],[Score 2 ]],Table3[[Score 2 ]],1)</f>
        <v>56</v>
      </c>
    </row>
    <row r="58" spans="1:26" x14ac:dyDescent="0.3">
      <c r="A58" t="s">
        <v>98</v>
      </c>
      <c r="B58">
        <f>COUNTIFS(Table2[Sub-Sector],Table3[[#This Row],[Sub-Sector]])</f>
        <v>5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0.2</v>
      </c>
      <c r="F58" s="1">
        <f>COUNTIFS(Table2[Sub-Sector],Table3[[#This Row],[Sub-Sector]],Table2[6M Return vs Nifty],"&gt;=10")/Table3[[#This Row],[Count]]</f>
        <v>0.2</v>
      </c>
      <c r="G58" s="1">
        <f>COUNTIFS(Table2[Sub-Sector],Table3[[#This Row],[Sub-Sector]],Table2[1Y Return vs Nifty],"&gt;=10")/Table3[[#This Row],[Count]]</f>
        <v>0.6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0.2</v>
      </c>
      <c r="J58" s="1">
        <f>COUNTIFS(Table2[Sub-Sector],Table3[[#This Row],[Sub-Sector]],Table2[% Away From Day Low],"&gt;=0.05")/Table3[[#This Row],[Count]]</f>
        <v>0.2</v>
      </c>
      <c r="K58" s="1">
        <f>COUNTIFS(Table2[Sub-Sector],Table3[[#This Row],[Sub-Sector]],Table2[% Away From Day High],"&lt;=0.05")/Table3[[#This Row],[Count]]</f>
        <v>0.6</v>
      </c>
      <c r="L58" s="1">
        <f>COUNTIFS(Table2[Sub-Sector],Table3[[#This Row],[Sub-Sector]],Table2[% Away From Current Week Low],"&gt;=0.05")/Table3[[#This Row],[Count]]</f>
        <v>0.2</v>
      </c>
      <c r="M58" s="1">
        <f>COUNTIFS(Table2[Sub-Sector],Table3[[#This Row],[Sub-Sector]],Table2[% Away From Current Week High],"&lt;=0.05")/Table3[[#This Row],[Count]]</f>
        <v>0.4</v>
      </c>
      <c r="N58" s="1">
        <f>COUNTIFS(Table2[Sub-Sector],Table3[[#This Row],[Sub-Sector]],Table2[% Away From Current Month Low],"&gt;=0.05")/Table3[[#This Row],[Count]]</f>
        <v>0.2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0.8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0.4</v>
      </c>
      <c r="U58" s="1">
        <f>COUNTIFS(Table2[Sub-Sector],Table3[[#This Row],[Sub-Sector]],Table2[Rate of Change - Zone],"Positive")/Table3[[#This Row],[Count]]</f>
        <v>0.2</v>
      </c>
      <c r="V58" s="1">
        <f>COUNTIFS(Table2[Sub-Sector],Table3[[#This Row],[Sub-Sector]],Table2[Sharpe Ratio],"&gt;=0.10")/Table3[[#This Row],[Count]]</f>
        <v>0.6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</v>
      </c>
      <c r="X58">
        <f>_xlfn.RANK.AVG(Table3[[#This Row],[Score]],Table3[Score],1)</f>
        <v>76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58">
        <f>_xlfn.RANK.AVG(Table3[[#This Row],[Score 2 ]],Table3[[Score 2 ]],1)</f>
        <v>57</v>
      </c>
    </row>
    <row r="59" spans="1:26" x14ac:dyDescent="0.3">
      <c r="A59" t="s">
        <v>414</v>
      </c>
      <c r="B59">
        <f>COUNTIFS(Table2[Sub-Sector],Table3[[#This Row],[Sub-Sector]])</f>
        <v>14</v>
      </c>
      <c r="C59" s="1">
        <f>COUNTIFS(Table2[Sub-Sector],Table3[[#This Row],[Sub-Sector]],Table2[Uptrend],"Uptrend")/Table3[[#This Row],[Count]]</f>
        <v>0.2857142857142857</v>
      </c>
      <c r="D59" s="1">
        <f>COUNTIFS(Table2[Sub-Sector],Table3[[#This Row],[Sub-Sector]],Table2[1W Return vs Nifty],"&gt;=5")/Table3[[#This Row],[Count]]</f>
        <v>7.1428571428571425E-2</v>
      </c>
      <c r="E59" s="1">
        <f>COUNTIFS(Table2[Sub-Sector],Table3[[#This Row],[Sub-Sector]],Table2[1M Return vs Nifty],"&gt;=5")/Table3[[#This Row],[Count]]</f>
        <v>0.35714285714285715</v>
      </c>
      <c r="F59" s="1">
        <f>COUNTIFS(Table2[Sub-Sector],Table3[[#This Row],[Sub-Sector]],Table2[6M Return vs Nifty],"&gt;=10")/Table3[[#This Row],[Count]]</f>
        <v>0.35714285714285715</v>
      </c>
      <c r="G59" s="1">
        <f>COUNTIFS(Table2[Sub-Sector],Table3[[#This Row],[Sub-Sector]],Table2[1Y Return vs Nifty],"&gt;=10")/Table3[[#This Row],[Count]]</f>
        <v>0.5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0.14285714285714285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0.5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0.42857142857142855</v>
      </c>
      <c r="N59" s="1">
        <f>COUNTIFS(Table2[Sub-Sector],Table3[[#This Row],[Sub-Sector]],Table2[% Away From Current Month Low],"&gt;=0.05")/Table3[[#This Row],[Count]]</f>
        <v>0.14285714285714285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0.8571428571428571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7.1428571428571425E-2</v>
      </c>
      <c r="T59" s="1">
        <f>COUNTIFS(Table2[Sub-Sector],Table3[[#This Row],[Sub-Sector]],Table2[% Price above 200 EMA],"&gt;=0")/Table3[[#This Row],[Count]]</f>
        <v>0.5</v>
      </c>
      <c r="U59" s="1">
        <f>COUNTIFS(Table2[Sub-Sector],Table3[[#This Row],[Sub-Sector]],Table2[Rate of Change - Zone],"Positive")/Table3[[#This Row],[Count]]</f>
        <v>0.14285714285714285</v>
      </c>
      <c r="V59" s="1">
        <f>COUNTIFS(Table2[Sub-Sector],Table3[[#This Row],[Sub-Sector]],Table2[Sharpe Ratio],"&gt;=0.10")/Table3[[#This Row],[Count]]</f>
        <v>7.1428571428571425E-2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378.5</v>
      </c>
      <c r="X59">
        <f>_xlfn.RANK.AVG(Table3[[#This Row],[Score]],Table3[Score],1)</f>
        <v>45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59">
        <f>_xlfn.RANK.AVG(Table3[[#This Row],[Score 2 ]],Table3[[Score 2 ]],1)</f>
        <v>58</v>
      </c>
    </row>
    <row r="60" spans="1:26" x14ac:dyDescent="0.3">
      <c r="A60" t="s">
        <v>117</v>
      </c>
      <c r="B60">
        <f>COUNTIFS(Table2[Sub-Sector],Table3[[#This Row],[Sub-Sector]])</f>
        <v>24</v>
      </c>
      <c r="C60" s="1">
        <f>COUNTIFS(Table2[Sub-Sector],Table3[[#This Row],[Sub-Sector]],Table2[Uptrend],"Uptrend")/Table3[[#This Row],[Count]]</f>
        <v>0.45833333333333331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0.33333333333333331</v>
      </c>
      <c r="F60" s="1">
        <f>COUNTIFS(Table2[Sub-Sector],Table3[[#This Row],[Sub-Sector]],Table2[6M Return vs Nifty],"&gt;=10")/Table3[[#This Row],[Count]]</f>
        <v>0.25</v>
      </c>
      <c r="G60" s="1">
        <f>COUNTIFS(Table2[Sub-Sector],Table3[[#This Row],[Sub-Sector]],Table2[1Y Return vs Nifty],"&gt;=10")/Table3[[#This Row],[Count]]</f>
        <v>0.66666666666666663</v>
      </c>
      <c r="H60" s="1">
        <f>COUNTIFS(Table2[Sub-Sector],Table3[[#This Row],[Sub-Sector]],Table2[RSI Exponential â€“ 14D],"&gt;=50")/Table3[[#This Row],[Count]]</f>
        <v>4.1666666666666664E-2</v>
      </c>
      <c r="I60" s="1">
        <f>COUNTIFS(Table2[Sub-Sector],Table3[[#This Row],[Sub-Sector]],Table2[Relative Volume],"&gt;=1")/Table3[[#This Row],[Count]]</f>
        <v>0.125</v>
      </c>
      <c r="J60" s="1">
        <f>COUNTIFS(Table2[Sub-Sector],Table3[[#This Row],[Sub-Sector]],Table2[% Away From Day Low],"&gt;=0.05")/Table3[[#This Row],[Count]]</f>
        <v>8.3333333333333329E-2</v>
      </c>
      <c r="K60" s="1">
        <f>COUNTIFS(Table2[Sub-Sector],Table3[[#This Row],[Sub-Sector]],Table2[% Away From Day High],"&lt;=0.05")/Table3[[#This Row],[Count]]</f>
        <v>0.625</v>
      </c>
      <c r="L60" s="1">
        <f>COUNTIFS(Table2[Sub-Sector],Table3[[#This Row],[Sub-Sector]],Table2[% Away From Current Week Low],"&gt;=0.05")/Table3[[#This Row],[Count]]</f>
        <v>8.3333333333333329E-2</v>
      </c>
      <c r="M60" s="1">
        <f>COUNTIFS(Table2[Sub-Sector],Table3[[#This Row],[Sub-Sector]],Table2[% Away From Current Week High],"&lt;=0.05")/Table3[[#This Row],[Count]]</f>
        <v>0.20833333333333334</v>
      </c>
      <c r="N60" s="1">
        <f>COUNTIFS(Table2[Sub-Sector],Table3[[#This Row],[Sub-Sector]],Table2[% Away From Current Month Low],"&gt;=0.05")/Table3[[#This Row],[Count]]</f>
        <v>0.25</v>
      </c>
      <c r="O60" s="1">
        <f>COUNTIFS(Table2[Sub-Sector],Table3[[#This Row],[Sub-Sector]],Table2[% Away From Current Month High],"&lt;=0.05")/Table3[[#This Row],[Count]]</f>
        <v>4.1666666666666664E-2</v>
      </c>
      <c r="P60" s="1">
        <f>COUNTIFS(Table2[Sub-Sector],Table3[[#This Row],[Sub-Sector]],Table2[% Away From 52W High],"&lt;=10")/Table3[[#This Row],[Count]]</f>
        <v>8.3333333333333329E-2</v>
      </c>
      <c r="Q60" s="1">
        <f>COUNTIFS(Table2[Sub-Sector],Table3[[#This Row],[Sub-Sector]],Table2[% Away From 52W Low],"&gt;=10")/Table3[[#This Row],[Count]]</f>
        <v>0.95833333333333337</v>
      </c>
      <c r="R60" s="1">
        <f>COUNTIFS(Table2[Sub-Sector],Table3[[#This Row],[Sub-Sector]],Table2[% Price above 20 EMA],"&gt;=0")/Table3[[#This Row],[Count]]</f>
        <v>0.125</v>
      </c>
      <c r="S60" s="1">
        <f>COUNTIFS(Table2[Sub-Sector],Table3[[#This Row],[Sub-Sector]],Table2[% Price above 50 EMA],"&gt;=0")/Table3[[#This Row],[Count]]</f>
        <v>0.25</v>
      </c>
      <c r="T60" s="1">
        <f>COUNTIFS(Table2[Sub-Sector],Table3[[#This Row],[Sub-Sector]],Table2[% Price above 200 EMA],"&gt;=0")/Table3[[#This Row],[Count]]</f>
        <v>0.54166666666666663</v>
      </c>
      <c r="U60" s="1">
        <f>COUNTIFS(Table2[Sub-Sector],Table3[[#This Row],[Sub-Sector]],Table2[Rate of Change - Zone],"Positive")/Table3[[#This Row],[Count]]</f>
        <v>0.125</v>
      </c>
      <c r="V60" s="1">
        <f>COUNTIFS(Table2[Sub-Sector],Table3[[#This Row],[Sub-Sector]],Table2[Sharpe Ratio],"&gt;=0.10")/Table3[[#This Row],[Count]]</f>
        <v>0.41666666666666669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414.5</v>
      </c>
      <c r="X60">
        <f>_xlfn.RANK.AVG(Table3[[#This Row],[Score]],Table3[Score],1)</f>
        <v>54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60">
        <f>_xlfn.RANK.AVG(Table3[[#This Row],[Score 2 ]],Table3[[Score 2 ]],1)</f>
        <v>59</v>
      </c>
    </row>
    <row r="61" spans="1:26" x14ac:dyDescent="0.3">
      <c r="A61" t="s">
        <v>280</v>
      </c>
      <c r="B61">
        <f>COUNTIFS(Table2[Sub-Sector],Table3[[#This Row],[Sub-Sector]])</f>
        <v>12</v>
      </c>
      <c r="C61" s="1">
        <f>COUNTIFS(Table2[Sub-Sector],Table3[[#This Row],[Sub-Sector]],Table2[Uptrend],"Uptrend")/Table3[[#This Row],[Count]]</f>
        <v>0.5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0.25</v>
      </c>
      <c r="F61" s="1">
        <f>COUNTIFS(Table2[Sub-Sector],Table3[[#This Row],[Sub-Sector]],Table2[6M Return vs Nifty],"&gt;=10")/Table3[[#This Row],[Count]]</f>
        <v>0.33333333333333331</v>
      </c>
      <c r="G61" s="1">
        <f>COUNTIFS(Table2[Sub-Sector],Table3[[#This Row],[Sub-Sector]],Table2[1Y Return vs Nifty],"&gt;=10")/Table3[[#This Row],[Count]]</f>
        <v>0.41666666666666669</v>
      </c>
      <c r="H61" s="1">
        <f>COUNTIFS(Table2[Sub-Sector],Table3[[#This Row],[Sub-Sector]],Table2[RSI Exponential â€“ 14D],"&gt;=50")/Table3[[#This Row],[Count]]</f>
        <v>0</v>
      </c>
      <c r="I61" s="1">
        <f>COUNTIFS(Table2[Sub-Sector],Table3[[#This Row],[Sub-Sector]],Table2[Relative Volume],"&gt;=1")/Table3[[#This Row],[Count]]</f>
        <v>0.16666666666666666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0.75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0.33333333333333331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8.3333333333333329E-2</v>
      </c>
      <c r="P61" s="1">
        <f>COUNTIFS(Table2[Sub-Sector],Table3[[#This Row],[Sub-Sector]],Table2[% Away From 52W High],"&lt;=10")/Table3[[#This Row],[Count]]</f>
        <v>0.16666666666666666</v>
      </c>
      <c r="Q61" s="1">
        <f>COUNTIFS(Table2[Sub-Sector],Table3[[#This Row],[Sub-Sector]],Table2[% Away From 52W Low],"&gt;=10")/Table3[[#This Row],[Count]]</f>
        <v>0.91666666666666663</v>
      </c>
      <c r="R61" s="1">
        <f>COUNTIFS(Table2[Sub-Sector],Table3[[#This Row],[Sub-Sector]],Table2[% Price above 20 EMA],"&gt;=0")/Table3[[#This Row],[Count]]</f>
        <v>8.3333333333333329E-2</v>
      </c>
      <c r="S61" s="1">
        <f>COUNTIFS(Table2[Sub-Sector],Table3[[#This Row],[Sub-Sector]],Table2[% Price above 50 EMA],"&gt;=0")/Table3[[#This Row],[Count]]</f>
        <v>8.3333333333333329E-2</v>
      </c>
      <c r="T61" s="1">
        <f>COUNTIFS(Table2[Sub-Sector],Table3[[#This Row],[Sub-Sector]],Table2[% Price above 200 EMA],"&gt;=0")/Table3[[#This Row],[Count]]</f>
        <v>0.58333333333333337</v>
      </c>
      <c r="U61" s="1">
        <f>COUNTIFS(Table2[Sub-Sector],Table3[[#This Row],[Sub-Sector]],Table2[Rate of Change - Zone],"Positive")/Table3[[#This Row],[Count]]</f>
        <v>0.25</v>
      </c>
      <c r="V61" s="1">
        <f>COUNTIFS(Table2[Sub-Sector],Table3[[#This Row],[Sub-Sector]],Table2[Sharpe Ratio],"&gt;=0.10")/Table3[[#This Row],[Count]]</f>
        <v>0.25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418.5</v>
      </c>
      <c r="X61">
        <f>_xlfn.RANK.AVG(Table3[[#This Row],[Score]],Table3[Score],1)</f>
        <v>55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61">
        <f>_xlfn.RANK.AVG(Table3[[#This Row],[Score 2 ]],Table3[[Score 2 ]],1)</f>
        <v>60</v>
      </c>
    </row>
    <row r="62" spans="1:26" x14ac:dyDescent="0.3">
      <c r="A62" t="s">
        <v>57</v>
      </c>
      <c r="B62">
        <f>COUNTIFS(Table2[Sub-Sector],Table3[[#This Row],[Sub-Sector]])</f>
        <v>4</v>
      </c>
      <c r="C62" s="1">
        <f>COUNTIFS(Table2[Sub-Sector],Table3[[#This Row],[Sub-Sector]],Table2[Uptrend],"Uptrend")/Table3[[#This Row],[Count]]</f>
        <v>0.5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0.25</v>
      </c>
      <c r="F62" s="1">
        <f>COUNTIFS(Table2[Sub-Sector],Table3[[#This Row],[Sub-Sector]],Table2[6M Return vs Nifty],"&gt;=10")/Table3[[#This Row],[Count]]</f>
        <v>0.5</v>
      </c>
      <c r="G62" s="1">
        <f>COUNTIFS(Table2[Sub-Sector],Table3[[#This Row],[Sub-Sector]],Table2[1Y Return vs Nifty],"&gt;=10")/Table3[[#This Row],[Count]]</f>
        <v>1</v>
      </c>
      <c r="H62" s="1">
        <f>COUNTIFS(Table2[Sub-Sector],Table3[[#This Row],[Sub-Sector]],Table2[RSI Exponential â€“ 14D],"&gt;=50")/Table3[[#This Row],[Count]]</f>
        <v>0</v>
      </c>
      <c r="I62" s="1">
        <f>COUNTIFS(Table2[Sub-Sector],Table3[[#This Row],[Sub-Sector]],Table2[Relative Volume],"&gt;=1")/Table3[[#This Row],[Count]]</f>
        <v>0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0.5</v>
      </c>
      <c r="N62" s="1">
        <f>COUNTIFS(Table2[Sub-Sector],Table3[[#This Row],[Sub-Sector]],Table2[% Away From Current Month Low],"&gt;=0.05")/Table3[[#This Row],[Count]]</f>
        <v>0</v>
      </c>
      <c r="O62" s="1">
        <f>COUNTIFS(Table2[Sub-Sector],Table3[[#This Row],[Sub-Sector]],Table2[% Away From Current Month High],"&lt;=0.05")/Table3[[#This Row],[Count]]</f>
        <v>0</v>
      </c>
      <c r="P62" s="1">
        <f>COUNTIFS(Table2[Sub-Sector],Table3[[#This Row],[Sub-Sector]],Table2[% Away From 52W High],"&lt;=10")/Table3[[#This Row],[Count]]</f>
        <v>0.25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</v>
      </c>
      <c r="S62" s="1">
        <f>COUNTIFS(Table2[Sub-Sector],Table3[[#This Row],[Sub-Sector]],Table2[% Price above 50 EMA],"&gt;=0")/Table3[[#This Row],[Count]]</f>
        <v>0.25</v>
      </c>
      <c r="T62" s="1">
        <f>COUNTIFS(Table2[Sub-Sector],Table3[[#This Row],[Sub-Sector]],Table2[% Price above 200 EMA],"&gt;=0")/Table3[[#This Row],[Count]]</f>
        <v>0.75</v>
      </c>
      <c r="U62" s="1">
        <f>COUNTIFS(Table2[Sub-Sector],Table3[[#This Row],[Sub-Sector]],Table2[Rate of Change - Zone],"Positive")/Table3[[#This Row],[Count]]</f>
        <v>0</v>
      </c>
      <c r="V62" s="1">
        <f>COUNTIFS(Table2[Sub-Sector],Table3[[#This Row],[Sub-Sector]],Table2[Sharpe Ratio],"&gt;=0.10")/Table3[[#This Row],[Count]]</f>
        <v>0.5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</v>
      </c>
      <c r="X62">
        <f>_xlfn.RANK.AVG(Table3[[#This Row],[Score]],Table3[Score],1)</f>
        <v>56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2">
        <f>_xlfn.RANK.AVG(Table3[[#This Row],[Score 2 ]],Table3[[Score 2 ]],1)</f>
        <v>61</v>
      </c>
    </row>
    <row r="63" spans="1:26" x14ac:dyDescent="0.3">
      <c r="A63" t="s">
        <v>453</v>
      </c>
      <c r="B63">
        <f>COUNTIFS(Table2[Sub-Sector],Table3[[#This Row],[Sub-Sector]])</f>
        <v>10</v>
      </c>
      <c r="C63" s="1">
        <f>COUNTIFS(Table2[Sub-Sector],Table3[[#This Row],[Sub-Sector]],Table2[Uptrend],"Uptrend")/Table3[[#This Row],[Count]]</f>
        <v>0.4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0.2</v>
      </c>
      <c r="F63" s="1">
        <f>COUNTIFS(Table2[Sub-Sector],Table3[[#This Row],[Sub-Sector]],Table2[6M Return vs Nifty],"&gt;=10")/Table3[[#This Row],[Count]]</f>
        <v>0.4</v>
      </c>
      <c r="G63" s="1">
        <f>COUNTIFS(Table2[Sub-Sector],Table3[[#This Row],[Sub-Sector]],Table2[1Y Return vs Nifty],"&gt;=10")/Table3[[#This Row],[Count]]</f>
        <v>0.3</v>
      </c>
      <c r="H63" s="1">
        <f>COUNTIFS(Table2[Sub-Sector],Table3[[#This Row],[Sub-Sector]],Table2[RSI Exponential â€“ 14D],"&gt;=50")/Table3[[#This Row],[Count]]</f>
        <v>0</v>
      </c>
      <c r="I63" s="1">
        <f>COUNTIFS(Table2[Sub-Sector],Table3[[#This Row],[Sub-Sector]],Table2[Relative Volume],"&gt;=1")/Table3[[#This Row],[Count]]</f>
        <v>0.2</v>
      </c>
      <c r="J63" s="1">
        <f>COUNTIFS(Table2[Sub-Sector],Table3[[#This Row],[Sub-Sector]],Table2[% Away From Day Low],"&gt;=0.05")/Table3[[#This Row],[Count]]</f>
        <v>0.1</v>
      </c>
      <c r="K63" s="1">
        <f>COUNTIFS(Table2[Sub-Sector],Table3[[#This Row],[Sub-Sector]],Table2[% Away From Day High],"&lt;=0.05")/Table3[[#This Row],[Count]]</f>
        <v>0.7</v>
      </c>
      <c r="L63" s="1">
        <f>COUNTIFS(Table2[Sub-Sector],Table3[[#This Row],[Sub-Sector]],Table2[% Away From Current Week Low],"&gt;=0.05")/Table3[[#This Row],[Count]]</f>
        <v>0.1</v>
      </c>
      <c r="M63" s="1">
        <f>COUNTIFS(Table2[Sub-Sector],Table3[[#This Row],[Sub-Sector]],Table2[% Away From Current Week High],"&lt;=0.05")/Table3[[#This Row],[Count]]</f>
        <v>0.5</v>
      </c>
      <c r="N63" s="1">
        <f>COUNTIFS(Table2[Sub-Sector],Table3[[#This Row],[Sub-Sector]],Table2[% Away From Current Month Low],"&gt;=0.05")/Table3[[#This Row],[Count]]</f>
        <v>0.3</v>
      </c>
      <c r="O63" s="1">
        <f>COUNTIFS(Table2[Sub-Sector],Table3[[#This Row],[Sub-Sector]],Table2[% Away From Current Month High],"&lt;=0.05")/Table3[[#This Row],[Count]]</f>
        <v>0</v>
      </c>
      <c r="P63" s="1">
        <f>COUNTIFS(Table2[Sub-Sector],Table3[[#This Row],[Sub-Sector]],Table2[% Away From 52W High],"&lt;=10")/Table3[[#This Row],[Count]]</f>
        <v>0.1</v>
      </c>
      <c r="Q63" s="1">
        <f>COUNTIFS(Table2[Sub-Sector],Table3[[#This Row],[Sub-Sector]],Table2[% Away From 52W Low],"&gt;=10")/Table3[[#This Row],[Count]]</f>
        <v>0.9</v>
      </c>
      <c r="R63" s="1">
        <f>COUNTIFS(Table2[Sub-Sector],Table3[[#This Row],[Sub-Sector]],Table2[% Price above 20 EMA],"&gt;=0")/Table3[[#This Row],[Count]]</f>
        <v>0.1</v>
      </c>
      <c r="S63" s="1">
        <f>COUNTIFS(Table2[Sub-Sector],Table3[[#This Row],[Sub-Sector]],Table2[% Price above 50 EMA],"&gt;=0")/Table3[[#This Row],[Count]]</f>
        <v>0.1</v>
      </c>
      <c r="T63" s="1">
        <f>COUNTIFS(Table2[Sub-Sector],Table3[[#This Row],[Sub-Sector]],Table2[% Price above 200 EMA],"&gt;=0")/Table3[[#This Row],[Count]]</f>
        <v>0.6</v>
      </c>
      <c r="U63" s="1">
        <f>COUNTIFS(Table2[Sub-Sector],Table3[[#This Row],[Sub-Sector]],Table2[Rate of Change - Zone],"Positive")/Table3[[#This Row],[Count]]</f>
        <v>0.2</v>
      </c>
      <c r="V63" s="1">
        <f>COUNTIFS(Table2[Sub-Sector],Table3[[#This Row],[Sub-Sector]],Table2[Sharpe Ratio],"&gt;=0.10")/Table3[[#This Row],[Count]]</f>
        <v>0.4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</v>
      </c>
      <c r="X63">
        <f>_xlfn.RANK.AVG(Table3[[#This Row],[Score]],Table3[Score],1)</f>
        <v>61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3">
        <f>_xlfn.RANK.AVG(Table3[[#This Row],[Score 2 ]],Table3[[Score 2 ]],1)</f>
        <v>62</v>
      </c>
    </row>
    <row r="64" spans="1:26" x14ac:dyDescent="0.3">
      <c r="A64" t="s">
        <v>18</v>
      </c>
      <c r="B64">
        <f>COUNTIFS(Table2[Sub-Sector],Table3[[#This Row],[Sub-Sector]])</f>
        <v>6</v>
      </c>
      <c r="C64" s="1">
        <f>COUNTIFS(Table2[Sub-Sector],Table3[[#This Row],[Sub-Sector]],Table2[Uptrend],"Uptrend")/Table3[[#This Row],[Count]]</f>
        <v>0.33333333333333331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0.16666666666666666</v>
      </c>
      <c r="F64" s="1">
        <f>COUNTIFS(Table2[Sub-Sector],Table3[[#This Row],[Sub-Sector]],Table2[6M Return vs Nifty],"&gt;=10")/Table3[[#This Row],[Count]]</f>
        <v>0.16666666666666666</v>
      </c>
      <c r="G64" s="1">
        <f>COUNTIFS(Table2[Sub-Sector],Table3[[#This Row],[Sub-Sector]],Table2[1Y Return vs Nifty],"&gt;=10")/Table3[[#This Row],[Count]]</f>
        <v>0.83333333333333337</v>
      </c>
      <c r="H64" s="1">
        <f>COUNTIFS(Table2[Sub-Sector],Table3[[#This Row],[Sub-Sector]],Table2[RSI Exponential â€“ 14D],"&gt;=50")/Table3[[#This Row],[Count]]</f>
        <v>0</v>
      </c>
      <c r="I64" s="1">
        <f>COUNTIFS(Table2[Sub-Sector],Table3[[#This Row],[Sub-Sector]],Table2[Relative Volume],"&gt;=1")/Table3[[#This Row],[Count]]</f>
        <v>0.33333333333333331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0.83333333333333337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0.16666666666666666</v>
      </c>
      <c r="N64" s="1">
        <f>COUNTIFS(Table2[Sub-Sector],Table3[[#This Row],[Sub-Sector]],Table2[% Away From Current Month Low],"&gt;=0.05")/Table3[[#This Row],[Count]]</f>
        <v>0.16666666666666666</v>
      </c>
      <c r="O64" s="1">
        <f>COUNTIFS(Table2[Sub-Sector],Table3[[#This Row],[Sub-Sector]],Table2[% Away From Current Month High],"&lt;=0.05")/Table3[[#This Row],[Count]]</f>
        <v>0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</v>
      </c>
      <c r="S64" s="1">
        <f>COUNTIFS(Table2[Sub-Sector],Table3[[#This Row],[Sub-Sector]],Table2[% Price above 50 EMA],"&gt;=0")/Table3[[#This Row],[Count]]</f>
        <v>0</v>
      </c>
      <c r="T64" s="1">
        <f>COUNTIFS(Table2[Sub-Sector],Table3[[#This Row],[Sub-Sector]],Table2[% Price above 200 EMA],"&gt;=0")/Table3[[#This Row],[Count]]</f>
        <v>0.5</v>
      </c>
      <c r="U64" s="1">
        <f>COUNTIFS(Table2[Sub-Sector],Table3[[#This Row],[Sub-Sector]],Table2[Rate of Change - Zone],"Positive")/Table3[[#This Row],[Count]]</f>
        <v>0</v>
      </c>
      <c r="V64" s="1">
        <f>COUNTIFS(Table2[Sub-Sector],Table3[[#This Row],[Sub-Sector]],Table2[Sharpe Ratio],"&gt;=0.10")/Table3[[#This Row],[Count]]</f>
        <v>0.16666666666666666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</v>
      </c>
      <c r="X64">
        <f>_xlfn.RANK.AVG(Table3[[#This Row],[Score]],Table3[Score],1)</f>
        <v>71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64">
        <f>_xlfn.RANK.AVG(Table3[[#This Row],[Score 2 ]],Table3[[Score 2 ]],1)</f>
        <v>63</v>
      </c>
    </row>
    <row r="65" spans="1:26" x14ac:dyDescent="0.3">
      <c r="A65" t="s">
        <v>1234</v>
      </c>
      <c r="B65">
        <f>COUNTIFS(Table2[Sub-Sector],Table3[[#This Row],[Sub-Sector]])</f>
        <v>2</v>
      </c>
      <c r="C65" s="1">
        <f>COUNTIFS(Table2[Sub-Sector],Table3[[#This Row],[Sub-Sector]],Table2[Uptrend],"Uptrend")/Table3[[#This Row],[Count]]</f>
        <v>0</v>
      </c>
      <c r="D65" s="1">
        <f>COUNTIFS(Table2[Sub-Sector],Table3[[#This Row],[Sub-Sector]],Table2[1W Return vs Nifty],"&gt;=5")/Table3[[#This Row],[Count]]</f>
        <v>0.5</v>
      </c>
      <c r="E65" s="1">
        <f>COUNTIFS(Table2[Sub-Sector],Table3[[#This Row],[Sub-Sector]],Table2[1M Return vs Nifty],"&gt;=5")/Table3[[#This Row],[Count]]</f>
        <v>0.5</v>
      </c>
      <c r="F65" s="1">
        <f>COUNTIFS(Table2[Sub-Sector],Table3[[#This Row],[Sub-Sector]],Table2[6M Return vs Nifty],"&gt;=10")/Table3[[#This Row],[Count]]</f>
        <v>0</v>
      </c>
      <c r="G65" s="1">
        <f>COUNTIFS(Table2[Sub-Sector],Table3[[#This Row],[Sub-Sector]],Table2[1Y Return vs Nifty],"&gt;=10")/Table3[[#This Row],[Count]]</f>
        <v>0</v>
      </c>
      <c r="H65" s="1">
        <f>COUNTIFS(Table2[Sub-Sector],Table3[[#This Row],[Sub-Sector]],Table2[RSI Exponential â€“ 14D],"&gt;=50")/Table3[[#This Row],[Count]]</f>
        <v>0</v>
      </c>
      <c r="I65" s="1">
        <f>COUNTIFS(Table2[Sub-Sector],Table3[[#This Row],[Sub-Sector]],Table2[Relative Volume],"&gt;=1")/Table3[[#This Row],[Count]]</f>
        <v>0.5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0.5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</v>
      </c>
      <c r="N65" s="1">
        <f>COUNTIFS(Table2[Sub-Sector],Table3[[#This Row],[Sub-Sector]],Table2[% Away From Current Month Low],"&gt;=0.05")/Table3[[#This Row],[Count]]</f>
        <v>0.5</v>
      </c>
      <c r="O65" s="1">
        <f>COUNTIFS(Table2[Sub-Sector],Table3[[#This Row],[Sub-Sector]],Table2[% Away From Current Month High],"&lt;=0.05")/Table3[[#This Row],[Count]]</f>
        <v>0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0.5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</v>
      </c>
      <c r="T65" s="1">
        <f>COUNTIFS(Table2[Sub-Sector],Table3[[#This Row],[Sub-Sector]],Table2[% Price above 200 EMA],"&gt;=0")/Table3[[#This Row],[Count]]</f>
        <v>0</v>
      </c>
      <c r="U65" s="1">
        <f>COUNTIFS(Table2[Sub-Sector],Table3[[#This Row],[Sub-Sector]],Table2[Rate of Change - Zone],"Positive")/Table3[[#This Row],[Count]]</f>
        <v>0.5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65">
        <f>_xlfn.RANK.AVG(Table3[[#This Row],[Score]],Table3[Score],1)</f>
        <v>46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65">
        <f>_xlfn.RANK.AVG(Table3[[#This Row],[Score 2 ]],Table3[[Score 2 ]],1)</f>
        <v>64</v>
      </c>
    </row>
    <row r="66" spans="1:26" x14ac:dyDescent="0.3">
      <c r="A66" t="s">
        <v>60</v>
      </c>
      <c r="B66">
        <f>COUNTIFS(Table2[Sub-Sector],Table3[[#This Row],[Sub-Sector]])</f>
        <v>4</v>
      </c>
      <c r="C66" s="1">
        <f>COUNTIFS(Table2[Sub-Sector],Table3[[#This Row],[Sub-Sector]],Table2[Uptrend],"Uptrend")/Table3[[#This Row],[Count]]</f>
        <v>0.25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0.25</v>
      </c>
      <c r="F66" s="1">
        <f>COUNTIFS(Table2[Sub-Sector],Table3[[#This Row],[Sub-Sector]],Table2[6M Return vs Nifty],"&gt;=10")/Table3[[#This Row],[Count]]</f>
        <v>0.25</v>
      </c>
      <c r="G66" s="1">
        <f>COUNTIFS(Table2[Sub-Sector],Table3[[#This Row],[Sub-Sector]],Table2[1Y Return vs Nifty],"&gt;=10")/Table3[[#This Row],[Count]]</f>
        <v>0.75</v>
      </c>
      <c r="H66" s="1">
        <f>COUNTIFS(Table2[Sub-Sector],Table3[[#This Row],[Sub-Sector]],Table2[RSI Exponential â€“ 14D],"&gt;=50")/Table3[[#This Row],[Count]]</f>
        <v>0</v>
      </c>
      <c r="I66" s="1">
        <f>COUNTIFS(Table2[Sub-Sector],Table3[[#This Row],[Sub-Sector]],Table2[Relative Volume],"&gt;=1")/Table3[[#This Row],[Count]]</f>
        <v>0.25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0.75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</v>
      </c>
      <c r="S66" s="1">
        <f>COUNTIFS(Table2[Sub-Sector],Table3[[#This Row],[Sub-Sector]],Table2[% Price above 50 EMA],"&gt;=0")/Table3[[#This Row],[Count]]</f>
        <v>0</v>
      </c>
      <c r="T66" s="1">
        <f>COUNTIFS(Table2[Sub-Sector],Table3[[#This Row],[Sub-Sector]],Table2[% Price above 200 EMA],"&gt;=0")/Table3[[#This Row],[Count]]</f>
        <v>0.25</v>
      </c>
      <c r="U66" s="1">
        <f>COUNTIFS(Table2[Sub-Sector],Table3[[#This Row],[Sub-Sector]],Table2[Rate of Change - Zone],"Positive")/Table3[[#This Row],[Count]]</f>
        <v>0</v>
      </c>
      <c r="V66" s="1">
        <f>COUNTIFS(Table2[Sub-Sector],Table3[[#This Row],[Sub-Sector]],Table2[Sharpe Ratio],"&gt;=0.10")/Table3[[#This Row],[Count]]</f>
        <v>0.5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</v>
      </c>
      <c r="X66">
        <f>_xlfn.RANK.AVG(Table3[[#This Row],[Score]],Table3[Score],1)</f>
        <v>68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66">
        <f>_xlfn.RANK.AVG(Table3[[#This Row],[Score 2 ]],Table3[[Score 2 ]],1)</f>
        <v>65</v>
      </c>
    </row>
    <row r="67" spans="1:26" x14ac:dyDescent="0.3">
      <c r="A67" t="s">
        <v>1370</v>
      </c>
      <c r="B67">
        <f>COUNTIFS(Table2[Sub-Sector],Table3[[#This Row],[Sub-Sector]])</f>
        <v>2</v>
      </c>
      <c r="C67" s="1">
        <f>COUNTIFS(Table2[Sub-Sector],Table3[[#This Row],[Sub-Sector]],Table2[Uptrend],"Uptrend")/Table3[[#This Row],[Count]]</f>
        <v>0.5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0.5</v>
      </c>
      <c r="F67" s="1">
        <f>COUNTIFS(Table2[Sub-Sector],Table3[[#This Row],[Sub-Sector]],Table2[6M Return vs Nifty],"&gt;=10")/Table3[[#This Row],[Count]]</f>
        <v>0.5</v>
      </c>
      <c r="G67" s="1">
        <f>COUNTIFS(Table2[Sub-Sector],Table3[[#This Row],[Sub-Sector]],Table2[1Y Return vs Nifty],"&gt;=10")/Table3[[#This Row],[Count]]</f>
        <v>0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0.5</v>
      </c>
      <c r="J67" s="1">
        <f>COUNTIFS(Table2[Sub-Sector],Table3[[#This Row],[Sub-Sector]],Table2[% Away From Day Low],"&gt;=0.05")/Table3[[#This Row],[Count]]</f>
        <v>0.5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0.5</v>
      </c>
      <c r="M67" s="1">
        <f>COUNTIFS(Table2[Sub-Sector],Table3[[#This Row],[Sub-Sector]],Table2[% Away From Current Week High],"&lt;=0.05")/Table3[[#This Row],[Count]]</f>
        <v>0.5</v>
      </c>
      <c r="N67" s="1">
        <f>COUNTIFS(Table2[Sub-Sector],Table3[[#This Row],[Sub-Sector]],Table2[% Away From Current Month Low],"&gt;=0.05")/Table3[[#This Row],[Count]]</f>
        <v>0.5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0.5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0.5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67">
        <f>_xlfn.RANK.AVG(Table3[[#This Row],[Score]],Table3[Score],1)</f>
        <v>48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67">
        <f>_xlfn.RANK.AVG(Table3[[#This Row],[Score 2 ]],Table3[[Score 2 ]],1)</f>
        <v>66</v>
      </c>
    </row>
    <row r="68" spans="1:26" x14ac:dyDescent="0.3">
      <c r="A68" t="s">
        <v>72</v>
      </c>
      <c r="B68">
        <f>COUNTIFS(Table2[Sub-Sector],Table3[[#This Row],[Sub-Sector]])</f>
        <v>3</v>
      </c>
      <c r="C68" s="1">
        <f>COUNTIFS(Table2[Sub-Sector],Table3[[#This Row],[Sub-Sector]],Table2[Uptrend],"Uptrend")/Table3[[#This Row],[Count]]</f>
        <v>0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</v>
      </c>
      <c r="G68" s="1">
        <f>COUNTIFS(Table2[Sub-Sector],Table3[[#This Row],[Sub-Sector]],Table2[1Y Return vs Nifty],"&gt;=10")/Table3[[#This Row],[Count]]</f>
        <v>0.33333333333333331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0.33333333333333331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0.33333333333333331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</v>
      </c>
      <c r="N68" s="1">
        <f>COUNTIFS(Table2[Sub-Sector],Table3[[#This Row],[Sub-Sector]],Table2[% Away From Current Month Low],"&gt;=0.05")/Table3[[#This Row],[Count]]</f>
        <v>0.33333333333333331</v>
      </c>
      <c r="O68" s="1">
        <f>COUNTIFS(Table2[Sub-Sector],Table3[[#This Row],[Sub-Sector]],Table2[% Away From Current Month High],"&lt;=0.05")/Table3[[#This Row],[Count]]</f>
        <v>0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0</v>
      </c>
      <c r="U68" s="1">
        <f>COUNTIFS(Table2[Sub-Sector],Table3[[#This Row],[Sub-Sector]],Table2[Rate of Change - Zone],"Positive")/Table3[[#This Row],[Count]]</f>
        <v>0.33333333333333331</v>
      </c>
      <c r="V68" s="1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549.5</v>
      </c>
      <c r="X68">
        <f>_xlfn.RANK.AVG(Table3[[#This Row],[Score]],Table3[Score],1)</f>
        <v>90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68">
        <f>_xlfn.RANK.AVG(Table3[[#This Row],[Score 2 ]],Table3[[Score 2 ]],1)</f>
        <v>67</v>
      </c>
    </row>
    <row r="69" spans="1:26" x14ac:dyDescent="0.3">
      <c r="A69" t="s">
        <v>105</v>
      </c>
      <c r="B69">
        <f>COUNTIFS(Table2[Sub-Sector],Table3[[#This Row],[Sub-Sector]])</f>
        <v>4</v>
      </c>
      <c r="C69" s="1">
        <f>COUNTIFS(Table2[Sub-Sector],Table3[[#This Row],[Sub-Sector]],Table2[Uptrend],"Uptrend")/Table3[[#This Row],[Count]]</f>
        <v>0.25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0.25</v>
      </c>
      <c r="F69" s="1">
        <f>COUNTIFS(Table2[Sub-Sector],Table3[[#This Row],[Sub-Sector]],Table2[6M Return vs Nifty],"&gt;=10")/Table3[[#This Row],[Count]]</f>
        <v>0</v>
      </c>
      <c r="G69" s="1">
        <f>COUNTIFS(Table2[Sub-Sector],Table3[[#This Row],[Sub-Sector]],Table2[1Y Return vs Nifty],"&gt;=10")/Table3[[#This Row],[Count]]</f>
        <v>1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0.25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0.5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0.25</v>
      </c>
      <c r="N69" s="1">
        <f>COUNTIFS(Table2[Sub-Sector],Table3[[#This Row],[Sub-Sector]],Table2[% Away From Current Month Low],"&gt;=0.05")/Table3[[#This Row],[Count]]</f>
        <v>0.25</v>
      </c>
      <c r="O69" s="1">
        <f>COUNTIFS(Table2[Sub-Sector],Table3[[#This Row],[Sub-Sector]],Table2[% Away From Current Month High],"&lt;=0.05")/Table3[[#This Row],[Count]]</f>
        <v>0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0.25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0.75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</v>
      </c>
      <c r="X69">
        <f>_xlfn.RANK.AVG(Table3[[#This Row],[Score]],Table3[Score],1)</f>
        <v>72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69">
        <f>_xlfn.RANK.AVG(Table3[[#This Row],[Score 2 ]],Table3[[Score 2 ]],1)</f>
        <v>68.5</v>
      </c>
    </row>
    <row r="70" spans="1:26" x14ac:dyDescent="0.3">
      <c r="A70" t="s">
        <v>86</v>
      </c>
      <c r="B70">
        <f>COUNTIFS(Table2[Sub-Sector],Table3[[#This Row],[Sub-Sector]])</f>
        <v>3</v>
      </c>
      <c r="C70" s="1">
        <f>COUNTIFS(Table2[Sub-Sector],Table3[[#This Row],[Sub-Sector]],Table2[Uptrend],"Uptrend")/Table3[[#This Row],[Count]]</f>
        <v>0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0.33333333333333331</v>
      </c>
      <c r="G70" s="1">
        <f>COUNTIFS(Table2[Sub-Sector],Table3[[#This Row],[Sub-Sector]],Table2[1Y Return vs Nifty],"&gt;=10")/Table3[[#This Row],[Count]]</f>
        <v>1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0.66666666666666663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0.33333333333333331</v>
      </c>
      <c r="N70" s="1">
        <f>COUNTIFS(Table2[Sub-Sector],Table3[[#This Row],[Sub-Sector]],Table2[% Away From Current Month Low],"&gt;=0.05")/Table3[[#This Row],[Count]]</f>
        <v>0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</v>
      </c>
      <c r="S70" s="1">
        <f>COUNTIFS(Table2[Sub-Sector],Table3[[#This Row],[Sub-Sector]],Table2[% Price above 50 EMA],"&gt;=0")/Table3[[#This Row],[Count]]</f>
        <v>0</v>
      </c>
      <c r="T70" s="1">
        <f>COUNTIFS(Table2[Sub-Sector],Table3[[#This Row],[Sub-Sector]],Table2[% Price above 200 EMA],"&gt;=0")/Table3[[#This Row],[Count]]</f>
        <v>0.66666666666666663</v>
      </c>
      <c r="U70" s="1">
        <f>COUNTIFS(Table2[Sub-Sector],Table3[[#This Row],[Sub-Sector]],Table2[Rate of Change - Zone],"Positive")/Table3[[#This Row],[Count]]</f>
        <v>0</v>
      </c>
      <c r="V70" s="1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556.5</v>
      </c>
      <c r="X70">
        <f>_xlfn.RANK.AVG(Table3[[#This Row],[Score]],Table3[Score],1)</f>
        <v>92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0">
        <f>_xlfn.RANK.AVG(Table3[[#This Row],[Score 2 ]],Table3[[Score 2 ]],1)</f>
        <v>68.5</v>
      </c>
    </row>
    <row r="71" spans="1:26" x14ac:dyDescent="0.3">
      <c r="A71" t="s">
        <v>394</v>
      </c>
      <c r="B71">
        <f>COUNTIFS(Table2[Sub-Sector],Table3[[#This Row],[Sub-Sector]])</f>
        <v>6</v>
      </c>
      <c r="C71" s="1">
        <f>COUNTIFS(Table2[Sub-Sector],Table3[[#This Row],[Sub-Sector]],Table2[Uptrend],"Uptrend")/Table3[[#This Row],[Count]]</f>
        <v>0.33333333333333331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0.16666666666666666</v>
      </c>
      <c r="F71" s="1">
        <f>COUNTIFS(Table2[Sub-Sector],Table3[[#This Row],[Sub-Sector]],Table2[6M Return vs Nifty],"&gt;=10")/Table3[[#This Row],[Count]]</f>
        <v>0.16666666666666666</v>
      </c>
      <c r="G71" s="1">
        <f>COUNTIFS(Table2[Sub-Sector],Table3[[#This Row],[Sub-Sector]],Table2[1Y Return vs Nifty],"&gt;=10")/Table3[[#This Row],[Count]]</f>
        <v>0.5</v>
      </c>
      <c r="H71" s="1">
        <f>COUNTIFS(Table2[Sub-Sector],Table3[[#This Row],[Sub-Sector]],Table2[RSI Exponential â€“ 14D],"&gt;=50")/Table3[[#This Row],[Count]]</f>
        <v>0</v>
      </c>
      <c r="I71" s="1">
        <f>COUNTIFS(Table2[Sub-Sector],Table3[[#This Row],[Sub-Sector]],Table2[Relative Volume],"&gt;=1")/Table3[[#This Row],[Count]]</f>
        <v>0.16666666666666666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0.83333333333333337</v>
      </c>
      <c r="N71" s="1">
        <f>COUNTIFS(Table2[Sub-Sector],Table3[[#This Row],[Sub-Sector]],Table2[% Away From Current Month Low],"&gt;=0.05")/Table3[[#This Row],[Count]]</f>
        <v>0.33333333333333331</v>
      </c>
      <c r="O71" s="1">
        <f>COUNTIFS(Table2[Sub-Sector],Table3[[#This Row],[Sub-Sector]],Table2[% Away From Current Month High],"&lt;=0.05")/Table3[[#This Row],[Count]]</f>
        <v>0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</v>
      </c>
      <c r="S71" s="1">
        <f>COUNTIFS(Table2[Sub-Sector],Table3[[#This Row],[Sub-Sector]],Table2[% Price above 50 EMA],"&gt;=0")/Table3[[#This Row],[Count]]</f>
        <v>0</v>
      </c>
      <c r="T71" s="1">
        <f>COUNTIFS(Table2[Sub-Sector],Table3[[#This Row],[Sub-Sector]],Table2[% Price above 200 EMA],"&gt;=0")/Table3[[#This Row],[Count]]</f>
        <v>0.66666666666666663</v>
      </c>
      <c r="U71" s="1">
        <f>COUNTIFS(Table2[Sub-Sector],Table3[[#This Row],[Sub-Sector]],Table2[Rate of Change - Zone],"Positive")/Table3[[#This Row],[Count]]</f>
        <v>0.16666666666666666</v>
      </c>
      <c r="V71" s="1">
        <f>COUNTIFS(Table2[Sub-Sector],Table3[[#This Row],[Sub-Sector]],Table2[Sharpe Ratio],"&gt;=0.10")/Table3[[#This Row],[Count]]</f>
        <v>0.5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487.5</v>
      </c>
      <c r="X71">
        <f>_xlfn.RANK.AVG(Table3[[#This Row],[Score]],Table3[Score],1)</f>
        <v>74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71">
        <f>_xlfn.RANK.AVG(Table3[[#This Row],[Score 2 ]],Table3[[Score 2 ]],1)</f>
        <v>70.5</v>
      </c>
    </row>
    <row r="72" spans="1:26" x14ac:dyDescent="0.3">
      <c r="A72" t="s">
        <v>43</v>
      </c>
      <c r="B72">
        <f>COUNTIFS(Table2[Sub-Sector],Table3[[#This Row],[Sub-Sector]])</f>
        <v>10</v>
      </c>
      <c r="C72" s="1">
        <f>COUNTIFS(Table2[Sub-Sector],Table3[[#This Row],[Sub-Sector]],Table2[Uptrend],"Uptrend")/Table3[[#This Row],[Count]]</f>
        <v>0.5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0.2</v>
      </c>
      <c r="F72" s="1">
        <f>COUNTIFS(Table2[Sub-Sector],Table3[[#This Row],[Sub-Sector]],Table2[6M Return vs Nifty],"&gt;=10")/Table3[[#This Row],[Count]]</f>
        <v>0.2</v>
      </c>
      <c r="G72" s="1">
        <f>COUNTIFS(Table2[Sub-Sector],Table3[[#This Row],[Sub-Sector]],Table2[1Y Return vs Nifty],"&gt;=10")/Table3[[#This Row],[Count]]</f>
        <v>0.5</v>
      </c>
      <c r="H72" s="1">
        <f>COUNTIFS(Table2[Sub-Sector],Table3[[#This Row],[Sub-Sector]],Table2[RSI Exponential â€“ 14D],"&gt;=50")/Table3[[#This Row],[Count]]</f>
        <v>0.1</v>
      </c>
      <c r="I72" s="1">
        <f>COUNTIFS(Table2[Sub-Sector],Table3[[#This Row],[Sub-Sector]],Table2[Relative Volume],"&gt;=1")/Table3[[#This Row],[Count]]</f>
        <v>0.1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0.8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0.6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0.2</v>
      </c>
      <c r="P72" s="1">
        <f>COUNTIFS(Table2[Sub-Sector],Table3[[#This Row],[Sub-Sector]],Table2[% Away From 52W High],"&lt;=10")/Table3[[#This Row],[Count]]</f>
        <v>0.3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0.1</v>
      </c>
      <c r="S72" s="1">
        <f>COUNTIFS(Table2[Sub-Sector],Table3[[#This Row],[Sub-Sector]],Table2[% Price above 50 EMA],"&gt;=0")/Table3[[#This Row],[Count]]</f>
        <v>0.2</v>
      </c>
      <c r="T72" s="1">
        <f>COUNTIFS(Table2[Sub-Sector],Table3[[#This Row],[Sub-Sector]],Table2[% Price above 200 EMA],"&gt;=0")/Table3[[#This Row],[Count]]</f>
        <v>0.7</v>
      </c>
      <c r="U72" s="1">
        <f>COUNTIFS(Table2[Sub-Sector],Table3[[#This Row],[Sub-Sector]],Table2[Rate of Change - Zone],"Positive")/Table3[[#This Row],[Count]]</f>
        <v>0.2</v>
      </c>
      <c r="V72" s="1">
        <f>COUNTIFS(Table2[Sub-Sector],Table3[[#This Row],[Sub-Sector]],Table2[Sharpe Ratio],"&gt;=0.10")/Table3[[#This Row],[Count]]</f>
        <v>0.1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</v>
      </c>
      <c r="X72">
        <f>_xlfn.RANK.AVG(Table3[[#This Row],[Score]],Table3[Score],1)</f>
        <v>67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72">
        <f>_xlfn.RANK.AVG(Table3[[#This Row],[Score 2 ]],Table3[[Score 2 ]],1)</f>
        <v>70.5</v>
      </c>
    </row>
    <row r="73" spans="1:26" x14ac:dyDescent="0.3">
      <c r="A73" t="s">
        <v>54</v>
      </c>
      <c r="B73">
        <f>COUNTIFS(Table2[Sub-Sector],Table3[[#This Row],[Sub-Sector]])</f>
        <v>17</v>
      </c>
      <c r="C73" s="1">
        <f>COUNTIFS(Table2[Sub-Sector],Table3[[#This Row],[Sub-Sector]],Table2[Uptrend],"Uptrend")/Table3[[#This Row],[Count]]</f>
        <v>0.35294117647058826</v>
      </c>
      <c r="D73" s="1">
        <f>COUNTIFS(Table2[Sub-Sector],Table3[[#This Row],[Sub-Sector]],Table2[1W Return vs Nifty],"&gt;=5")/Table3[[#This Row],[Count]]</f>
        <v>5.8823529411764705E-2</v>
      </c>
      <c r="E73" s="1">
        <f>COUNTIFS(Table2[Sub-Sector],Table3[[#This Row],[Sub-Sector]],Table2[1M Return vs Nifty],"&gt;=5")/Table3[[#This Row],[Count]]</f>
        <v>0.11764705882352941</v>
      </c>
      <c r="F73" s="1">
        <f>COUNTIFS(Table2[Sub-Sector],Table3[[#This Row],[Sub-Sector]],Table2[6M Return vs Nifty],"&gt;=10")/Table3[[#This Row],[Count]]</f>
        <v>0.17647058823529413</v>
      </c>
      <c r="G73" s="1">
        <f>COUNTIFS(Table2[Sub-Sector],Table3[[#This Row],[Sub-Sector]],Table2[1Y Return vs Nifty],"&gt;=10")/Table3[[#This Row],[Count]]</f>
        <v>0.23529411764705882</v>
      </c>
      <c r="H73" s="1">
        <f>COUNTIFS(Table2[Sub-Sector],Table3[[#This Row],[Sub-Sector]],Table2[RSI Exponential â€“ 14D],"&gt;=50")/Table3[[#This Row],[Count]]</f>
        <v>5.8823529411764705E-2</v>
      </c>
      <c r="I73" s="1">
        <f>COUNTIFS(Table2[Sub-Sector],Table3[[#This Row],[Sub-Sector]],Table2[Relative Volume],"&gt;=1")/Table3[[#This Row],[Count]]</f>
        <v>0.41176470588235292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0.82352941176470584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0.47058823529411764</v>
      </c>
      <c r="N73" s="1">
        <f>COUNTIFS(Table2[Sub-Sector],Table3[[#This Row],[Sub-Sector]],Table2[% Away From Current Month Low],"&gt;=0.05")/Table3[[#This Row],[Count]]</f>
        <v>0.11764705882352941</v>
      </c>
      <c r="O73" s="1">
        <f>COUNTIFS(Table2[Sub-Sector],Table3[[#This Row],[Sub-Sector]],Table2[% Away From Current Month High],"&lt;=0.05")/Table3[[#This Row],[Count]]</f>
        <v>0</v>
      </c>
      <c r="P73" s="1">
        <f>COUNTIFS(Table2[Sub-Sector],Table3[[#This Row],[Sub-Sector]],Table2[% Away From 52W High],"&lt;=10")/Table3[[#This Row],[Count]]</f>
        <v>0.11764705882352941</v>
      </c>
      <c r="Q73" s="1">
        <f>COUNTIFS(Table2[Sub-Sector],Table3[[#This Row],[Sub-Sector]],Table2[% Away From 52W Low],"&gt;=10")/Table3[[#This Row],[Count]]</f>
        <v>0.6470588235294118</v>
      </c>
      <c r="R73" s="1">
        <f>COUNTIFS(Table2[Sub-Sector],Table3[[#This Row],[Sub-Sector]],Table2[% Price above 20 EMA],"&gt;=0")/Table3[[#This Row],[Count]]</f>
        <v>5.8823529411764705E-2</v>
      </c>
      <c r="S73" s="1">
        <f>COUNTIFS(Table2[Sub-Sector],Table3[[#This Row],[Sub-Sector]],Table2[% Price above 50 EMA],"&gt;=0")/Table3[[#This Row],[Count]]</f>
        <v>0.11764705882352941</v>
      </c>
      <c r="T73" s="1">
        <f>COUNTIFS(Table2[Sub-Sector],Table3[[#This Row],[Sub-Sector]],Table2[% Price above 200 EMA],"&gt;=0")/Table3[[#This Row],[Count]]</f>
        <v>0.29411764705882354</v>
      </c>
      <c r="U73" s="1">
        <f>COUNTIFS(Table2[Sub-Sector],Table3[[#This Row],[Sub-Sector]],Table2[Rate of Change - Zone],"Positive")/Table3[[#This Row],[Count]]</f>
        <v>5.8823529411764705E-2</v>
      </c>
      <c r="V73" s="1">
        <f>COUNTIFS(Table2[Sub-Sector],Table3[[#This Row],[Sub-Sector]],Table2[Sharpe Ratio],"&gt;=0.10")/Table3[[#This Row],[Count]]</f>
        <v>0.11764705882352941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</v>
      </c>
      <c r="X73">
        <f>_xlfn.RANK.AVG(Table3[[#This Row],[Score]],Table3[Score],1)</f>
        <v>60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73">
        <f>_xlfn.RANK.AVG(Table3[[#This Row],[Score 2 ]],Table3[[Score 2 ]],1)</f>
        <v>72</v>
      </c>
    </row>
    <row r="74" spans="1:26" x14ac:dyDescent="0.3">
      <c r="A74" t="s">
        <v>1190</v>
      </c>
      <c r="B74">
        <f>COUNTIFS(Table2[Sub-Sector],Table3[[#This Row],[Sub-Sector]])</f>
        <v>2</v>
      </c>
      <c r="C74" s="1">
        <f>COUNTIFS(Table2[Sub-Sector],Table3[[#This Row],[Sub-Sector]],Table2[Uptrend],"Uptrend")/Table3[[#This Row],[Count]]</f>
        <v>0.5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</v>
      </c>
      <c r="G74" s="1">
        <f>COUNTIFS(Table2[Sub-Sector],Table3[[#This Row],[Sub-Sector]],Table2[1Y Return vs Nifty],"&gt;=10")/Table3[[#This Row],[Count]]</f>
        <v>0.5</v>
      </c>
      <c r="H74" s="1">
        <f>COUNTIFS(Table2[Sub-Sector],Table3[[#This Row],[Sub-Sector]],Table2[RSI Exponential â€“ 14D],"&gt;=50")/Table3[[#This Row],[Count]]</f>
        <v>0</v>
      </c>
      <c r="I74" s="1">
        <f>COUNTIFS(Table2[Sub-Sector],Table3[[#This Row],[Sub-Sector]],Table2[Relative Volume],"&gt;=1")/Table3[[#This Row],[Count]]</f>
        <v>1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0.5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0</v>
      </c>
      <c r="N74" s="1">
        <f>COUNTIFS(Table2[Sub-Sector],Table3[[#This Row],[Sub-Sector]],Table2[% Away From Current Month Low],"&gt;=0.05")/Table3[[#This Row],[Count]]</f>
        <v>0</v>
      </c>
      <c r="O74" s="1">
        <f>COUNTIFS(Table2[Sub-Sector],Table3[[#This Row],[Sub-Sector]],Table2[% Away From Current Month High],"&lt;=0.05")/Table3[[#This Row],[Count]]</f>
        <v>0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</v>
      </c>
      <c r="S74" s="1">
        <f>COUNTIFS(Table2[Sub-Sector],Table3[[#This Row],[Sub-Sector]],Table2[% Price above 50 EMA],"&gt;=0")/Table3[[#This Row],[Count]]</f>
        <v>0</v>
      </c>
      <c r="T74" s="1">
        <f>COUNTIFS(Table2[Sub-Sector],Table3[[#This Row],[Sub-Sector]],Table2[% Price above 200 EMA],"&gt;=0")/Table3[[#This Row],[Count]]</f>
        <v>0.5</v>
      </c>
      <c r="U74" s="1">
        <f>COUNTIFS(Table2[Sub-Sector],Table3[[#This Row],[Sub-Sector]],Table2[Rate of Change - Zone],"Positive")/Table3[[#This Row],[Count]]</f>
        <v>0</v>
      </c>
      <c r="V74" s="1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502.5</v>
      </c>
      <c r="X74">
        <f>_xlfn.RANK.AVG(Table3[[#This Row],[Score]],Table3[Score],1)</f>
        <v>79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74">
        <f>_xlfn.RANK.AVG(Table3[[#This Row],[Score 2 ]],Table3[[Score 2 ]],1)</f>
        <v>73</v>
      </c>
    </row>
    <row r="75" spans="1:26" x14ac:dyDescent="0.3">
      <c r="A75" t="s">
        <v>77</v>
      </c>
      <c r="B75">
        <f>COUNTIFS(Table2[Sub-Sector],Table3[[#This Row],[Sub-Sector]])</f>
        <v>17</v>
      </c>
      <c r="C75" s="1">
        <f>COUNTIFS(Table2[Sub-Sector],Table3[[#This Row],[Sub-Sector]],Table2[Uptrend],"Uptrend")/Table3[[#This Row],[Count]]</f>
        <v>0.29411764705882354</v>
      </c>
      <c r="D75" s="1">
        <f>COUNTIFS(Table2[Sub-Sector],Table3[[#This Row],[Sub-Sector]],Table2[1W Return vs Nifty],"&gt;=5")/Table3[[#This Row],[Count]]</f>
        <v>5.8823529411764705E-2</v>
      </c>
      <c r="E75" s="1">
        <f>COUNTIFS(Table2[Sub-Sector],Table3[[#This Row],[Sub-Sector]],Table2[1M Return vs Nifty],"&gt;=5")/Table3[[#This Row],[Count]]</f>
        <v>0.17647058823529413</v>
      </c>
      <c r="F75" s="1">
        <f>COUNTIFS(Table2[Sub-Sector],Table3[[#This Row],[Sub-Sector]],Table2[6M Return vs Nifty],"&gt;=10")/Table3[[#This Row],[Count]]</f>
        <v>0.11764705882352941</v>
      </c>
      <c r="G75" s="1">
        <f>COUNTIFS(Table2[Sub-Sector],Table3[[#This Row],[Sub-Sector]],Table2[1Y Return vs Nifty],"&gt;=10")/Table3[[#This Row],[Count]]</f>
        <v>0.29411764705882354</v>
      </c>
      <c r="H75" s="1">
        <f>COUNTIFS(Table2[Sub-Sector],Table3[[#This Row],[Sub-Sector]],Table2[RSI Exponential â€“ 14D],"&gt;=50")/Table3[[#This Row],[Count]]</f>
        <v>5.8823529411764705E-2</v>
      </c>
      <c r="I75" s="1">
        <f>COUNTIFS(Table2[Sub-Sector],Table3[[#This Row],[Sub-Sector]],Table2[Relative Volume],"&gt;=1")/Table3[[#This Row],[Count]]</f>
        <v>0.29411764705882354</v>
      </c>
      <c r="J75" s="1">
        <f>COUNTIFS(Table2[Sub-Sector],Table3[[#This Row],[Sub-Sector]],Table2[% Away From Day Low],"&gt;=0.05")/Table3[[#This Row],[Count]]</f>
        <v>5.8823529411764705E-2</v>
      </c>
      <c r="K75" s="1">
        <f>COUNTIFS(Table2[Sub-Sector],Table3[[#This Row],[Sub-Sector]],Table2[% Away From Day High],"&lt;=0.05")/Table3[[#This Row],[Count]]</f>
        <v>0.82352941176470584</v>
      </c>
      <c r="L75" s="1">
        <f>COUNTIFS(Table2[Sub-Sector],Table3[[#This Row],[Sub-Sector]],Table2[% Away From Current Week Low],"&gt;=0.05")/Table3[[#This Row],[Count]]</f>
        <v>0.11764705882352941</v>
      </c>
      <c r="M75" s="1">
        <f>COUNTIFS(Table2[Sub-Sector],Table3[[#This Row],[Sub-Sector]],Table2[% Away From Current Week High],"&lt;=0.05")/Table3[[#This Row],[Count]]</f>
        <v>0.6470588235294118</v>
      </c>
      <c r="N75" s="1">
        <f>COUNTIFS(Table2[Sub-Sector],Table3[[#This Row],[Sub-Sector]],Table2[% Away From Current Month Low],"&gt;=0.05")/Table3[[#This Row],[Count]]</f>
        <v>0.11764705882352941</v>
      </c>
      <c r="O75" s="1">
        <f>COUNTIFS(Table2[Sub-Sector],Table3[[#This Row],[Sub-Sector]],Table2[% Away From Current Month High],"&lt;=0.05")/Table3[[#This Row],[Count]]</f>
        <v>5.8823529411764705E-2</v>
      </c>
      <c r="P75" s="1">
        <f>COUNTIFS(Table2[Sub-Sector],Table3[[#This Row],[Sub-Sector]],Table2[% Away From 52W High],"&lt;=10")/Table3[[#This Row],[Count]]</f>
        <v>0.11764705882352941</v>
      </c>
      <c r="Q75" s="1">
        <f>COUNTIFS(Table2[Sub-Sector],Table3[[#This Row],[Sub-Sector]],Table2[% Away From 52W Low],"&gt;=10")/Table3[[#This Row],[Count]]</f>
        <v>0.76470588235294112</v>
      </c>
      <c r="R75" s="1">
        <f>COUNTIFS(Table2[Sub-Sector],Table3[[#This Row],[Sub-Sector]],Table2[% Price above 20 EMA],"&gt;=0")/Table3[[#This Row],[Count]]</f>
        <v>5.8823529411764705E-2</v>
      </c>
      <c r="S75" s="1">
        <f>COUNTIFS(Table2[Sub-Sector],Table3[[#This Row],[Sub-Sector]],Table2[% Price above 50 EMA],"&gt;=0")/Table3[[#This Row],[Count]]</f>
        <v>0.17647058823529413</v>
      </c>
      <c r="T75" s="1">
        <f>COUNTIFS(Table2[Sub-Sector],Table3[[#This Row],[Sub-Sector]],Table2[% Price above 200 EMA],"&gt;=0")/Table3[[#This Row],[Count]]</f>
        <v>0.35294117647058826</v>
      </c>
      <c r="U75" s="1">
        <f>COUNTIFS(Table2[Sub-Sector],Table3[[#This Row],[Sub-Sector]],Table2[Rate of Change - Zone],"Positive")/Table3[[#This Row],[Count]]</f>
        <v>0.17647058823529413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75">
        <f>_xlfn.RANK.AVG(Table3[[#This Row],[Score]],Table3[Score],1)</f>
        <v>66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</v>
      </c>
      <c r="Z75">
        <f>_xlfn.RANK.AVG(Table3[[#This Row],[Score 2 ]],Table3[[Score 2 ]],1)</f>
        <v>74</v>
      </c>
    </row>
    <row r="76" spans="1:26" x14ac:dyDescent="0.3">
      <c r="A76" t="s">
        <v>260</v>
      </c>
      <c r="B76">
        <f>COUNTIFS(Table2[Sub-Sector],Table3[[#This Row],[Sub-Sector]])</f>
        <v>3</v>
      </c>
      <c r="C76" s="1">
        <f>COUNTIFS(Table2[Sub-Sector],Table3[[#This Row],[Sub-Sector]],Table2[Uptrend],"Uptrend")/Table3[[#This Row],[Count]]</f>
        <v>0.33333333333333331</v>
      </c>
      <c r="D76" s="1">
        <f>COUNTIFS(Table2[Sub-Sector],Table3[[#This Row],[Sub-Sector]],Table2[1W Return vs Nifty],"&gt;=5")/Table3[[#This Row],[Count]]</f>
        <v>0.33333333333333331</v>
      </c>
      <c r="E76" s="1">
        <f>COUNTIFS(Table2[Sub-Sector],Table3[[#This Row],[Sub-Sector]],Table2[1M Return vs Nifty],"&gt;=5")/Table3[[#This Row],[Count]]</f>
        <v>0.33333333333333331</v>
      </c>
      <c r="F76" s="1">
        <f>COUNTIFS(Table2[Sub-Sector],Table3[[#This Row],[Sub-Sector]],Table2[6M Return vs Nifty],"&gt;=10")/Table3[[#This Row],[Count]]</f>
        <v>0.33333333333333331</v>
      </c>
      <c r="G76" s="1">
        <f>COUNTIFS(Table2[Sub-Sector],Table3[[#This Row],[Sub-Sector]],Table2[1Y Return vs Nifty],"&gt;=10")/Table3[[#This Row],[Count]]</f>
        <v>0.33333333333333331</v>
      </c>
      <c r="H76" s="1">
        <f>COUNTIFS(Table2[Sub-Sector],Table3[[#This Row],[Sub-Sector]],Table2[RSI Exponential â€“ 14D],"&gt;=50")/Table3[[#This Row],[Count]]</f>
        <v>0</v>
      </c>
      <c r="I76" s="1">
        <f>COUNTIFS(Table2[Sub-Sector],Table3[[#This Row],[Sub-Sector]],Table2[Relative Volume],"&gt;=1")/Table3[[#This Row],[Count]]</f>
        <v>0.33333333333333331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0.66666666666666663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0.33333333333333331</v>
      </c>
      <c r="N76" s="1">
        <f>COUNTIFS(Table2[Sub-Sector],Table3[[#This Row],[Sub-Sector]],Table2[% Away From Current Month Low],"&gt;=0.05")/Table3[[#This Row],[Count]]</f>
        <v>0.33333333333333331</v>
      </c>
      <c r="O76" s="1">
        <f>COUNTIFS(Table2[Sub-Sector],Table3[[#This Row],[Sub-Sector]],Table2[% Away From Current Month High],"&lt;=0.05")/Table3[[#This Row],[Count]]</f>
        <v>0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</v>
      </c>
      <c r="S76" s="1">
        <f>COUNTIFS(Table2[Sub-Sector],Table3[[#This Row],[Sub-Sector]],Table2[% Price above 50 EMA],"&gt;=0")/Table3[[#This Row],[Count]]</f>
        <v>0.33333333333333331</v>
      </c>
      <c r="T76" s="1">
        <f>COUNTIFS(Table2[Sub-Sector],Table3[[#This Row],[Sub-Sector]],Table2[% Price above 200 EMA],"&gt;=0")/Table3[[#This Row],[Count]]</f>
        <v>0.33333333333333331</v>
      </c>
      <c r="U76" s="1">
        <f>COUNTIFS(Table2[Sub-Sector],Table3[[#This Row],[Sub-Sector]],Table2[Rate of Change - Zone],"Positive")/Table3[[#This Row],[Count]]</f>
        <v>0</v>
      </c>
      <c r="V76" s="1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391.5</v>
      </c>
      <c r="X76">
        <f>_xlfn.RANK.AVG(Table3[[#This Row],[Score]],Table3[Score],1)</f>
        <v>47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76">
        <f>_xlfn.RANK.AVG(Table3[[#This Row],[Score 2 ]],Table3[[Score 2 ]],1)</f>
        <v>75</v>
      </c>
    </row>
    <row r="77" spans="1:26" x14ac:dyDescent="0.3">
      <c r="A77" t="s">
        <v>197</v>
      </c>
      <c r="B77">
        <f>COUNTIFS(Table2[Sub-Sector],Table3[[#This Row],[Sub-Sector]])</f>
        <v>9</v>
      </c>
      <c r="C77" s="1">
        <f>COUNTIFS(Table2[Sub-Sector],Table3[[#This Row],[Sub-Sector]],Table2[Uptrend],"Uptrend")/Table3[[#This Row],[Count]]</f>
        <v>0.33333333333333331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0.44444444444444442</v>
      </c>
      <c r="G77" s="1">
        <f>COUNTIFS(Table2[Sub-Sector],Table3[[#This Row],[Sub-Sector]],Table2[1Y Return vs Nifty],"&gt;=10")/Table3[[#This Row],[Count]]</f>
        <v>0.33333333333333331</v>
      </c>
      <c r="H77" s="1">
        <f>COUNTIFS(Table2[Sub-Sector],Table3[[#This Row],[Sub-Sector]],Table2[RSI Exponential â€“ 14D],"&gt;=50")/Table3[[#This Row],[Count]]</f>
        <v>0</v>
      </c>
      <c r="I77" s="1">
        <f>COUNTIFS(Table2[Sub-Sector],Table3[[#This Row],[Sub-Sector]],Table2[Relative Volume],"&gt;=1")/Table3[[#This Row],[Count]]</f>
        <v>0.22222222222222221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0.88888888888888884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0.66666666666666663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0</v>
      </c>
      <c r="P77" s="1">
        <f>COUNTIFS(Table2[Sub-Sector],Table3[[#This Row],[Sub-Sector]],Table2[% Away From 52W High],"&lt;=10")/Table3[[#This Row],[Count]]</f>
        <v>0.1111111111111111</v>
      </c>
      <c r="Q77" s="1">
        <f>COUNTIFS(Table2[Sub-Sector],Table3[[#This Row],[Sub-Sector]],Table2[% Away From 52W Low],"&gt;=10")/Table3[[#This Row],[Count]]</f>
        <v>0.77777777777777779</v>
      </c>
      <c r="R77" s="1">
        <f>COUNTIFS(Table2[Sub-Sector],Table3[[#This Row],[Sub-Sector]],Table2[% Price above 20 EMA],"&gt;=0")/Table3[[#This Row],[Count]]</f>
        <v>0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0.44444444444444442</v>
      </c>
      <c r="U77" s="1">
        <f>COUNTIFS(Table2[Sub-Sector],Table3[[#This Row],[Sub-Sector]],Table2[Rate of Change - Zone],"Positive")/Table3[[#This Row],[Count]]</f>
        <v>0</v>
      </c>
      <c r="V77" s="1">
        <f>COUNTIFS(Table2[Sub-Sector],Table3[[#This Row],[Sub-Sector]],Table2[Sharpe Ratio],"&gt;=0.10")/Table3[[#This Row],[Count]]</f>
        <v>0.1111111111111111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524.5</v>
      </c>
      <c r="X77">
        <f>_xlfn.RANK.AVG(Table3[[#This Row],[Score]],Table3[Score],1)</f>
        <v>85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77">
        <f>_xlfn.RANK.AVG(Table3[[#This Row],[Score 2 ]],Table3[[Score 2 ]],1)</f>
        <v>76</v>
      </c>
    </row>
    <row r="78" spans="1:26" x14ac:dyDescent="0.3">
      <c r="A78" t="s">
        <v>24</v>
      </c>
      <c r="B78">
        <f>COUNTIFS(Table2[Sub-Sector],Table3[[#This Row],[Sub-Sector]])</f>
        <v>20</v>
      </c>
      <c r="C78" s="1">
        <f>COUNTIFS(Table2[Sub-Sector],Table3[[#This Row],[Sub-Sector]],Table2[Uptrend],"Uptrend")/Table3[[#This Row],[Count]]</f>
        <v>0.2</v>
      </c>
      <c r="D78" s="1">
        <f>COUNTIFS(Table2[Sub-Sector],Table3[[#This Row],[Sub-Sector]],Table2[1W Return vs Nifty],"&gt;=5")/Table3[[#This Row],[Count]]</f>
        <v>0.1</v>
      </c>
      <c r="E78" s="1">
        <f>COUNTIFS(Table2[Sub-Sector],Table3[[#This Row],[Sub-Sector]],Table2[1M Return vs Nifty],"&gt;=5")/Table3[[#This Row],[Count]]</f>
        <v>0.15</v>
      </c>
      <c r="F78" s="1">
        <f>COUNTIFS(Table2[Sub-Sector],Table3[[#This Row],[Sub-Sector]],Table2[6M Return vs Nifty],"&gt;=10")/Table3[[#This Row],[Count]]</f>
        <v>0.05</v>
      </c>
      <c r="G78" s="1">
        <f>COUNTIFS(Table2[Sub-Sector],Table3[[#This Row],[Sub-Sector]],Table2[1Y Return vs Nifty],"&gt;=10")/Table3[[#This Row],[Count]]</f>
        <v>0.1</v>
      </c>
      <c r="H78" s="1">
        <f>COUNTIFS(Table2[Sub-Sector],Table3[[#This Row],[Sub-Sector]],Table2[RSI Exponential â€“ 14D],"&gt;=50")/Table3[[#This Row],[Count]]</f>
        <v>0.2</v>
      </c>
      <c r="I78" s="1">
        <f>COUNTIFS(Table2[Sub-Sector],Table3[[#This Row],[Sub-Sector]],Table2[Relative Volume],"&gt;=1")/Table3[[#This Row],[Count]]</f>
        <v>0.3</v>
      </c>
      <c r="J78" s="1">
        <f>COUNTIFS(Table2[Sub-Sector],Table3[[#This Row],[Sub-Sector]],Table2[% Away From Day Low],"&gt;=0.05")/Table3[[#This Row],[Count]]</f>
        <v>0.1</v>
      </c>
      <c r="K78" s="1">
        <f>COUNTIFS(Table2[Sub-Sector],Table3[[#This Row],[Sub-Sector]],Table2[% Away From Day High],"&lt;=0.05")/Table3[[#This Row],[Count]]</f>
        <v>0.8</v>
      </c>
      <c r="L78" s="1">
        <f>COUNTIFS(Table2[Sub-Sector],Table3[[#This Row],[Sub-Sector]],Table2[% Away From Current Week Low],"&gt;=0.05")/Table3[[#This Row],[Count]]</f>
        <v>0.15</v>
      </c>
      <c r="M78" s="1">
        <f>COUNTIFS(Table2[Sub-Sector],Table3[[#This Row],[Sub-Sector]],Table2[% Away From Current Week High],"&lt;=0.05")/Table3[[#This Row],[Count]]</f>
        <v>0.5</v>
      </c>
      <c r="N78" s="1">
        <f>COUNTIFS(Table2[Sub-Sector],Table3[[#This Row],[Sub-Sector]],Table2[% Away From Current Month Low],"&gt;=0.05")/Table3[[#This Row],[Count]]</f>
        <v>0.25</v>
      </c>
      <c r="O78" s="1">
        <f>COUNTIFS(Table2[Sub-Sector],Table3[[#This Row],[Sub-Sector]],Table2[% Away From Current Month High],"&lt;=0.05")/Table3[[#This Row],[Count]]</f>
        <v>0.15</v>
      </c>
      <c r="P78" s="1">
        <f>COUNTIFS(Table2[Sub-Sector],Table3[[#This Row],[Sub-Sector]],Table2[% Away From 52W High],"&lt;=10")/Table3[[#This Row],[Count]]</f>
        <v>0.25</v>
      </c>
      <c r="Q78" s="1">
        <f>COUNTIFS(Table2[Sub-Sector],Table3[[#This Row],[Sub-Sector]],Table2[% Away From 52W Low],"&gt;=10")/Table3[[#This Row],[Count]]</f>
        <v>0.5</v>
      </c>
      <c r="R78" s="1">
        <f>COUNTIFS(Table2[Sub-Sector],Table3[[#This Row],[Sub-Sector]],Table2[% Price above 20 EMA],"&gt;=0")/Table3[[#This Row],[Count]]</f>
        <v>0.2</v>
      </c>
      <c r="S78" s="1">
        <f>COUNTIFS(Table2[Sub-Sector],Table3[[#This Row],[Sub-Sector]],Table2[% Price above 50 EMA],"&gt;=0")/Table3[[#This Row],[Count]]</f>
        <v>0.2</v>
      </c>
      <c r="T78" s="1">
        <f>COUNTIFS(Table2[Sub-Sector],Table3[[#This Row],[Sub-Sector]],Table2[% Price above 200 EMA],"&gt;=0")/Table3[[#This Row],[Count]]</f>
        <v>0.3</v>
      </c>
      <c r="U78" s="1">
        <f>COUNTIFS(Table2[Sub-Sector],Table3[[#This Row],[Sub-Sector]],Table2[Rate of Change - Zone],"Positive")/Table3[[#This Row],[Count]]</f>
        <v>0.2</v>
      </c>
      <c r="V78" s="1">
        <f>COUNTIFS(Table2[Sub-Sector],Table3[[#This Row],[Sub-Sector]],Table2[Sharpe Ratio],"&gt;=0.10")/Table3[[#This Row],[Count]]</f>
        <v>0.15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463.5</v>
      </c>
      <c r="X78">
        <f>_xlfn.RANK.AVG(Table3[[#This Row],[Score]],Table3[Score],1)</f>
        <v>69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78">
        <f>_xlfn.RANK.AVG(Table3[[#This Row],[Score 2 ]],Table3[[Score 2 ]],1)</f>
        <v>77</v>
      </c>
    </row>
    <row r="79" spans="1:26" x14ac:dyDescent="0.3">
      <c r="A79" t="s">
        <v>456</v>
      </c>
      <c r="B79">
        <f>COUNTIFS(Table2[Sub-Sector],Table3[[#This Row],[Sub-Sector]])</f>
        <v>9</v>
      </c>
      <c r="C79" s="1">
        <f>COUNTIFS(Table2[Sub-Sector],Table3[[#This Row],[Sub-Sector]],Table2[Uptrend],"Uptrend")/Table3[[#This Row],[Count]]</f>
        <v>0.33333333333333331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0.22222222222222221</v>
      </c>
      <c r="F79" s="1">
        <f>COUNTIFS(Table2[Sub-Sector],Table3[[#This Row],[Sub-Sector]],Table2[6M Return vs Nifty],"&gt;=10")/Table3[[#This Row],[Count]]</f>
        <v>0.22222222222222221</v>
      </c>
      <c r="G79" s="1">
        <f>COUNTIFS(Table2[Sub-Sector],Table3[[#This Row],[Sub-Sector]],Table2[1Y Return vs Nifty],"&gt;=10")/Table3[[#This Row],[Count]]</f>
        <v>0.44444444444444442</v>
      </c>
      <c r="H79" s="1">
        <f>COUNTIFS(Table2[Sub-Sector],Table3[[#This Row],[Sub-Sector]],Table2[RSI Exponential â€“ 14D],"&gt;=50")/Table3[[#This Row],[Count]]</f>
        <v>0</v>
      </c>
      <c r="I79" s="1">
        <f>COUNTIFS(Table2[Sub-Sector],Table3[[#This Row],[Sub-Sector]],Table2[Relative Volume],"&gt;=1")/Table3[[#This Row],[Count]]</f>
        <v>0.1111111111111111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0.77777777777777779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0.33333333333333331</v>
      </c>
      <c r="N79" s="1">
        <f>COUNTIFS(Table2[Sub-Sector],Table3[[#This Row],[Sub-Sector]],Table2[% Away From Current Month Low],"&gt;=0.05")/Table3[[#This Row],[Count]]</f>
        <v>0.1111111111111111</v>
      </c>
      <c r="O79" s="1">
        <f>COUNTIFS(Table2[Sub-Sector],Table3[[#This Row],[Sub-Sector]],Table2[% Away From Current Month High],"&lt;=0.05")/Table3[[#This Row],[Count]]</f>
        <v>0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0.66666666666666663</v>
      </c>
      <c r="R79" s="1">
        <f>COUNTIFS(Table2[Sub-Sector],Table3[[#This Row],[Sub-Sector]],Table2[% Price above 20 EMA],"&gt;=0")/Table3[[#This Row],[Count]]</f>
        <v>0</v>
      </c>
      <c r="S79" s="1">
        <f>COUNTIFS(Table2[Sub-Sector],Table3[[#This Row],[Sub-Sector]],Table2[% Price above 50 EMA],"&gt;=0")/Table3[[#This Row],[Count]]</f>
        <v>0.1111111111111111</v>
      </c>
      <c r="T79" s="1">
        <f>COUNTIFS(Table2[Sub-Sector],Table3[[#This Row],[Sub-Sector]],Table2[% Price above 200 EMA],"&gt;=0")/Table3[[#This Row],[Count]]</f>
        <v>0.44444444444444442</v>
      </c>
      <c r="U79" s="1">
        <f>COUNTIFS(Table2[Sub-Sector],Table3[[#This Row],[Sub-Sector]],Table2[Rate of Change - Zone],"Positive")/Table3[[#This Row],[Count]]</f>
        <v>0.1111111111111111</v>
      </c>
      <c r="V79" s="1">
        <f>COUNTIFS(Table2[Sub-Sector],Table3[[#This Row],[Sub-Sector]],Table2[Sharpe Ratio],"&gt;=0.10")/Table3[[#This Row],[Count]]</f>
        <v>0.33333333333333331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488.5</v>
      </c>
      <c r="X79">
        <f>_xlfn.RANK.AVG(Table3[[#This Row],[Score]],Table3[Score],1)</f>
        <v>75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284.5</v>
      </c>
      <c r="Z79">
        <f>_xlfn.RANK.AVG(Table3[[#This Row],[Score 2 ]],Table3[[Score 2 ]],1)</f>
        <v>78.5</v>
      </c>
    </row>
    <row r="80" spans="1:26" x14ac:dyDescent="0.3">
      <c r="A80" t="s">
        <v>554</v>
      </c>
      <c r="B80">
        <f>COUNTIFS(Table2[Sub-Sector],Table3[[#This Row],[Sub-Sector]])</f>
        <v>5</v>
      </c>
      <c r="C80" s="1">
        <f>COUNTIFS(Table2[Sub-Sector],Table3[[#This Row],[Sub-Sector]],Table2[Uptrend],"Uptrend")/Table3[[#This Row],[Count]]</f>
        <v>0.2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0.2</v>
      </c>
      <c r="G80" s="1">
        <f>COUNTIFS(Table2[Sub-Sector],Table3[[#This Row],[Sub-Sector]],Table2[1Y Return vs Nifty],"&gt;=10")/Table3[[#This Row],[Count]]</f>
        <v>0.4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0.4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0.8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0.4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0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0.8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0.4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0.4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548.5</v>
      </c>
      <c r="X80">
        <f>_xlfn.RANK.AVG(Table3[[#This Row],[Score]],Table3[Score],1)</f>
        <v>89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284.5</v>
      </c>
      <c r="Z80">
        <f>_xlfn.RANK.AVG(Table3[[#This Row],[Score 2 ]],Table3[[Score 2 ]],1)</f>
        <v>78.5</v>
      </c>
    </row>
    <row r="81" spans="1:26" x14ac:dyDescent="0.3">
      <c r="A81" t="s">
        <v>183</v>
      </c>
      <c r="B81">
        <f>COUNTIFS(Table2[Sub-Sector],Table3[[#This Row],[Sub-Sector]])</f>
        <v>6</v>
      </c>
      <c r="C81" s="1">
        <f>COUNTIFS(Table2[Sub-Sector],Table3[[#This Row],[Sub-Sector]],Table2[Uptrend],"Uptrend")/Table3[[#This Row],[Count]]</f>
        <v>0.16666666666666666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0.16666666666666666</v>
      </c>
      <c r="F81" s="1">
        <f>COUNTIFS(Table2[Sub-Sector],Table3[[#This Row],[Sub-Sector]],Table2[6M Return vs Nifty],"&gt;=10")/Table3[[#This Row],[Count]]</f>
        <v>0.16666666666666666</v>
      </c>
      <c r="G81" s="1">
        <f>COUNTIFS(Table2[Sub-Sector],Table3[[#This Row],[Sub-Sector]],Table2[1Y Return vs Nifty],"&gt;=10")/Table3[[#This Row],[Count]]</f>
        <v>0.5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0.33333333333333331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0.83333333333333337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0.16666666666666666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</v>
      </c>
      <c r="T81" s="1">
        <f>COUNTIFS(Table2[Sub-Sector],Table3[[#This Row],[Sub-Sector]],Table2[% Price above 200 EMA],"&gt;=0")/Table3[[#This Row],[Count]]</f>
        <v>0.33333333333333331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525.5</v>
      </c>
      <c r="X81">
        <f>_xlfn.RANK.AVG(Table3[[#This Row],[Score]],Table3[Score],1)</f>
        <v>86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286.5</v>
      </c>
      <c r="Z81">
        <f>_xlfn.RANK.AVG(Table3[[#This Row],[Score 2 ]],Table3[[Score 2 ]],1)</f>
        <v>80</v>
      </c>
    </row>
    <row r="82" spans="1:26" x14ac:dyDescent="0.3">
      <c r="A82" t="s">
        <v>611</v>
      </c>
      <c r="B82">
        <f>COUNTIFS(Table2[Sub-Sector],Table3[[#This Row],[Sub-Sector]])</f>
        <v>13</v>
      </c>
      <c r="C82" s="1">
        <f>COUNTIFS(Table2[Sub-Sector],Table3[[#This Row],[Sub-Sector]],Table2[Uptrend],"Uptrend")/Table3[[#This Row],[Count]]</f>
        <v>0.30769230769230771</v>
      </c>
      <c r="D82" s="1">
        <f>COUNTIFS(Table2[Sub-Sector],Table3[[#This Row],[Sub-Sector]],Table2[1W Return vs Nifty],"&gt;=5")/Table3[[#This Row],[Count]]</f>
        <v>7.6923076923076927E-2</v>
      </c>
      <c r="E82" s="1">
        <f>COUNTIFS(Table2[Sub-Sector],Table3[[#This Row],[Sub-Sector]],Table2[1M Return vs Nifty],"&gt;=5")/Table3[[#This Row],[Count]]</f>
        <v>0.30769230769230771</v>
      </c>
      <c r="F82" s="1">
        <f>COUNTIFS(Table2[Sub-Sector],Table3[[#This Row],[Sub-Sector]],Table2[6M Return vs Nifty],"&gt;=10")/Table3[[#This Row],[Count]]</f>
        <v>0.23076923076923078</v>
      </c>
      <c r="G82" s="1">
        <f>COUNTIFS(Table2[Sub-Sector],Table3[[#This Row],[Sub-Sector]],Table2[1Y Return vs Nifty],"&gt;=10")/Table3[[#This Row],[Count]]</f>
        <v>0.30769230769230771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0.15384615384615385</v>
      </c>
      <c r="J82" s="1">
        <f>COUNTIFS(Table2[Sub-Sector],Table3[[#This Row],[Sub-Sector]],Table2[% Away From Day Low],"&gt;=0.05")/Table3[[#This Row],[Count]]</f>
        <v>7.6923076923076927E-2</v>
      </c>
      <c r="K82" s="1">
        <f>COUNTIFS(Table2[Sub-Sector],Table3[[#This Row],[Sub-Sector]],Table2[% Away From Day High],"&lt;=0.05")/Table3[[#This Row],[Count]]</f>
        <v>0.61538461538461542</v>
      </c>
      <c r="L82" s="1">
        <f>COUNTIFS(Table2[Sub-Sector],Table3[[#This Row],[Sub-Sector]],Table2[% Away From Current Week Low],"&gt;=0.05")/Table3[[#This Row],[Count]]</f>
        <v>7.6923076923076927E-2</v>
      </c>
      <c r="M82" s="1">
        <f>COUNTIFS(Table2[Sub-Sector],Table3[[#This Row],[Sub-Sector]],Table2[% Away From Current Week High],"&lt;=0.05")/Table3[[#This Row],[Count]]</f>
        <v>0.46153846153846156</v>
      </c>
      <c r="N82" s="1">
        <f>COUNTIFS(Table2[Sub-Sector],Table3[[#This Row],[Sub-Sector]],Table2[% Away From Current Month Low],"&gt;=0.05")/Table3[[#This Row],[Count]]</f>
        <v>0.23076923076923078</v>
      </c>
      <c r="O82" s="1">
        <f>COUNTIFS(Table2[Sub-Sector],Table3[[#This Row],[Sub-Sector]],Table2[% Away From Current Month High],"&lt;=0.05")/Table3[[#This Row],[Count]]</f>
        <v>0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0.84615384615384615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0.23076923076923078</v>
      </c>
      <c r="T82" s="1">
        <f>COUNTIFS(Table2[Sub-Sector],Table3[[#This Row],[Sub-Sector]],Table2[% Price above 200 EMA],"&gt;=0")/Table3[[#This Row],[Count]]</f>
        <v>0.46153846153846156</v>
      </c>
      <c r="U82" s="1">
        <f>COUNTIFS(Table2[Sub-Sector],Table3[[#This Row],[Sub-Sector]],Table2[Rate of Change - Zone],"Positive")/Table3[[#This Row],[Count]]</f>
        <v>7.6923076923076927E-2</v>
      </c>
      <c r="V82" s="1">
        <f>COUNTIFS(Table2[Sub-Sector],Table3[[#This Row],[Sub-Sector]],Table2[Sharpe Ratio],"&gt;=0.10")/Table3[[#This Row],[Count]]</f>
        <v>0.15384615384615385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438.5</v>
      </c>
      <c r="X82">
        <f>_xlfn.RANK.AVG(Table3[[#This Row],[Score]],Table3[Score],1)</f>
        <v>59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82">
        <f>_xlfn.RANK.AVG(Table3[[#This Row],[Score 2 ]],Table3[[Score 2 ]],1)</f>
        <v>81</v>
      </c>
    </row>
    <row r="83" spans="1:26" x14ac:dyDescent="0.3">
      <c r="A83" t="s">
        <v>1019</v>
      </c>
      <c r="B83">
        <f>COUNTIFS(Table2[Sub-Sector],Table3[[#This Row],[Sub-Sector]])</f>
        <v>2</v>
      </c>
      <c r="C83" s="1">
        <f>COUNTIFS(Table2[Sub-Sector],Table3[[#This Row],[Sub-Sector]],Table2[Uptrend],"Uptrend")/Table3[[#This Row],[Count]]</f>
        <v>0.5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0.5</v>
      </c>
      <c r="F83" s="1">
        <f>COUNTIFS(Table2[Sub-Sector],Table3[[#This Row],[Sub-Sector]],Table2[6M Return vs Nifty],"&gt;=10")/Table3[[#This Row],[Count]]</f>
        <v>0.5</v>
      </c>
      <c r="G83" s="1">
        <f>COUNTIFS(Table2[Sub-Sector],Table3[[#This Row],[Sub-Sector]],Table2[1Y Return vs Nifty],"&gt;=10")/Table3[[#This Row],[Count]]</f>
        <v>0.5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0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0.5</v>
      </c>
      <c r="N83" s="1">
        <f>COUNTIFS(Table2[Sub-Sector],Table3[[#This Row],[Sub-Sector]],Table2[% Away From Current Month Low],"&gt;=0.05")/Table3[[#This Row],[Count]]</f>
        <v>0.5</v>
      </c>
      <c r="O83" s="1">
        <f>COUNTIFS(Table2[Sub-Sector],Table3[[#This Row],[Sub-Sector]],Table2[% Away From Current Month High],"&lt;=0.05")/Table3[[#This Row],[Count]]</f>
        <v>0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0.5</v>
      </c>
      <c r="T83" s="1">
        <f>COUNTIFS(Table2[Sub-Sector],Table3[[#This Row],[Sub-Sector]],Table2[% Price above 200 EMA],"&gt;=0")/Table3[[#This Row],[Count]]</f>
        <v>0.5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445.5</v>
      </c>
      <c r="X83">
        <f>_xlfn.RANK.AVG(Table3[[#This Row],[Score]],Table3[Score],1)</f>
        <v>62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</v>
      </c>
      <c r="Z83">
        <f>_xlfn.RANK.AVG(Table3[[#This Row],[Score 2 ]],Table3[[Score 2 ]],1)</f>
        <v>82</v>
      </c>
    </row>
    <row r="84" spans="1:26" x14ac:dyDescent="0.3">
      <c r="A84" t="s">
        <v>83</v>
      </c>
      <c r="B84">
        <f>COUNTIFS(Table2[Sub-Sector],Table3[[#This Row],[Sub-Sector]])</f>
        <v>5</v>
      </c>
      <c r="C84" s="1">
        <f>COUNTIFS(Table2[Sub-Sector],Table3[[#This Row],[Sub-Sector]],Table2[Uptrend],"Uptrend")/Table3[[#This Row],[Count]]</f>
        <v>0.4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0.2</v>
      </c>
      <c r="F84" s="1">
        <f>COUNTIFS(Table2[Sub-Sector],Table3[[#This Row],[Sub-Sector]],Table2[6M Return vs Nifty],"&gt;=10")/Table3[[#This Row],[Count]]</f>
        <v>0.4</v>
      </c>
      <c r="G84" s="1">
        <f>COUNTIFS(Table2[Sub-Sector],Table3[[#This Row],[Sub-Sector]],Table2[1Y Return vs Nifty],"&gt;=10")/Table3[[#This Row],[Count]]</f>
        <v>0.6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0.6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0.2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0.6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0.4</v>
      </c>
      <c r="T84" s="1">
        <f>COUNTIFS(Table2[Sub-Sector],Table3[[#This Row],[Sub-Sector]],Table2[% Price above 200 EMA],"&gt;=0")/Table3[[#This Row],[Count]]</f>
        <v>0.6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0.4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</v>
      </c>
      <c r="X84">
        <f>_xlfn.RANK.AVG(Table3[[#This Row],[Score]],Table3[Score],1)</f>
        <v>77.5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295.5</v>
      </c>
      <c r="Z84">
        <f>_xlfn.RANK.AVG(Table3[[#This Row],[Score 2 ]],Table3[[Score 2 ]],1)</f>
        <v>83.5</v>
      </c>
    </row>
    <row r="85" spans="1:26" x14ac:dyDescent="0.3">
      <c r="A85" t="s">
        <v>1002</v>
      </c>
      <c r="B85">
        <f>COUNTIFS(Table2[Sub-Sector],Table3[[#This Row],[Sub-Sector]])</f>
        <v>5</v>
      </c>
      <c r="C85" s="1">
        <f>COUNTIFS(Table2[Sub-Sector],Table3[[#This Row],[Sub-Sector]],Table2[Uptrend],"Uptrend")/Table3[[#This Row],[Count]]</f>
        <v>0.4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0.2</v>
      </c>
      <c r="F85" s="1">
        <f>COUNTIFS(Table2[Sub-Sector],Table3[[#This Row],[Sub-Sector]],Table2[6M Return vs Nifty],"&gt;=10")/Table3[[#This Row],[Count]]</f>
        <v>0.4</v>
      </c>
      <c r="G85" s="1">
        <f>COUNTIFS(Table2[Sub-Sector],Table3[[#This Row],[Sub-Sector]],Table2[1Y Return vs Nifty],"&gt;=10")/Table3[[#This Row],[Count]]</f>
        <v>0.6</v>
      </c>
      <c r="H85" s="1">
        <f>COUNTIFS(Table2[Sub-Sector],Table3[[#This Row],[Sub-Sector]],Table2[RSI Exponential â€“ 14D],"&gt;=50")/Table3[[#This Row],[Count]]</f>
        <v>0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0.2</v>
      </c>
      <c r="K85" s="1">
        <f>COUNTIFS(Table2[Sub-Sector],Table3[[#This Row],[Sub-Sector]],Table2[% Away From Day High],"&lt;=0.05")/Table3[[#This Row],[Count]]</f>
        <v>0.6</v>
      </c>
      <c r="L85" s="1">
        <f>COUNTIFS(Table2[Sub-Sector],Table3[[#This Row],[Sub-Sector]],Table2[% Away From Current Week Low],"&gt;=0.05")/Table3[[#This Row],[Count]]</f>
        <v>0.2</v>
      </c>
      <c r="M85" s="1">
        <f>COUNTIFS(Table2[Sub-Sector],Table3[[#This Row],[Sub-Sector]],Table2[% Away From Current Week High],"&lt;=0.05")/Table3[[#This Row],[Count]]</f>
        <v>0.2</v>
      </c>
      <c r="N85" s="1">
        <f>COUNTIFS(Table2[Sub-Sector],Table3[[#This Row],[Sub-Sector]],Table2[% Away From Current Month Low],"&gt;=0.05")/Table3[[#This Row],[Count]]</f>
        <v>0.2</v>
      </c>
      <c r="O85" s="1">
        <f>COUNTIFS(Table2[Sub-Sector],Table3[[#This Row],[Sub-Sector]],Table2[% Away From Current Month High],"&lt;=0.05")/Table3[[#This Row],[Count]]</f>
        <v>0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0.2</v>
      </c>
      <c r="T85" s="1">
        <f>COUNTIFS(Table2[Sub-Sector],Table3[[#This Row],[Sub-Sector]],Table2[% Price above 200 EMA],"&gt;=0")/Table3[[#This Row],[Count]]</f>
        <v>0.6</v>
      </c>
      <c r="U85" s="1">
        <f>COUNTIFS(Table2[Sub-Sector],Table3[[#This Row],[Sub-Sector]],Table2[Rate of Change - Zone],"Positive")/Table3[[#This Row],[Count]]</f>
        <v>0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</v>
      </c>
      <c r="X85">
        <f>_xlfn.RANK.AVG(Table3[[#This Row],[Score]],Table3[Score],1)</f>
        <v>77.5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295.5</v>
      </c>
      <c r="Z85">
        <f>_xlfn.RANK.AVG(Table3[[#This Row],[Score 2 ]],Table3[[Score 2 ]],1)</f>
        <v>83.5</v>
      </c>
    </row>
    <row r="86" spans="1:26" x14ac:dyDescent="0.3">
      <c r="A86" t="s">
        <v>146</v>
      </c>
      <c r="B86">
        <f>COUNTIFS(Table2[Sub-Sector],Table3[[#This Row],[Sub-Sector]])</f>
        <v>8</v>
      </c>
      <c r="C86" s="1">
        <f>COUNTIFS(Table2[Sub-Sector],Table3[[#This Row],[Sub-Sector]],Table2[Uptrend],"Uptrend")/Table3[[#This Row],[Count]]</f>
        <v>0.125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0.25</v>
      </c>
      <c r="G86" s="1">
        <f>COUNTIFS(Table2[Sub-Sector],Table3[[#This Row],[Sub-Sector]],Table2[1Y Return vs Nifty],"&gt;=10")/Table3[[#This Row],[Count]]</f>
        <v>0.875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0.375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0.375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0.75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</v>
      </c>
      <c r="X86">
        <f>_xlfn.RANK.AVG(Table3[[#This Row],[Score]],Table3[Score],1)</f>
        <v>94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296.5</v>
      </c>
      <c r="Z86">
        <f>_xlfn.RANK.AVG(Table3[[#This Row],[Score 2 ]],Table3[[Score 2 ]],1)</f>
        <v>85</v>
      </c>
    </row>
    <row r="87" spans="1:26" x14ac:dyDescent="0.3">
      <c r="A87" t="s">
        <v>69</v>
      </c>
      <c r="B87">
        <f>COUNTIFS(Table2[Sub-Sector],Table3[[#This Row],[Sub-Sector]])</f>
        <v>3</v>
      </c>
      <c r="C87" s="1">
        <f>COUNTIFS(Table2[Sub-Sector],Table3[[#This Row],[Sub-Sector]],Table2[Uptrend],"Uptrend")/Table3[[#This Row],[Count]]</f>
        <v>0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0.33333333333333331</v>
      </c>
      <c r="G87" s="1">
        <f>COUNTIFS(Table2[Sub-Sector],Table3[[#This Row],[Sub-Sector]],Table2[1Y Return vs Nifty],"&gt;=10")/Table3[[#This Row],[Count]]</f>
        <v>0.66666666666666663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0.66666666666666663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0.66666666666666663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0.33333333333333331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0.33333333333333331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588</v>
      </c>
      <c r="X87">
        <f>_xlfn.RANK.AVG(Table3[[#This Row],[Score]],Table3[Score],1)</f>
        <v>98.5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7">
        <f>_xlfn.RANK.AVG(Table3[[#This Row],[Score 2 ]],Table3[[Score 2 ]],1)</f>
        <v>87.5</v>
      </c>
    </row>
    <row r="88" spans="1:26" x14ac:dyDescent="0.3">
      <c r="A88" t="s">
        <v>149</v>
      </c>
      <c r="B88">
        <f>COUNTIFS(Table2[Sub-Sector],Table3[[#This Row],[Sub-Sector]])</f>
        <v>3</v>
      </c>
      <c r="C88" s="1">
        <f>COUNTIFS(Table2[Sub-Sector],Table3[[#This Row],[Sub-Sector]],Table2[Uptrend],"Uptrend")/Table3[[#This Row],[Count]]</f>
        <v>0.33333333333333331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0.33333333333333331</v>
      </c>
      <c r="F88" s="1">
        <f>COUNTIFS(Table2[Sub-Sector],Table3[[#This Row],[Sub-Sector]],Table2[6M Return vs Nifty],"&gt;=10")/Table3[[#This Row],[Count]]</f>
        <v>0.33333333333333331</v>
      </c>
      <c r="G88" s="1">
        <f>COUNTIFS(Table2[Sub-Sector],Table3[[#This Row],[Sub-Sector]],Table2[1Y Return vs Nifty],"&gt;=10")/Table3[[#This Row],[Count]]</f>
        <v>0.66666666666666663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0.33333333333333331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0.33333333333333331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0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0.66666666666666663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0.33333333333333331</v>
      </c>
      <c r="T88" s="1">
        <f>COUNTIFS(Table2[Sub-Sector],Table3[[#This Row],[Sub-Sector]],Table2[% Price above 200 EMA],"&gt;=0")/Table3[[#This Row],[Count]]</f>
        <v>0.66666666666666663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0.33333333333333331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484.5</v>
      </c>
      <c r="X88">
        <f>_xlfn.RANK.AVG(Table3[[#This Row],[Score]],Table3[Score],1)</f>
        <v>73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8">
        <f>_xlfn.RANK.AVG(Table3[[#This Row],[Score 2 ]],Table3[[Score 2 ]],1)</f>
        <v>87.5</v>
      </c>
    </row>
    <row r="89" spans="1:26" x14ac:dyDescent="0.3">
      <c r="A89" t="s">
        <v>130</v>
      </c>
      <c r="B89">
        <f>COUNTIFS(Table2[Sub-Sector],Table3[[#This Row],[Sub-Sector]])</f>
        <v>3</v>
      </c>
      <c r="C89" s="1">
        <f>COUNTIFS(Table2[Sub-Sector],Table3[[#This Row],[Sub-Sector]],Table2[Uptrend],"Uptrend")/Table3[[#This Row],[Count]]</f>
        <v>0.33333333333333331</v>
      </c>
      <c r="D89" s="1">
        <f>COUNTIFS(Table2[Sub-Sector],Table3[[#This Row],[Sub-Sector]],Table2[1W Return vs Nifty],"&gt;=5")/Table3[[#This Row],[Count]]</f>
        <v>0.33333333333333331</v>
      </c>
      <c r="E89" s="1">
        <f>COUNTIFS(Table2[Sub-Sector],Table3[[#This Row],[Sub-Sector]],Table2[1M Return vs Nifty],"&gt;=5")/Table3[[#This Row],[Count]]</f>
        <v>0.33333333333333331</v>
      </c>
      <c r="F89" s="1">
        <f>COUNTIFS(Table2[Sub-Sector],Table3[[#This Row],[Sub-Sector]],Table2[6M Return vs Nifty],"&gt;=10")/Table3[[#This Row],[Count]]</f>
        <v>0.33333333333333331</v>
      </c>
      <c r="G89" s="1">
        <f>COUNTIFS(Table2[Sub-Sector],Table3[[#This Row],[Sub-Sector]],Table2[1Y Return vs Nifty],"&gt;=10")/Table3[[#This Row],[Count]]</f>
        <v>0.66666666666666663</v>
      </c>
      <c r="H89" s="1">
        <f>COUNTIFS(Table2[Sub-Sector],Table3[[#This Row],[Sub-Sector]],Table2[RSI Exponential â€“ 14D],"&gt;=50")/Table3[[#This Row],[Count]]</f>
        <v>0.33333333333333331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0.33333333333333331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0.33333333333333331</v>
      </c>
      <c r="N89" s="1">
        <f>COUNTIFS(Table2[Sub-Sector],Table3[[#This Row],[Sub-Sector]],Table2[% Away From Current Month Low],"&gt;=0.05")/Table3[[#This Row],[Count]]</f>
        <v>0.33333333333333331</v>
      </c>
      <c r="O89" s="1">
        <f>COUNTIFS(Table2[Sub-Sector],Table3[[#This Row],[Sub-Sector]],Table2[% Away From Current Month High],"&lt;=0.05")/Table3[[#This Row],[Count]]</f>
        <v>0.33333333333333331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0.66666666666666663</v>
      </c>
      <c r="R89" s="1">
        <f>COUNTIFS(Table2[Sub-Sector],Table3[[#This Row],[Sub-Sector]],Table2[% Price above 20 EMA],"&gt;=0")/Table3[[#This Row],[Count]]</f>
        <v>0.33333333333333331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0.66666666666666663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0.66666666666666663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</v>
      </c>
      <c r="X89">
        <f>_xlfn.RANK.AVG(Table3[[#This Row],[Score]],Table3[Score],1)</f>
        <v>53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9">
        <f>_xlfn.RANK.AVG(Table3[[#This Row],[Score 2 ]],Table3[[Score 2 ]],1)</f>
        <v>87.5</v>
      </c>
    </row>
    <row r="90" spans="1:26" x14ac:dyDescent="0.3">
      <c r="A90" t="s">
        <v>915</v>
      </c>
      <c r="B90">
        <f>COUNTIFS(Table2[Sub-Sector],Table3[[#This Row],[Sub-Sector]])</f>
        <v>3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0.33333333333333331</v>
      </c>
      <c r="G90" s="1">
        <f>COUNTIFS(Table2[Sub-Sector],Table3[[#This Row],[Sub-Sector]],Table2[1Y Return vs Nifty],"&gt;=10")/Table3[[#This Row],[Count]]</f>
        <v>0.66666666666666663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0.66666666666666663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0.33333333333333331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588</v>
      </c>
      <c r="X90">
        <f>_xlfn.RANK.AVG(Table3[[#This Row],[Score]],Table3[Score],1)</f>
        <v>98.5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90">
        <f>_xlfn.RANK.AVG(Table3[[#This Row],[Score 2 ]],Table3[[Score 2 ]],1)</f>
        <v>87.5</v>
      </c>
    </row>
    <row r="91" spans="1:26" x14ac:dyDescent="0.3">
      <c r="A91" t="s">
        <v>27</v>
      </c>
      <c r="B91">
        <f>COUNTIFS(Table2[Sub-Sector],Table3[[#This Row],[Sub-Sector]])</f>
        <v>4</v>
      </c>
      <c r="C91" s="1">
        <f>COUNTIFS(Table2[Sub-Sector],Table3[[#This Row],[Sub-Sector]],Table2[Uptrend],"Uptrend")/Table3[[#This Row],[Count]]</f>
        <v>0.25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0.25</v>
      </c>
      <c r="G91" s="1">
        <f>COUNTIFS(Table2[Sub-Sector],Table3[[#This Row],[Sub-Sector]],Table2[1Y Return vs Nifty],"&gt;=10")/Table3[[#This Row],[Count]]</f>
        <v>0.25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0.25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0.25</v>
      </c>
      <c r="M91" s="1">
        <f>COUNTIFS(Table2[Sub-Sector],Table3[[#This Row],[Sub-Sector]],Table2[% Away From Current Week High],"&lt;=0.05")/Table3[[#This Row],[Count]]</f>
        <v>0.25</v>
      </c>
      <c r="N91" s="1">
        <f>COUNTIFS(Table2[Sub-Sector],Table3[[#This Row],[Sub-Sector]],Table2[% Away From Current Month Low],"&gt;=0.05")/Table3[[#This Row],[Count]]</f>
        <v>0.25</v>
      </c>
      <c r="O91" s="1">
        <f>COUNTIFS(Table2[Sub-Sector],Table3[[#This Row],[Sub-Sector]],Table2[% Away From Current Month High],"&lt;=0.05")/Table3[[#This Row],[Count]]</f>
        <v>0.25</v>
      </c>
      <c r="P91" s="1">
        <f>COUNTIFS(Table2[Sub-Sector],Table3[[#This Row],[Sub-Sector]],Table2[% Away From 52W High],"&lt;=10")/Table3[[#This Row],[Count]]</f>
        <v>0.25</v>
      </c>
      <c r="Q91" s="1">
        <f>COUNTIFS(Table2[Sub-Sector],Table3[[#This Row],[Sub-Sector]],Table2[% Away From 52W Low],"&gt;=10")/Table3[[#This Row],[Count]]</f>
        <v>0.75</v>
      </c>
      <c r="R91" s="1">
        <f>COUNTIFS(Table2[Sub-Sector],Table3[[#This Row],[Sub-Sector]],Table2[% Price above 20 EMA],"&gt;=0")/Table3[[#This Row],[Count]]</f>
        <v>0.25</v>
      </c>
      <c r="S91" s="1">
        <f>COUNTIFS(Table2[Sub-Sector],Table3[[#This Row],[Sub-Sector]],Table2[% Price above 50 EMA],"&gt;=0")/Table3[[#This Row],[Count]]</f>
        <v>0.25</v>
      </c>
      <c r="T91" s="1">
        <f>COUNTIFS(Table2[Sub-Sector],Table3[[#This Row],[Sub-Sector]],Table2[% Price above 200 EMA],"&gt;=0")/Table3[[#This Row],[Count]]</f>
        <v>0.25</v>
      </c>
      <c r="U91" s="1">
        <f>COUNTIFS(Table2[Sub-Sector],Table3[[#This Row],[Sub-Sector]],Table2[Rate of Change - Zone],"Positive")/Table3[[#This Row],[Count]]</f>
        <v>0.25</v>
      </c>
      <c r="V91" s="1">
        <f>COUNTIFS(Table2[Sub-Sector],Table3[[#This Row],[Sub-Sector]],Table2[Sharpe Ratio],"&gt;=0.10")/Table3[[#This Row],[Count]]</f>
        <v>0.25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</v>
      </c>
      <c r="X91">
        <f>_xlfn.RANK.AVG(Table3[[#This Row],[Score]],Table3[Score],1)</f>
        <v>93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91">
        <f>_xlfn.RANK.AVG(Table3[[#This Row],[Score 2 ]],Table3[[Score 2 ]],1)</f>
        <v>90</v>
      </c>
    </row>
    <row r="92" spans="1:26" x14ac:dyDescent="0.3">
      <c r="A92" t="s">
        <v>436</v>
      </c>
      <c r="B92">
        <f>COUNTIFS(Table2[Sub-Sector],Table3[[#This Row],[Sub-Sector]])</f>
        <v>17</v>
      </c>
      <c r="C92" s="1">
        <f>COUNTIFS(Table2[Sub-Sector],Table3[[#This Row],[Sub-Sector]],Table2[Uptrend],"Uptrend")/Table3[[#This Row],[Count]]</f>
        <v>0.41176470588235292</v>
      </c>
      <c r="D92" s="1">
        <f>COUNTIFS(Table2[Sub-Sector],Table3[[#This Row],[Sub-Sector]],Table2[1W Return vs Nifty],"&gt;=5")/Table3[[#This Row],[Count]]</f>
        <v>5.8823529411764705E-2</v>
      </c>
      <c r="E92" s="1">
        <f>COUNTIFS(Table2[Sub-Sector],Table3[[#This Row],[Sub-Sector]],Table2[1M Return vs Nifty],"&gt;=5")/Table3[[#This Row],[Count]]</f>
        <v>0.23529411764705882</v>
      </c>
      <c r="F92" s="1">
        <f>COUNTIFS(Table2[Sub-Sector],Table3[[#This Row],[Sub-Sector]],Table2[6M Return vs Nifty],"&gt;=10")/Table3[[#This Row],[Count]]</f>
        <v>0.23529411764705882</v>
      </c>
      <c r="G92" s="1">
        <f>COUNTIFS(Table2[Sub-Sector],Table3[[#This Row],[Sub-Sector]],Table2[1Y Return vs Nifty],"&gt;=10")/Table3[[#This Row],[Count]]</f>
        <v>0.23529411764705882</v>
      </c>
      <c r="H92" s="1">
        <f>COUNTIFS(Table2[Sub-Sector],Table3[[#This Row],[Sub-Sector]],Table2[RSI Exponential â€“ 14D],"&gt;=50")/Table3[[#This Row],[Count]]</f>
        <v>5.8823529411764705E-2</v>
      </c>
      <c r="I92" s="1">
        <f>COUNTIFS(Table2[Sub-Sector],Table3[[#This Row],[Sub-Sector]],Table2[Relative Volume],"&gt;=1")/Table3[[#This Row],[Count]]</f>
        <v>0.11764705882352941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0.58823529411764708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0.23529411764705882</v>
      </c>
      <c r="N92" s="1">
        <f>COUNTIFS(Table2[Sub-Sector],Table3[[#This Row],[Sub-Sector]],Table2[% Away From Current Month Low],"&gt;=0.05")/Table3[[#This Row],[Count]]</f>
        <v>5.8823529411764705E-2</v>
      </c>
      <c r="O92" s="1">
        <f>COUNTIFS(Table2[Sub-Sector],Table3[[#This Row],[Sub-Sector]],Table2[% Away From Current Month High],"&lt;=0.05")/Table3[[#This Row],[Count]]</f>
        <v>5.8823529411764705E-2</v>
      </c>
      <c r="P92" s="1">
        <f>COUNTIFS(Table2[Sub-Sector],Table3[[#This Row],[Sub-Sector]],Table2[% Away From 52W High],"&lt;=10")/Table3[[#This Row],[Count]]</f>
        <v>5.8823529411764705E-2</v>
      </c>
      <c r="Q92" s="1">
        <f>COUNTIFS(Table2[Sub-Sector],Table3[[#This Row],[Sub-Sector]],Table2[% Away From 52W Low],"&gt;=10")/Table3[[#This Row],[Count]]</f>
        <v>0.82352941176470584</v>
      </c>
      <c r="R92" s="1">
        <f>COUNTIFS(Table2[Sub-Sector],Table3[[#This Row],[Sub-Sector]],Table2[% Price above 20 EMA],"&gt;=0")/Table3[[#This Row],[Count]]</f>
        <v>5.8823529411764705E-2</v>
      </c>
      <c r="S92" s="1">
        <f>COUNTIFS(Table2[Sub-Sector],Table3[[#This Row],[Sub-Sector]],Table2[% Price above 50 EMA],"&gt;=0")/Table3[[#This Row],[Count]]</f>
        <v>0.11764705882352941</v>
      </c>
      <c r="T92" s="1">
        <f>COUNTIFS(Table2[Sub-Sector],Table3[[#This Row],[Sub-Sector]],Table2[% Price above 200 EMA],"&gt;=0")/Table3[[#This Row],[Count]]</f>
        <v>0.47058823529411764</v>
      </c>
      <c r="U92" s="1">
        <f>COUNTIFS(Table2[Sub-Sector],Table3[[#This Row],[Sub-Sector]],Table2[Rate of Change - Zone],"Positive")/Table3[[#This Row],[Count]]</f>
        <v>5.8823529411764705E-2</v>
      </c>
      <c r="V92" s="1">
        <f>COUNTIFS(Table2[Sub-Sector],Table3[[#This Row],[Sub-Sector]],Table2[Sharpe Ratio],"&gt;=0.10")/Table3[[#This Row],[Count]]</f>
        <v>0.17647058823529413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</v>
      </c>
      <c r="X92">
        <f>_xlfn.RANK.AVG(Table3[[#This Row],[Score]],Table3[Score],1)</f>
        <v>64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</v>
      </c>
      <c r="Z92">
        <f>_xlfn.RANK.AVG(Table3[[#This Row],[Score 2 ]],Table3[[Score 2 ]],1)</f>
        <v>91</v>
      </c>
    </row>
    <row r="93" spans="1:26" x14ac:dyDescent="0.3">
      <c r="A93" t="s">
        <v>288</v>
      </c>
      <c r="B93">
        <f>COUNTIFS(Table2[Sub-Sector],Table3[[#This Row],[Sub-Sector]])</f>
        <v>6</v>
      </c>
      <c r="C93" s="1">
        <f>COUNTIFS(Table2[Sub-Sector],Table3[[#This Row],[Sub-Sector]],Table2[Uptrend],"Uptrend")/Table3[[#This Row],[Count]]</f>
        <v>0.5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0.16666666666666666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0.66666666666666663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0.16666666666666666</v>
      </c>
      <c r="J93" s="1">
        <f>COUNTIFS(Table2[Sub-Sector],Table3[[#This Row],[Sub-Sector]],Table2[% Away From Day Low],"&gt;=0.05")/Table3[[#This Row],[Count]]</f>
        <v>0.16666666666666666</v>
      </c>
      <c r="K93" s="1">
        <f>COUNTIFS(Table2[Sub-Sector],Table3[[#This Row],[Sub-Sector]],Table2[% Away From Day High],"&lt;=0.05")/Table3[[#This Row],[Count]]</f>
        <v>0.5</v>
      </c>
      <c r="L93" s="1">
        <f>COUNTIFS(Table2[Sub-Sector],Table3[[#This Row],[Sub-Sector]],Table2[% Away From Current Week Low],"&gt;=0.05")/Table3[[#This Row],[Count]]</f>
        <v>0.16666666666666666</v>
      </c>
      <c r="M93" s="1">
        <f>COUNTIFS(Table2[Sub-Sector],Table3[[#This Row],[Sub-Sector]],Table2[% Away From Current Week High],"&lt;=0.05")/Table3[[#This Row],[Count]]</f>
        <v>0.33333333333333331</v>
      </c>
      <c r="N93" s="1">
        <f>COUNTIFS(Table2[Sub-Sector],Table3[[#This Row],[Sub-Sector]],Table2[% Away From Current Month Low],"&gt;=0.05")/Table3[[#This Row],[Count]]</f>
        <v>0.16666666666666666</v>
      </c>
      <c r="O93" s="1">
        <f>COUNTIFS(Table2[Sub-Sector],Table3[[#This Row],[Sub-Sector]],Table2[% Away From Current Month High],"&lt;=0.05")/Table3[[#This Row],[Count]]</f>
        <v>0.16666666666666666</v>
      </c>
      <c r="P93" s="1">
        <f>COUNTIFS(Table2[Sub-Sector],Table3[[#This Row],[Sub-Sector]],Table2[% Away From 52W High],"&lt;=10")/Table3[[#This Row],[Count]]</f>
        <v>0.16666666666666666</v>
      </c>
      <c r="Q93" s="1">
        <f>COUNTIFS(Table2[Sub-Sector],Table3[[#This Row],[Sub-Sector]],Table2[% Away From 52W Low],"&gt;=10")/Table3[[#This Row],[Count]]</f>
        <v>0.83333333333333337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0.5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0.5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</v>
      </c>
      <c r="X93">
        <f>_xlfn.RANK.AVG(Table3[[#This Row],[Score]],Table3[Score],1)</f>
        <v>82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</v>
      </c>
      <c r="Z93">
        <f>_xlfn.RANK.AVG(Table3[[#This Row],[Score 2 ]],Table3[[Score 2 ]],1)</f>
        <v>92</v>
      </c>
    </row>
    <row r="94" spans="1:26" x14ac:dyDescent="0.3">
      <c r="A94" t="s">
        <v>92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1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0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1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94">
        <f>_xlfn.RANK.AVG(Table3[[#This Row],[Score]],Table3[Score],1)</f>
        <v>105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94">
        <f>_xlfn.RANK.AVG(Table3[[#This Row],[Score 2 ]],Table3[[Score 2 ]],1)</f>
        <v>95.5</v>
      </c>
    </row>
    <row r="95" spans="1:26" x14ac:dyDescent="0.3">
      <c r="A95" t="s">
        <v>273</v>
      </c>
      <c r="B95">
        <f>COUNTIFS(Table2[Sub-Sector],Table3[[#This Row],[Sub-Sector]])</f>
        <v>1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1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0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1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95">
        <f>_xlfn.RANK.AVG(Table3[[#This Row],[Score]],Table3[Score],1)</f>
        <v>105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95">
        <f>_xlfn.RANK.AVG(Table3[[#This Row],[Score 2 ]],Table3[[Score 2 ]],1)</f>
        <v>95.5</v>
      </c>
    </row>
    <row r="96" spans="1:26" x14ac:dyDescent="0.3">
      <c r="A96" t="s">
        <v>643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1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0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0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96">
        <f>_xlfn.RANK.AVG(Table3[[#This Row],[Score]],Table3[Score],1)</f>
        <v>105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96">
        <f>_xlfn.RANK.AVG(Table3[[#This Row],[Score 2 ]],Table3[[Score 2 ]],1)</f>
        <v>95.5</v>
      </c>
    </row>
    <row r="97" spans="1:26" x14ac:dyDescent="0.3">
      <c r="A97" t="s">
        <v>1456</v>
      </c>
      <c r="B97">
        <f>COUNTIFS(Table2[Sub-Sector],Table3[[#This Row],[Sub-Sector]])</f>
        <v>2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1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0.5</v>
      </c>
      <c r="K97" s="1">
        <f>COUNTIFS(Table2[Sub-Sector],Table3[[#This Row],[Sub-Sector]],Table2[% Away From Day High],"&lt;=0.05")/Table3[[#This Row],[Count]]</f>
        <v>0.5</v>
      </c>
      <c r="L97" s="1">
        <f>COUNTIFS(Table2[Sub-Sector],Table3[[#This Row],[Sub-Sector]],Table2[% Away From Current Week Low],"&gt;=0.05")/Table3[[#This Row],[Count]]</f>
        <v>0.5</v>
      </c>
      <c r="M97" s="1">
        <f>COUNTIFS(Table2[Sub-Sector],Table3[[#This Row],[Sub-Sector]],Table2[% Away From Current Week High],"&lt;=0.05")/Table3[[#This Row],[Count]]</f>
        <v>0</v>
      </c>
      <c r="N97" s="1">
        <f>COUNTIFS(Table2[Sub-Sector],Table3[[#This Row],[Sub-Sector]],Table2[% Away From Current Month Low],"&gt;=0.05")/Table3[[#This Row],[Count]]</f>
        <v>0.5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0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97">
        <f>_xlfn.RANK.AVG(Table3[[#This Row],[Score]],Table3[Score],1)</f>
        <v>105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97">
        <f>_xlfn.RANK.AVG(Table3[[#This Row],[Score 2 ]],Table3[[Score 2 ]],1)</f>
        <v>95.5</v>
      </c>
    </row>
    <row r="98" spans="1:26" x14ac:dyDescent="0.3">
      <c r="A98" t="s">
        <v>1755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1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0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98">
        <f>_xlfn.RANK.AVG(Table3[[#This Row],[Score]],Table3[Score],1)</f>
        <v>105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98">
        <f>_xlfn.RANK.AVG(Table3[[#This Row],[Score 2 ]],Table3[[Score 2 ]],1)</f>
        <v>95.5</v>
      </c>
    </row>
    <row r="99" spans="1:26" x14ac:dyDescent="0.3">
      <c r="A99" t="s">
        <v>947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1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1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0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1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510.5</v>
      </c>
      <c r="X99">
        <f>_xlfn.RANK.AVG(Table3[[#This Row],[Score]],Table3[Score],1)</f>
        <v>81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99">
        <f>_xlfn.RANK.AVG(Table3[[#This Row],[Score 2 ]],Table3[[Score 2 ]],1)</f>
        <v>95.5</v>
      </c>
    </row>
    <row r="100" spans="1:26" x14ac:dyDescent="0.3">
      <c r="A100" t="s">
        <v>95</v>
      </c>
      <c r="B100">
        <f>COUNTIFS(Table2[Sub-Sector],Table3[[#This Row],[Sub-Sector]])</f>
        <v>4</v>
      </c>
      <c r="C100" s="1">
        <f>COUNTIFS(Table2[Sub-Sector],Table3[[#This Row],[Sub-Sector]],Table2[Uptrend],"Uptrend")/Table3[[#This Row],[Count]]</f>
        <v>0.25</v>
      </c>
      <c r="D100" s="1">
        <f>COUNTIFS(Table2[Sub-Sector],Table3[[#This Row],[Sub-Sector]],Table2[1W Return vs Nifty],"&gt;=5")/Table3[[#This Row],[Count]]</f>
        <v>0.25</v>
      </c>
      <c r="E100" s="1">
        <f>COUNTIFS(Table2[Sub-Sector],Table3[[#This Row],[Sub-Sector]],Table2[1M Return vs Nifty],"&gt;=5")/Table3[[#This Row],[Count]]</f>
        <v>0.25</v>
      </c>
      <c r="F100" s="1">
        <f>COUNTIFS(Table2[Sub-Sector],Table3[[#This Row],[Sub-Sector]],Table2[6M Return vs Nifty],"&gt;=10")/Table3[[#This Row],[Count]]</f>
        <v>0.25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0.25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0.75</v>
      </c>
      <c r="N100" s="1">
        <f>COUNTIFS(Table2[Sub-Sector],Table3[[#This Row],[Sub-Sector]],Table2[% Away From Current Month Low],"&gt;=0.05")/Table3[[#This Row],[Count]]</f>
        <v>0.25</v>
      </c>
      <c r="O100" s="1">
        <f>COUNTIFS(Table2[Sub-Sector],Table3[[#This Row],[Sub-Sector]],Table2[% Away From Current Month High],"&lt;=0.05")/Table3[[#This Row],[Count]]</f>
        <v>0.25</v>
      </c>
      <c r="P100" s="1">
        <f>COUNTIFS(Table2[Sub-Sector],Table3[[#This Row],[Sub-Sector]],Table2[% Away From 52W High],"&lt;=10")/Table3[[#This Row],[Count]]</f>
        <v>0.25</v>
      </c>
      <c r="Q100" s="1">
        <f>COUNTIFS(Table2[Sub-Sector],Table3[[#This Row],[Sub-Sector]],Table2[% Away From 52W Low],"&gt;=10")/Table3[[#This Row],[Count]]</f>
        <v>0.75</v>
      </c>
      <c r="R100" s="1">
        <f>COUNTIFS(Table2[Sub-Sector],Table3[[#This Row],[Sub-Sector]],Table2[% Price above 20 EMA],"&gt;=0")/Table3[[#This Row],[Count]]</f>
        <v>0.25</v>
      </c>
      <c r="S100" s="1">
        <f>COUNTIFS(Table2[Sub-Sector],Table3[[#This Row],[Sub-Sector]],Table2[% Price above 50 EMA],"&gt;=0")/Table3[[#This Row],[Count]]</f>
        <v>0.25</v>
      </c>
      <c r="T100" s="1">
        <f>COUNTIFS(Table2[Sub-Sector],Table3[[#This Row],[Sub-Sector]],Table2[% Price above 200 EMA],"&gt;=0")/Table3[[#This Row],[Count]]</f>
        <v>0.25</v>
      </c>
      <c r="U100" s="1">
        <f>COUNTIFS(Table2[Sub-Sector],Table3[[#This Row],[Sub-Sector]],Table2[Rate of Change - Zone],"Positive")/Table3[[#This Row],[Count]]</f>
        <v>0.25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464.5</v>
      </c>
      <c r="X100">
        <f>_xlfn.RANK.AVG(Table3[[#This Row],[Score]],Table3[Score],1)</f>
        <v>70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100">
        <f>_xlfn.RANK.AVG(Table3[[#This Row],[Score 2 ]],Table3[[Score 2 ]],1)</f>
        <v>99</v>
      </c>
    </row>
    <row r="101" spans="1:26" x14ac:dyDescent="0.3">
      <c r="A101" t="s">
        <v>439</v>
      </c>
      <c r="B101">
        <f>COUNTIFS(Table2[Sub-Sector],Table3[[#This Row],[Sub-Sector]])</f>
        <v>11</v>
      </c>
      <c r="C101" s="1">
        <f>COUNTIFS(Table2[Sub-Sector],Table3[[#This Row],[Sub-Sector]],Table2[Uptrend],"Uptrend")/Table3[[#This Row],[Count]]</f>
        <v>9.0909090909090912E-2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9.0909090909090912E-2</v>
      </c>
      <c r="F101" s="1">
        <f>COUNTIFS(Table2[Sub-Sector],Table3[[#This Row],[Sub-Sector]],Table2[6M Return vs Nifty],"&gt;=10")/Table3[[#This Row],[Count]]</f>
        <v>9.0909090909090912E-2</v>
      </c>
      <c r="G101" s="1">
        <f>COUNTIFS(Table2[Sub-Sector],Table3[[#This Row],[Sub-Sector]],Table2[1Y Return vs Nifty],"&gt;=10")/Table3[[#This Row],[Count]]</f>
        <v>9.0909090909090912E-2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9.0909090909090912E-2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0.72727272727272729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0.36363636363636365</v>
      </c>
      <c r="N101" s="1">
        <f>COUNTIFS(Table2[Sub-Sector],Table3[[#This Row],[Sub-Sector]],Table2[% Away From Current Month Low],"&gt;=0.05")/Table3[[#This Row],[Count]]</f>
        <v>9.0909090909090912E-2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0.54545454545454541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0.18181818181818182</v>
      </c>
      <c r="U101" s="1">
        <f>COUNTIFS(Table2[Sub-Sector],Table3[[#This Row],[Sub-Sector]],Table2[Rate of Change - Zone],"Positive")/Table3[[#This Row],[Count]]</f>
        <v>9.0909090909090912E-2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570</v>
      </c>
      <c r="X101">
        <f>_xlfn.RANK.AVG(Table3[[#This Row],[Score]],Table3[Score],1)</f>
        <v>97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1">
        <f>_xlfn.RANK.AVG(Table3[[#This Row],[Score 2 ]],Table3[[Score 2 ]],1)</f>
        <v>100.5</v>
      </c>
    </row>
    <row r="102" spans="1:26" x14ac:dyDescent="0.3">
      <c r="A102" t="s">
        <v>1437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1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0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</v>
      </c>
      <c r="U102" s="1">
        <f>COUNTIFS(Table2[Sub-Sector],Table3[[#This Row],[Sub-Sector]],Table2[Rate of Change - Zone],"Positive")/Table3[[#This Row],[Count]]</f>
        <v>1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612.5</v>
      </c>
      <c r="X102">
        <f>_xlfn.RANK.AVG(Table3[[#This Row],[Score]],Table3[Score],1)</f>
        <v>109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2">
        <f>_xlfn.RANK.AVG(Table3[[#This Row],[Score 2 ]],Table3[[Score 2 ]],1)</f>
        <v>100.5</v>
      </c>
    </row>
    <row r="103" spans="1:26" x14ac:dyDescent="0.3">
      <c r="A103" t="s">
        <v>602</v>
      </c>
      <c r="B103">
        <f>COUNTIFS(Table2[Sub-Sector],Table3[[#This Row],[Sub-Sector]])</f>
        <v>2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0.5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0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</v>
      </c>
      <c r="U103" s="1">
        <f>COUNTIFS(Table2[Sub-Sector],Table3[[#This Row],[Sub-Sector]],Table2[Rate of Change - Zone],"Positive")/Table3[[#This Row],[Count]]</f>
        <v>0.5</v>
      </c>
      <c r="V103" s="1">
        <f>COUNTIFS(Table2[Sub-Sector],Table3[[#This Row],[Sub-Sector]],Table2[Sharpe Ratio],"&gt;=0.10")/Table3[[#This Row],[Count]]</f>
        <v>0.5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546.5</v>
      </c>
      <c r="X103">
        <f>_xlfn.RANK.AVG(Table3[[#This Row],[Score]],Table3[Score],1)</f>
        <v>88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334.5</v>
      </c>
      <c r="Z103">
        <f>_xlfn.RANK.AVG(Table3[[#This Row],[Score 2 ]],Table3[[Score 2 ]],1)</f>
        <v>102</v>
      </c>
    </row>
    <row r="104" spans="1:26" x14ac:dyDescent="0.3">
      <c r="A104" t="s">
        <v>626</v>
      </c>
      <c r="B104">
        <f>COUNTIFS(Table2[Sub-Sector],Table3[[#This Row],[Sub-Sector]])</f>
        <v>2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0.5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0.5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0.5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0.5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626.5</v>
      </c>
      <c r="X104">
        <f>_xlfn.RANK.AVG(Table3[[#This Row],[Score]],Table3[Score],1)</f>
        <v>111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337.5</v>
      </c>
      <c r="Z104">
        <f>_xlfn.RANK.AVG(Table3[[#This Row],[Score 2 ]],Table3[[Score 2 ]],1)</f>
        <v>103</v>
      </c>
    </row>
    <row r="105" spans="1:26" x14ac:dyDescent="0.3">
      <c r="A105" t="s">
        <v>40</v>
      </c>
      <c r="B105">
        <f>COUNTIFS(Table2[Sub-Sector],Table3[[#This Row],[Sub-Sector]])</f>
        <v>3</v>
      </c>
      <c r="C105" s="1">
        <f>COUNTIFS(Table2[Sub-Sector],Table3[[#This Row],[Sub-Sector]],Table2[Uptrend],"Uptrend")/Table3[[#This Row],[Count]]</f>
        <v>0.66666666666666663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0.33333333333333331</v>
      </c>
      <c r="G105" s="1">
        <f>COUNTIFS(Table2[Sub-Sector],Table3[[#This Row],[Sub-Sector]],Table2[1Y Return vs Nifty],"&gt;=10")/Table3[[#This Row],[Count]]</f>
        <v>0.33333333333333331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0.33333333333333331</v>
      </c>
      <c r="K105" s="1">
        <f>COUNTIFS(Table2[Sub-Sector],Table3[[#This Row],[Sub-Sector]],Table2[% Away From Day High],"&lt;=0.05")/Table3[[#This Row],[Count]]</f>
        <v>0.66666666666666663</v>
      </c>
      <c r="L105" s="1">
        <f>COUNTIFS(Table2[Sub-Sector],Table3[[#This Row],[Sub-Sector]],Table2[% Away From Current Week Low],"&gt;=0.05")/Table3[[#This Row],[Count]]</f>
        <v>0.33333333333333331</v>
      </c>
      <c r="M105" s="1">
        <f>COUNTIFS(Table2[Sub-Sector],Table3[[#This Row],[Sub-Sector]],Table2[% Away From Current Week High],"&lt;=0.05")/Table3[[#This Row],[Count]]</f>
        <v>0.66666666666666663</v>
      </c>
      <c r="N105" s="1">
        <f>COUNTIFS(Table2[Sub-Sector],Table3[[#This Row],[Sub-Sector]],Table2[% Away From Current Month Low],"&gt;=0.05")/Table3[[#This Row],[Count]]</f>
        <v>0.33333333333333331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0.33333333333333331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0.66666666666666663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0.66666666666666663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551</v>
      </c>
      <c r="X105">
        <f>_xlfn.RANK.AVG(Table3[[#This Row],[Score]],Table3[Score],1)</f>
        <v>91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5">
        <f>_xlfn.RANK.AVG(Table3[[#This Row],[Score 2 ]],Table3[[Score 2 ]],1)</f>
        <v>104</v>
      </c>
    </row>
    <row r="106" spans="1:26" x14ac:dyDescent="0.3">
      <c r="A106" t="s">
        <v>1497</v>
      </c>
      <c r="B106">
        <f>COUNTIFS(Table2[Sub-Sector],Table3[[#This Row],[Sub-Sector]])</f>
        <v>4</v>
      </c>
      <c r="C106" s="1">
        <f>COUNTIFS(Table2[Sub-Sector],Table3[[#This Row],[Sub-Sector]],Table2[Uptrend],"Uptrend")/Table3[[#This Row],[Count]]</f>
        <v>0.25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0.25</v>
      </c>
      <c r="G106" s="1">
        <f>COUNTIFS(Table2[Sub-Sector],Table3[[#This Row],[Sub-Sector]],Table2[1Y Return vs Nifty],"&gt;=10")/Table3[[#This Row],[Count]]</f>
        <v>0.25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0.25</v>
      </c>
      <c r="N106" s="1">
        <f>COUNTIFS(Table2[Sub-Sector],Table3[[#This Row],[Sub-Sector]],Table2[% Away From Current Month Low],"&gt;=0.05")/Table3[[#This Row],[Count]]</f>
        <v>0.25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0.25</v>
      </c>
      <c r="T106" s="1">
        <f>COUNTIFS(Table2[Sub-Sector],Table3[[#This Row],[Sub-Sector]],Table2[% Price above 200 EMA],"&gt;=0")/Table3[[#This Row],[Count]]</f>
        <v>0.5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0.5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618.5</v>
      </c>
      <c r="X106">
        <f>_xlfn.RANK.AVG(Table3[[#This Row],[Score]],Table3[Score],1)</f>
        <v>110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359.5</v>
      </c>
      <c r="Z106">
        <f>_xlfn.RANK.AVG(Table3[[#This Row],[Score 2 ]],Table3[[Score 2 ]],1)</f>
        <v>105</v>
      </c>
    </row>
    <row r="107" spans="1:26" x14ac:dyDescent="0.3">
      <c r="A107" t="s">
        <v>34</v>
      </c>
      <c r="B107">
        <f>COUNTIFS(Table2[Sub-Sector],Table3[[#This Row],[Sub-Sector]])</f>
        <v>11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0.27272727272727271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0.36363636363636365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9.0909090909090912E-2</v>
      </c>
      <c r="J107" s="1">
        <f>COUNTIFS(Table2[Sub-Sector],Table3[[#This Row],[Sub-Sector]],Table2[% Away From Day Low],"&gt;=0.05")/Table3[[#This Row],[Count]]</f>
        <v>9.0909090909090912E-2</v>
      </c>
      <c r="K107" s="1">
        <f>COUNTIFS(Table2[Sub-Sector],Table3[[#This Row],[Sub-Sector]],Table2[% Away From Day High],"&lt;=0.05")/Table3[[#This Row],[Count]]</f>
        <v>0.45454545454545453</v>
      </c>
      <c r="L107" s="1">
        <f>COUNTIFS(Table2[Sub-Sector],Table3[[#This Row],[Sub-Sector]],Table2[% Away From Current Week Low],"&gt;=0.05")/Table3[[#This Row],[Count]]</f>
        <v>9.0909090909090912E-2</v>
      </c>
      <c r="M107" s="1">
        <f>COUNTIFS(Table2[Sub-Sector],Table3[[#This Row],[Sub-Sector]],Table2[% Away From Current Week High],"&lt;=0.05")/Table3[[#This Row],[Count]]</f>
        <v>0.36363636363636365</v>
      </c>
      <c r="N107" s="1">
        <f>COUNTIFS(Table2[Sub-Sector],Table3[[#This Row],[Sub-Sector]],Table2[% Away From Current Month Low],"&gt;=0.05")/Table3[[#This Row],[Count]]</f>
        <v>9.0909090909090912E-2</v>
      </c>
      <c r="O107" s="1">
        <f>COUNTIFS(Table2[Sub-Sector],Table3[[#This Row],[Sub-Sector]],Table2[% Away From Current Month High],"&lt;=0.05")/Table3[[#This Row],[Count]]</f>
        <v>0.18181818181818182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9.0909090909090912E-2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9.0909090909090912E-2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0.36363636363636365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594.5</v>
      </c>
      <c r="X107">
        <f>_xlfn.RANK.AVG(Table3[[#This Row],[Score]],Table3[Score],1)</f>
        <v>100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360.5</v>
      </c>
      <c r="Z107">
        <f>_xlfn.RANK.AVG(Table3[[#This Row],[Score 2 ]],Table3[[Score 2 ]],1)</f>
        <v>106</v>
      </c>
    </row>
    <row r="108" spans="1:26" x14ac:dyDescent="0.3">
      <c r="A108" t="s">
        <v>589</v>
      </c>
      <c r="B108">
        <f>COUNTIFS(Table2[Sub-Sector],Table3[[#This Row],[Sub-Sector]])</f>
        <v>8</v>
      </c>
      <c r="C108" s="1">
        <f>COUNTIFS(Table2[Sub-Sector],Table3[[#This Row],[Sub-Sector]],Table2[Uptrend],"Uptrend")/Table3[[#This Row],[Count]]</f>
        <v>0.5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0.125</v>
      </c>
      <c r="F108" s="1">
        <f>COUNTIFS(Table2[Sub-Sector],Table3[[#This Row],[Sub-Sector]],Table2[6M Return vs Nifty],"&gt;=10")/Table3[[#This Row],[Count]]</f>
        <v>0.125</v>
      </c>
      <c r="G108" s="1">
        <f>COUNTIFS(Table2[Sub-Sector],Table3[[#This Row],[Sub-Sector]],Table2[1Y Return vs Nifty],"&gt;=10")/Table3[[#This Row],[Count]]</f>
        <v>0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0.125</v>
      </c>
      <c r="J108" s="1">
        <f>COUNTIFS(Table2[Sub-Sector],Table3[[#This Row],[Sub-Sector]],Table2[% Away From Day Low],"&gt;=0.05")/Table3[[#This Row],[Count]]</f>
        <v>0.125</v>
      </c>
      <c r="K108" s="1">
        <f>COUNTIFS(Table2[Sub-Sector],Table3[[#This Row],[Sub-Sector]],Table2[% Away From Day High],"&lt;=0.05")/Table3[[#This Row],[Count]]</f>
        <v>0.75</v>
      </c>
      <c r="L108" s="1">
        <f>COUNTIFS(Table2[Sub-Sector],Table3[[#This Row],[Sub-Sector]],Table2[% Away From Current Week Low],"&gt;=0.05")/Table3[[#This Row],[Count]]</f>
        <v>0.125</v>
      </c>
      <c r="M108" s="1">
        <f>COUNTIFS(Table2[Sub-Sector],Table3[[#This Row],[Sub-Sector]],Table2[% Away From Current Week High],"&lt;=0.05")/Table3[[#This Row],[Count]]</f>
        <v>0.375</v>
      </c>
      <c r="N108" s="1">
        <f>COUNTIFS(Table2[Sub-Sector],Table3[[#This Row],[Sub-Sector]],Table2[% Away From Current Month Low],"&gt;=0.05")/Table3[[#This Row],[Count]]</f>
        <v>0.125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0.875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0.125</v>
      </c>
      <c r="T108" s="1">
        <f>COUNTIFS(Table2[Sub-Sector],Table3[[#This Row],[Sub-Sector]],Table2[% Price above 200 EMA],"&gt;=0")/Table3[[#This Row],[Count]]</f>
        <v>0.625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</v>
      </c>
      <c r="X108">
        <f>_xlfn.RANK.AVG(Table3[[#This Row],[Score]],Table3[Score],1)</f>
        <v>95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361.5</v>
      </c>
      <c r="Z108">
        <f>_xlfn.RANK.AVG(Table3[[#This Row],[Score 2 ]],Table3[[Score 2 ]],1)</f>
        <v>107</v>
      </c>
    </row>
    <row r="109" spans="1:26" x14ac:dyDescent="0.3">
      <c r="A109" t="s">
        <v>875</v>
      </c>
      <c r="B109">
        <f>COUNTIFS(Table2[Sub-Sector],Table3[[#This Row],[Sub-Sector]])</f>
        <v>2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0.5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0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0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0.5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0.5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660.5</v>
      </c>
      <c r="X109">
        <f>_xlfn.RANK.AVG(Table3[[#This Row],[Score]],Table3[Score],1)</f>
        <v>112.5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371.5</v>
      </c>
      <c r="Z109">
        <f>_xlfn.RANK.AVG(Table3[[#This Row],[Score 2 ]],Table3[[Score 2 ]],1)</f>
        <v>108.5</v>
      </c>
    </row>
    <row r="110" spans="1:26" x14ac:dyDescent="0.3">
      <c r="A110" t="s">
        <v>1146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0.5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0.5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0.5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660.5</v>
      </c>
      <c r="X110">
        <f>_xlfn.RANK.AVG(Table3[[#This Row],[Score]],Table3[Score],1)</f>
        <v>112.5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371.5</v>
      </c>
      <c r="Z110">
        <f>_xlfn.RANK.AVG(Table3[[#This Row],[Score 2 ]],Table3[[Score 2 ]],1)</f>
        <v>108.5</v>
      </c>
    </row>
    <row r="111" spans="1:26" x14ac:dyDescent="0.3">
      <c r="A111" t="s">
        <v>504</v>
      </c>
      <c r="B111">
        <f>COUNTIFS(Table2[Sub-Sector],Table3[[#This Row],[Sub-Sector]])</f>
        <v>5</v>
      </c>
      <c r="C111" s="1">
        <f>COUNTIFS(Table2[Sub-Sector],Table3[[#This Row],[Sub-Sector]],Table2[Uptrend],"Uptrend")/Table3[[#This Row],[Count]]</f>
        <v>0.6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0.2</v>
      </c>
      <c r="F111" s="1">
        <f>COUNTIFS(Table2[Sub-Sector],Table3[[#This Row],[Sub-Sector]],Table2[6M Return vs Nifty],"&gt;=10")/Table3[[#This Row],[Count]]</f>
        <v>0.2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0.2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0.2</v>
      </c>
      <c r="M111" s="1">
        <f>COUNTIFS(Table2[Sub-Sector],Table3[[#This Row],[Sub-Sector]],Table2[% Away From Current Week High],"&lt;=0.05")/Table3[[#This Row],[Count]]</f>
        <v>0.6</v>
      </c>
      <c r="N111" s="1">
        <f>COUNTIFS(Table2[Sub-Sector],Table3[[#This Row],[Sub-Sector]],Table2[% Away From Current Month Low],"&gt;=0.05")/Table3[[#This Row],[Count]]</f>
        <v>0.2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0.2</v>
      </c>
      <c r="Q111" s="1">
        <f>COUNTIFS(Table2[Sub-Sector],Table3[[#This Row],[Sub-Sector]],Table2[% Away From 52W Low],"&gt;=10")/Table3[[#This Row],[Count]]</f>
        <v>0.8</v>
      </c>
      <c r="R111" s="1">
        <f>COUNTIFS(Table2[Sub-Sector],Table3[[#This Row],[Sub-Sector]],Table2[% Price above 20 EMA],"&gt;=0")/Table3[[#This Row],[Count]]</f>
        <v>0.2</v>
      </c>
      <c r="S111" s="1">
        <f>COUNTIFS(Table2[Sub-Sector],Table3[[#This Row],[Sub-Sector]],Table2[% Price above 50 EMA],"&gt;=0")/Table3[[#This Row],[Count]]</f>
        <v>0.2</v>
      </c>
      <c r="T111" s="1">
        <f>COUNTIFS(Table2[Sub-Sector],Table3[[#This Row],[Sub-Sector]],Table2[% Price above 200 EMA],"&gt;=0")/Table3[[#This Row],[Count]]</f>
        <v>0.6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567</v>
      </c>
      <c r="X111">
        <f>_xlfn.RANK.AVG(Table3[[#This Row],[Score]],Table3[Score],1)</f>
        <v>96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386</v>
      </c>
      <c r="Z111">
        <f>_xlfn.RANK.AVG(Table3[[#This Row],[Score 2 ]],Table3[[Score 2 ]],1)</f>
        <v>110</v>
      </c>
    </row>
    <row r="112" spans="1:26" x14ac:dyDescent="0.3">
      <c r="A112" t="s">
        <v>1363</v>
      </c>
      <c r="B112">
        <f>COUNTIFS(Table2[Sub-Sector],Table3[[#This Row],[Sub-Sector]])</f>
        <v>1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0</v>
      </c>
      <c r="N112" s="1">
        <f>COUNTIFS(Table2[Sub-Sector],Table3[[#This Row],[Sub-Sector]],Table2[% Away From Current Month Low],"&gt;=0.05")/Table3[[#This Row],[Count]]</f>
        <v>1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1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1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</v>
      </c>
      <c r="X112">
        <f>_xlfn.RANK.AVG(Table3[[#This Row],[Score]],Table3[Score],1)</f>
        <v>119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2">
        <f>_xlfn.RANK.AVG(Table3[[#This Row],[Score 2 ]],Table3[[Score 2 ]],1)</f>
        <v>117.5</v>
      </c>
    </row>
    <row r="113" spans="1:26" x14ac:dyDescent="0.3">
      <c r="A113" t="s">
        <v>509</v>
      </c>
      <c r="B113">
        <f>COUNTIFS(Table2[Sub-Sector],Table3[[#This Row],[Sub-Sector]])</f>
        <v>1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1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1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</v>
      </c>
      <c r="X113">
        <f>_xlfn.RANK.AVG(Table3[[#This Row],[Score]],Table3[Score],1)</f>
        <v>119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3">
        <f>_xlfn.RANK.AVG(Table3[[#This Row],[Score 2 ]],Table3[[Score 2 ]],1)</f>
        <v>117.5</v>
      </c>
    </row>
    <row r="114" spans="1:26" x14ac:dyDescent="0.3">
      <c r="A114" t="s">
        <v>534</v>
      </c>
      <c r="B114">
        <f>COUNTIFS(Table2[Sub-Sector],Table3[[#This Row],[Sub-Sector]])</f>
        <v>1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1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1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</v>
      </c>
      <c r="X114">
        <f>_xlfn.RANK.AVG(Table3[[#This Row],[Score]],Table3[Score],1)</f>
        <v>119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4">
        <f>_xlfn.RANK.AVG(Table3[[#This Row],[Score 2 ]],Table3[[Score 2 ]],1)</f>
        <v>117.5</v>
      </c>
    </row>
    <row r="115" spans="1:26" x14ac:dyDescent="0.3">
      <c r="A115" t="s">
        <v>324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0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0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</v>
      </c>
      <c r="X115">
        <f>_xlfn.RANK.AVG(Table3[[#This Row],[Score]],Table3[Score],1)</f>
        <v>119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5">
        <f>_xlfn.RANK.AVG(Table3[[#This Row],[Score 2 ]],Table3[[Score 2 ]],1)</f>
        <v>117.5</v>
      </c>
    </row>
    <row r="116" spans="1:26" x14ac:dyDescent="0.3">
      <c r="A116" t="s">
        <v>1167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0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</v>
      </c>
      <c r="X116">
        <f>_xlfn.RANK.AVG(Table3[[#This Row],[Score]],Table3[Score],1)</f>
        <v>119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6">
        <f>_xlfn.RANK.AVG(Table3[[#This Row],[Score 2 ]],Table3[[Score 2 ]],1)</f>
        <v>117.5</v>
      </c>
    </row>
    <row r="117" spans="1:26" x14ac:dyDescent="0.3">
      <c r="A117" t="s">
        <v>1872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0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0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</v>
      </c>
      <c r="X117">
        <f>_xlfn.RANK.AVG(Table3[[#This Row],[Score]],Table3[Score],1)</f>
        <v>119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7">
        <f>_xlfn.RANK.AVG(Table3[[#This Row],[Score 2 ]],Table3[[Score 2 ]],1)</f>
        <v>117.5</v>
      </c>
    </row>
    <row r="118" spans="1:26" x14ac:dyDescent="0.3">
      <c r="A118" t="s">
        <v>446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</v>
      </c>
      <c r="X118">
        <f>_xlfn.RANK.AVG(Table3[[#This Row],[Score]],Table3[Score],1)</f>
        <v>119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8">
        <f>_xlfn.RANK.AVG(Table3[[#This Row],[Score 2 ]],Table3[[Score 2 ]],1)</f>
        <v>117.5</v>
      </c>
    </row>
    <row r="119" spans="1:26" x14ac:dyDescent="0.3">
      <c r="A119" t="s">
        <v>1522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1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0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0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</v>
      </c>
      <c r="X119">
        <f>_xlfn.RANK.AVG(Table3[[#This Row],[Score]],Table3[Score],1)</f>
        <v>108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9">
        <f>_xlfn.RANK.AVG(Table3[[#This Row],[Score 2 ]],Table3[[Score 2 ]],1)</f>
        <v>117.5</v>
      </c>
    </row>
    <row r="120" spans="1:26" x14ac:dyDescent="0.3">
      <c r="A120" t="s">
        <v>768</v>
      </c>
      <c r="B120">
        <f>COUNTIFS(Table2[Sub-Sector],Table3[[#This Row],[Sub-Sector]])</f>
        <v>2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0.5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0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</v>
      </c>
      <c r="X120">
        <f>_xlfn.RANK.AVG(Table3[[#This Row],[Score]],Table3[Score],1)</f>
        <v>119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0">
        <f>_xlfn.RANK.AVG(Table3[[#This Row],[Score 2 ]],Table3[[Score 2 ]],1)</f>
        <v>117.5</v>
      </c>
    </row>
    <row r="121" spans="1:26" x14ac:dyDescent="0.3">
      <c r="A121" t="s">
        <v>1179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1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0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605.5</v>
      </c>
      <c r="X121">
        <f>_xlfn.RANK.AVG(Table3[[#This Row],[Score]],Table3[Score],1)</f>
        <v>101.5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1">
        <f>_xlfn.RANK.AVG(Table3[[#This Row],[Score 2 ]],Table3[[Score 2 ]],1)</f>
        <v>117.5</v>
      </c>
    </row>
    <row r="122" spans="1:26" x14ac:dyDescent="0.3">
      <c r="A122" t="s">
        <v>1985</v>
      </c>
      <c r="B122">
        <f>COUNTIFS(Table2[Sub-Sector],Table3[[#This Row],[Sub-Sector]])</f>
        <v>3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0.66666666666666663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0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0.33333333333333331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</v>
      </c>
      <c r="X122">
        <f>_xlfn.RANK.AVG(Table3[[#This Row],[Score]],Table3[Score],1)</f>
        <v>119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2">
        <f>_xlfn.RANK.AVG(Table3[[#This Row],[Score 2 ]],Table3[[Score 2 ]],1)</f>
        <v>117.5</v>
      </c>
    </row>
    <row r="123" spans="1:26" x14ac:dyDescent="0.3">
      <c r="A123" t="s">
        <v>1966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0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0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</v>
      </c>
      <c r="X123">
        <f>_xlfn.RANK.AVG(Table3[[#This Row],[Score]],Table3[Score],1)</f>
        <v>119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3">
        <f>_xlfn.RANK.AVG(Table3[[#This Row],[Score 2 ]],Table3[[Score 2 ]],1)</f>
        <v>117.5</v>
      </c>
    </row>
    <row r="124" spans="1:26" x14ac:dyDescent="0.3">
      <c r="A124" t="s">
        <v>1627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1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0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0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1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605.5</v>
      </c>
      <c r="X124">
        <f>_xlfn.RANK.AVG(Table3[[#This Row],[Score]],Table3[Score],1)</f>
        <v>101.5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4">
        <f>_xlfn.RANK.AVG(Table3[[#This Row],[Score 2 ]],Table3[[Score 2 ]],1)</f>
        <v>117.5</v>
      </c>
    </row>
    <row r="125" spans="1:26" x14ac:dyDescent="0.3">
      <c r="A125" t="s">
        <v>355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0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</v>
      </c>
      <c r="X125">
        <f>_xlfn.RANK.AVG(Table3[[#This Row],[Score]],Table3[Score],1)</f>
        <v>119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5">
        <f>_xlfn.RANK.AVG(Table3[[#This Row],[Score 2 ]],Table3[[Score 2 ]],1)</f>
        <v>117.5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D099-B6E9-4E64-A7D2-1C38C3A339EC}">
  <dimension ref="A1:AV733"/>
  <sheetViews>
    <sheetView topLeftCell="AN1" workbookViewId="0">
      <selection activeCell="AV2" sqref="AV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2" bestFit="1" customWidth="1"/>
    <col min="6" max="6" width="10" bestFit="1" customWidth="1"/>
    <col min="7" max="7" width="16" bestFit="1" customWidth="1"/>
    <col min="8" max="8" width="23" bestFit="1" customWidth="1"/>
    <col min="9" max="9" width="16.77734375" bestFit="1" customWidth="1"/>
    <col min="10" max="10" width="23.77734375" bestFit="1" customWidth="1"/>
    <col min="11" max="11" width="16.77734375" bestFit="1" customWidth="1"/>
    <col min="12" max="12" width="23.77734375" bestFit="1" customWidth="1"/>
    <col min="13" max="13" width="16.77734375" bestFit="1" customWidth="1"/>
    <col min="14" max="14" width="23.77734375" bestFit="1" customWidth="1"/>
    <col min="15" max="15" width="10" bestFit="1" customWidth="1"/>
    <col min="16" max="17" width="12" bestFit="1" customWidth="1"/>
    <col min="18" max="18" width="21.33203125" bestFit="1" customWidth="1"/>
    <col min="19" max="20" width="19.77734375" bestFit="1" customWidth="1"/>
    <col min="21" max="21" width="20.77734375" bestFit="1" customWidth="1"/>
    <col min="22" max="22" width="14.77734375" bestFit="1" customWidth="1"/>
    <col min="23" max="24" width="9" bestFit="1" customWidth="1"/>
    <col min="25" max="25" width="16.5546875" bestFit="1" customWidth="1"/>
    <col min="26" max="26" width="16.88671875" bestFit="1" customWidth="1"/>
    <col min="27" max="27" width="17.6640625" bestFit="1" customWidth="1"/>
    <col min="28" max="28" width="18" bestFit="1" customWidth="1"/>
    <col min="29" max="29" width="20.109375" bestFit="1" customWidth="1"/>
    <col min="30" max="30" width="20.44140625" bestFit="1" customWidth="1"/>
    <col min="31" max="31" width="28.6640625" bestFit="1" customWidth="1"/>
    <col min="32" max="32" width="29" bestFit="1" customWidth="1"/>
    <col min="33" max="33" width="29.77734375" bestFit="1" customWidth="1"/>
    <col min="34" max="34" width="30.109375" bestFit="1" customWidth="1"/>
    <col min="35" max="35" width="21" bestFit="1" customWidth="1"/>
    <col min="36" max="36" width="20.6640625" bestFit="1" customWidth="1"/>
    <col min="37" max="37" width="18.21875" bestFit="1" customWidth="1"/>
    <col min="38" max="38" width="26.6640625" bestFit="1" customWidth="1"/>
    <col min="39" max="39" width="32.5546875" bestFit="1" customWidth="1"/>
    <col min="40" max="40" width="13.88671875" bestFit="1" customWidth="1"/>
    <col min="41" max="41" width="19.77734375" bestFit="1" customWidth="1"/>
    <col min="42" max="42" width="12.6640625" bestFit="1" customWidth="1"/>
    <col min="43" max="43" width="18.664062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3113</v>
      </c>
      <c r="D1" t="s">
        <v>2</v>
      </c>
      <c r="E1" t="s">
        <v>3</v>
      </c>
      <c r="F1" t="s">
        <v>4</v>
      </c>
      <c r="G1" t="s">
        <v>5</v>
      </c>
      <c r="H1" t="s">
        <v>3136</v>
      </c>
      <c r="I1" t="s">
        <v>6</v>
      </c>
      <c r="J1" t="s">
        <v>3137</v>
      </c>
      <c r="K1" t="s">
        <v>7</v>
      </c>
      <c r="L1" t="s">
        <v>3138</v>
      </c>
      <c r="M1" t="s">
        <v>8</v>
      </c>
      <c r="N1" t="s">
        <v>3139</v>
      </c>
      <c r="O1" t="s">
        <v>3140</v>
      </c>
      <c r="P1" t="s">
        <v>9</v>
      </c>
      <c r="Q1" t="s">
        <v>10</v>
      </c>
      <c r="R1" t="s">
        <v>11</v>
      </c>
      <c r="S1" s="1" t="s">
        <v>3141</v>
      </c>
      <c r="T1" s="1" t="s">
        <v>3142</v>
      </c>
      <c r="U1" s="1" t="s">
        <v>3143</v>
      </c>
      <c r="V1" t="s">
        <v>12</v>
      </c>
      <c r="W1" t="s">
        <v>3144</v>
      </c>
      <c r="X1" t="s">
        <v>3145</v>
      </c>
      <c r="Y1" t="s">
        <v>3146</v>
      </c>
      <c r="Z1" t="s">
        <v>3147</v>
      </c>
      <c r="AA1" t="s">
        <v>3148</v>
      </c>
      <c r="AB1" t="s">
        <v>3149</v>
      </c>
      <c r="AC1" s="1" t="s">
        <v>3150</v>
      </c>
      <c r="AD1" s="1" t="s">
        <v>3151</v>
      </c>
      <c r="AE1" s="1" t="s">
        <v>3152</v>
      </c>
      <c r="AF1" s="1" t="s">
        <v>3153</v>
      </c>
      <c r="AG1" s="1" t="s">
        <v>3154</v>
      </c>
      <c r="AH1" s="1" t="s">
        <v>3155</v>
      </c>
      <c r="AI1" t="s">
        <v>13</v>
      </c>
      <c r="AJ1" t="s">
        <v>14</v>
      </c>
      <c r="AK1" t="s">
        <v>3156</v>
      </c>
      <c r="AL1" t="s">
        <v>3157</v>
      </c>
      <c r="AM1" t="s">
        <v>3158</v>
      </c>
      <c r="AN1" t="s">
        <v>3159</v>
      </c>
      <c r="AO1" t="s">
        <v>3160</v>
      </c>
      <c r="AP1" t="s">
        <v>15</v>
      </c>
      <c r="AQ1" s="2" t="s">
        <v>3164</v>
      </c>
      <c r="AR1" s="2" t="s">
        <v>3165</v>
      </c>
      <c r="AS1" s="2" t="s">
        <v>3166</v>
      </c>
      <c r="AT1" s="2" t="s">
        <v>3167</v>
      </c>
      <c r="AU1" s="2" t="s">
        <v>3168</v>
      </c>
      <c r="AV1" s="2" t="s">
        <v>3169</v>
      </c>
    </row>
    <row r="2" spans="1:48" x14ac:dyDescent="0.3">
      <c r="A2" t="s">
        <v>720</v>
      </c>
      <c r="B2" t="s">
        <v>721</v>
      </c>
      <c r="C2" t="s">
        <v>3129</v>
      </c>
      <c r="D2" t="s">
        <v>133</v>
      </c>
      <c r="E2">
        <v>23557.982335465</v>
      </c>
      <c r="F2">
        <v>689.05</v>
      </c>
      <c r="G2">
        <v>203.20358360224</v>
      </c>
      <c r="H2">
        <f>(Table2[[#This Row],[1Y Return vs Nifty]]-AVERAGE(Table2[1Y Return vs Nifty]))/_xlfn.STDEV.P(Table2[1Y Return vs Nifty])</f>
        <v>2.8660266821028517</v>
      </c>
      <c r="I2">
        <v>5.1476777006934604</v>
      </c>
      <c r="J2">
        <f>(Table2[[#This Row],[1M Return vs Nifty]]-AVERAGE(Table2[1M Return vs Nifty]))/_xlfn.STDEV.P(Table2[1M Return vs Nifty])</f>
        <v>0.45736383290464938</v>
      </c>
      <c r="K2">
        <v>86.581374912777505</v>
      </c>
      <c r="L2">
        <f>(Table2[[#This Row],[6M Return vs Nifty]]-AVERAGE(Table2[6M Return vs Nifty]))/_xlfn.STDEV.P(Table2[6M Return vs Nifty])</f>
        <v>2.841917520824019</v>
      </c>
      <c r="M2">
        <v>-2.2021293839748499</v>
      </c>
      <c r="N2">
        <f>(Table2[[#This Row],[1W Return vs Nifty]]-AVERAGE(Table2[1W Return vs Nifty]))/_xlfn.STDEV.P(Table2[1W Return vs Nifty])</f>
        <v>-0.34682475083392938</v>
      </c>
      <c r="O2">
        <v>725.85</v>
      </c>
      <c r="P2">
        <v>666.818234114647</v>
      </c>
      <c r="Q2">
        <v>485.97689415051502</v>
      </c>
      <c r="R2">
        <v>32.8820501520173</v>
      </c>
      <c r="S2" s="1">
        <f>(Table2[[#This Row],[Close Price]]-Table2[[#This Row],[20D EMA]])/Table2[[#This Row],[20D EMA]]</f>
        <v>-5.0699180271406033E-2</v>
      </c>
      <c r="T2" s="1">
        <f>(Table2[[#This Row],[Close Price]]-Table2[[#This Row],[50D EMA]])/Table2[[#This Row],[50D EMA]]</f>
        <v>3.3340068924285919E-2</v>
      </c>
      <c r="U2" s="1">
        <f>(Table2[[#This Row],[Close Price]]-Table2[[#This Row],[200D EMA]])/Table2[[#This Row],[200D EMA]]</f>
        <v>0.41786576335991371</v>
      </c>
      <c r="V2">
        <v>0.58997423336575705</v>
      </c>
      <c r="W2">
        <v>680.25</v>
      </c>
      <c r="X2">
        <v>743.1</v>
      </c>
      <c r="Y2">
        <v>680.25</v>
      </c>
      <c r="Z2">
        <v>776.35</v>
      </c>
      <c r="AA2">
        <v>653.5</v>
      </c>
      <c r="AB2">
        <v>796.25</v>
      </c>
      <c r="AC2" s="1">
        <f>(Table2[[#This Row],[Close Price]]/Table2[[#This Row],[Day Low]])-1</f>
        <v>1.2936420433663942E-2</v>
      </c>
      <c r="AD2" s="1">
        <f>(Table2[[#This Row],[Day High]]/Table2[[#This Row],[Close Price]])-1</f>
        <v>7.8441332269066244E-2</v>
      </c>
      <c r="AE2" s="1">
        <f>(Table2[[#This Row],[Close Price]]/Table2[[#This Row],[Current Week Low]])-1</f>
        <v>1.2936420433663942E-2</v>
      </c>
      <c r="AF2" s="1">
        <f>(Table2[[#This Row],[Current Week High]]/Table2[[#This Row],[Close Price]])-1</f>
        <v>0.12669617589434745</v>
      </c>
      <c r="AG2" s="1">
        <f>(Table2[[#This Row],[Close Price]]/Table2[[#This Row],[Current Month Low]])-1</f>
        <v>5.4399387911246988E-2</v>
      </c>
      <c r="AH2" s="1">
        <f>(Table2[[#This Row],[Current Month High]]/Table2[[#This Row],[Close Price]])-1</f>
        <v>0.15557651839489162</v>
      </c>
      <c r="AI2">
        <v>15.5576518394891</v>
      </c>
      <c r="AJ2">
        <v>213.20454545454501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0.37</v>
      </c>
      <c r="AM2" t="s">
        <v>3162</v>
      </c>
      <c r="AN2">
        <v>-4.4400000000000004</v>
      </c>
      <c r="AO2" t="s">
        <v>3161</v>
      </c>
      <c r="AP2">
        <v>0.26369732358194897</v>
      </c>
      <c r="AQ2">
        <f>(Table2[[#This Row],[Sharpe Ratio]]-AVERAGE(Table2[Sharpe Ratio]))/_xlfn.STDEV.P(Table2[Sharpe Ratio])</f>
        <v>2.4200198127579955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8.2385030977555846</v>
      </c>
      <c r="AS2">
        <f>_xlfn.RANK.AVG(Table2[[#This Row],[1Y Return vs Nifty Z-Score]],Table2[1Y Return vs Nifty Z-Score])</f>
        <v>13</v>
      </c>
      <c r="AT2">
        <f>_xlfn.RANK.AVG(Table2[[#This Row],[6M Return vs Nifty Z-Score]],Table2[6M Return vs Nifty Z-Score])</f>
        <v>13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10.333333333333334</v>
      </c>
    </row>
    <row r="3" spans="1:48" x14ac:dyDescent="0.3">
      <c r="A3" t="s">
        <v>106</v>
      </c>
      <c r="B3" t="s">
        <v>107</v>
      </c>
      <c r="C3" t="s">
        <v>3128</v>
      </c>
      <c r="D3" t="s">
        <v>108</v>
      </c>
      <c r="E3">
        <v>266521.39157283498</v>
      </c>
      <c r="F3">
        <v>7606.55</v>
      </c>
      <c r="G3">
        <v>256.64044341119302</v>
      </c>
      <c r="H3">
        <f>(Table2[[#This Row],[1Y Return vs Nifty]]-AVERAGE(Table2[1Y Return vs Nifty]))/_xlfn.STDEV.P(Table2[1Y Return vs Nifty])</f>
        <v>3.7484449515517926</v>
      </c>
      <c r="I3">
        <v>6.2645462859353698</v>
      </c>
      <c r="J3">
        <f>(Table2[[#This Row],[1M Return vs Nifty]]-AVERAGE(Table2[1M Return vs Nifty]))/_xlfn.STDEV.P(Table2[1M Return vs Nifty])</f>
        <v>0.58235186661267568</v>
      </c>
      <c r="K3">
        <v>72.911009849442706</v>
      </c>
      <c r="L3">
        <f>(Table2[[#This Row],[6M Return vs Nifty]]-AVERAGE(Table2[6M Return vs Nifty]))/_xlfn.STDEV.P(Table2[6M Return vs Nifty])</f>
        <v>2.3681595384434218</v>
      </c>
      <c r="M3">
        <v>-4.9609059046997404</v>
      </c>
      <c r="N3">
        <f>(Table2[[#This Row],[1W Return vs Nifty]]-AVERAGE(Table2[1W Return vs Nifty]))/_xlfn.STDEV.P(Table2[1W Return vs Nifty])</f>
        <v>-0.88199521091759825</v>
      </c>
      <c r="O3">
        <v>7709.52</v>
      </c>
      <c r="P3">
        <v>7237.4236632751399</v>
      </c>
      <c r="Q3">
        <v>5384.4538901076003</v>
      </c>
      <c r="R3">
        <v>35.699101040833703</v>
      </c>
      <c r="S3" s="1">
        <f>(Table2[[#This Row],[Close Price]]-Table2[[#This Row],[20D EMA]])/Table2[[#This Row],[20D EMA]]</f>
        <v>-1.3356214135250994E-2</v>
      </c>
      <c r="T3" s="1">
        <f>(Table2[[#This Row],[Close Price]]-Table2[[#This Row],[50D EMA]])/Table2[[#This Row],[50D EMA]]</f>
        <v>5.1002449752654125E-2</v>
      </c>
      <c r="U3" s="1">
        <f>(Table2[[#This Row],[Close Price]]-Table2[[#This Row],[200D EMA]])/Table2[[#This Row],[200D EMA]]</f>
        <v>0.41268736908953169</v>
      </c>
      <c r="V3">
        <v>0.83345227992800497</v>
      </c>
      <c r="W3">
        <v>7469.4</v>
      </c>
      <c r="X3">
        <v>7666.5</v>
      </c>
      <c r="Y3">
        <v>7469.4</v>
      </c>
      <c r="Z3">
        <v>7850</v>
      </c>
      <c r="AA3">
        <v>7272</v>
      </c>
      <c r="AB3">
        <v>8345</v>
      </c>
      <c r="AC3" s="1">
        <f>(Table2[[#This Row],[Close Price]]/Table2[[#This Row],[Day Low]])-1</f>
        <v>1.836158192090398E-2</v>
      </c>
      <c r="AD3" s="1">
        <f>(Table2[[#This Row],[Day High]]/Table2[[#This Row],[Close Price]])-1</f>
        <v>7.8813654021863133E-3</v>
      </c>
      <c r="AE3" s="1">
        <f>(Table2[[#This Row],[Close Price]]/Table2[[#This Row],[Current Week Low]])-1</f>
        <v>1.836158192090398E-2</v>
      </c>
      <c r="AF3" s="1">
        <f>(Table2[[#This Row],[Current Week High]]/Table2[[#This Row],[Close Price]])-1</f>
        <v>3.2005311212047527E-2</v>
      </c>
      <c r="AG3" s="1">
        <f>(Table2[[#This Row],[Close Price]]/Table2[[#This Row],[Current Month Low]])-1</f>
        <v>4.6005225522552262E-2</v>
      </c>
      <c r="AH3" s="1">
        <f>(Table2[[#This Row],[Current Month High]]/Table2[[#This Row],[Close Price]])-1</f>
        <v>9.708080535853969E-2</v>
      </c>
      <c r="AI3">
        <v>9.7080805358539699</v>
      </c>
      <c r="AJ3">
        <v>291.08226221079599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0.35</v>
      </c>
      <c r="AM3" t="s">
        <v>3162</v>
      </c>
      <c r="AN3">
        <v>1.96</v>
      </c>
      <c r="AO3" t="s">
        <v>3162</v>
      </c>
      <c r="AP3">
        <v>0.28775007649432</v>
      </c>
      <c r="AQ3">
        <f>(Table2[[#This Row],[Sharpe Ratio]]-AVERAGE(Table2[Sharpe Ratio]))/_xlfn.STDEV.P(Table2[Sharpe Ratio])</f>
        <v>2.7027474513831709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8.5197085970734641</v>
      </c>
      <c r="AS3">
        <f>_xlfn.RANK.AVG(Table2[[#This Row],[1Y Return vs Nifty Z-Score]],Table2[1Y Return vs Nifty Z-Score])</f>
        <v>6</v>
      </c>
      <c r="AT3">
        <f>_xlfn.RANK.AVG(Table2[[#This Row],[6M Return vs Nifty Z-Score]],Table2[6M Return vs Nifty Z-Score])</f>
        <v>24</v>
      </c>
      <c r="AU3">
        <f>_xlfn.RANK.AVG(Table2[[#This Row],[Sharpe Ratio Z-Score]],Table2[Sharpe Ratio Z-Score])</f>
        <v>2</v>
      </c>
      <c r="AV3">
        <f>(Table2[[#This Row],[Rank 1Y]]+Table2[[#This Row],[Rank 6M]]+Table2[[#This Row],[Rank Sharpe]])/3</f>
        <v>10.666666666666666</v>
      </c>
    </row>
    <row r="4" spans="1:48" x14ac:dyDescent="0.3">
      <c r="A4" t="s">
        <v>952</v>
      </c>
      <c r="B4" t="s">
        <v>953</v>
      </c>
      <c r="C4" t="s">
        <v>3125</v>
      </c>
      <c r="D4" t="s">
        <v>138</v>
      </c>
      <c r="E4">
        <v>14934.457857060001</v>
      </c>
      <c r="F4">
        <v>571.9</v>
      </c>
      <c r="G4">
        <v>161.887941323897</v>
      </c>
      <c r="H4">
        <f>(Table2[[#This Row],[1Y Return vs Nifty]]-AVERAGE(Table2[1Y Return vs Nifty]))/_xlfn.STDEV.P(Table2[1Y Return vs Nifty])</f>
        <v>2.1837695717342758</v>
      </c>
      <c r="I4">
        <v>-0.22509424254781499</v>
      </c>
      <c r="J4">
        <f>(Table2[[#This Row],[1M Return vs Nifty]]-AVERAGE(Table2[1M Return vs Nifty]))/_xlfn.STDEV.P(Table2[1M Return vs Nifty])</f>
        <v>-0.14389956515388519</v>
      </c>
      <c r="K4">
        <v>186.19273060828201</v>
      </c>
      <c r="L4">
        <f>(Table2[[#This Row],[6M Return vs Nifty]]-AVERAGE(Table2[6M Return vs Nifty]))/_xlfn.STDEV.P(Table2[6M Return vs Nifty])</f>
        <v>6.2940327114468912</v>
      </c>
      <c r="M4">
        <v>-2.8194969415016402</v>
      </c>
      <c r="N4">
        <f>(Table2[[#This Row],[1W Return vs Nifty]]-AVERAGE(Table2[1W Return vs Nifty]))/_xlfn.STDEV.P(Table2[1W Return vs Nifty])</f>
        <v>-0.46658685454921289</v>
      </c>
      <c r="O4">
        <v>602.55999999999995</v>
      </c>
      <c r="P4">
        <v>565.95936035657303</v>
      </c>
      <c r="Q4">
        <v>388.44352640442702</v>
      </c>
      <c r="R4">
        <v>36.753380921453598</v>
      </c>
      <c r="S4" s="1">
        <f>(Table2[[#This Row],[Close Price]]-Table2[[#This Row],[20D EMA]])/Table2[[#This Row],[20D EMA]]</f>
        <v>-5.0882899628252737E-2</v>
      </c>
      <c r="T4" s="1">
        <f>(Table2[[#This Row],[Close Price]]-Table2[[#This Row],[50D EMA]])/Table2[[#This Row],[50D EMA]]</f>
        <v>1.0496583429036583E-2</v>
      </c>
      <c r="U4" s="1">
        <f>(Table2[[#This Row],[Close Price]]-Table2[[#This Row],[200D EMA]])/Table2[[#This Row],[200D EMA]]</f>
        <v>0.47228608826027313</v>
      </c>
      <c r="V4">
        <v>0.69321704494765302</v>
      </c>
      <c r="W4">
        <v>570</v>
      </c>
      <c r="X4">
        <v>598</v>
      </c>
      <c r="Y4">
        <v>570</v>
      </c>
      <c r="Z4">
        <v>620</v>
      </c>
      <c r="AA4">
        <v>532.20000000000005</v>
      </c>
      <c r="AB4">
        <v>648.4</v>
      </c>
      <c r="AC4" s="1">
        <f>(Table2[[#This Row],[Close Price]]/Table2[[#This Row],[Day Low]])-1</f>
        <v>3.3333333333331883E-3</v>
      </c>
      <c r="AD4" s="1">
        <f>(Table2[[#This Row],[Day High]]/Table2[[#This Row],[Close Price]])-1</f>
        <v>4.5637349186920861E-2</v>
      </c>
      <c r="AE4" s="1">
        <f>(Table2[[#This Row],[Close Price]]/Table2[[#This Row],[Current Week Low]])-1</f>
        <v>3.3333333333331883E-3</v>
      </c>
      <c r="AF4" s="1">
        <f>(Table2[[#This Row],[Current Week High]]/Table2[[#This Row],[Close Price]])-1</f>
        <v>8.4105612869382895E-2</v>
      </c>
      <c r="AG4" s="1">
        <f>(Table2[[#This Row],[Close Price]]/Table2[[#This Row],[Current Month Low]])-1</f>
        <v>7.4596016535136922E-2</v>
      </c>
      <c r="AH4" s="1">
        <f>(Table2[[#This Row],[Current Month High]]/Table2[[#This Row],[Close Price]])-1</f>
        <v>0.13376464416856093</v>
      </c>
      <c r="AI4">
        <v>21.3498863437664</v>
      </c>
      <c r="AJ4">
        <v>289.82993081353698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0.32</v>
      </c>
      <c r="AM4" t="s">
        <v>3162</v>
      </c>
      <c r="AN4">
        <v>-6.22</v>
      </c>
      <c r="AO4" t="s">
        <v>3161</v>
      </c>
      <c r="AP4">
        <v>0.25553838939351098</v>
      </c>
      <c r="AQ4">
        <f>(Table2[[#This Row],[Sharpe Ratio]]-AVERAGE(Table2[Sharpe Ratio]))/_xlfn.STDEV.P(Table2[Sharpe Ratio])</f>
        <v>2.3241157719523855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10.191431635430455</v>
      </c>
      <c r="AS4">
        <f>_xlfn.RANK.AVG(Table2[[#This Row],[1Y Return vs Nifty Z-Score]],Table2[1Y Return vs Nifty Z-Score])</f>
        <v>27</v>
      </c>
      <c r="AT4">
        <f>_xlfn.RANK.AVG(Table2[[#This Row],[6M Return vs Nifty Z-Score]],Table2[6M Return vs Nifty Z-Score])</f>
        <v>1</v>
      </c>
      <c r="AU4">
        <f>_xlfn.RANK.AVG(Table2[[#This Row],[Sharpe Ratio Z-Score]],Table2[Sharpe Ratio Z-Score])</f>
        <v>6</v>
      </c>
      <c r="AV4">
        <f>(Table2[[#This Row],[Rank 1Y]]+Table2[[#This Row],[Rank 6M]]+Table2[[#This Row],[Rank Sharpe]])/3</f>
        <v>11.333333333333334</v>
      </c>
    </row>
    <row r="5" spans="1:48" x14ac:dyDescent="0.3">
      <c r="A5" t="s">
        <v>477</v>
      </c>
      <c r="B5" t="s">
        <v>478</v>
      </c>
      <c r="C5" t="s">
        <v>3127</v>
      </c>
      <c r="D5" t="s">
        <v>159</v>
      </c>
      <c r="E5">
        <v>44728.769199150003</v>
      </c>
      <c r="F5">
        <v>1746.9</v>
      </c>
      <c r="G5">
        <v>346.12252893086003</v>
      </c>
      <c r="H5">
        <f>(Table2[[#This Row],[1Y Return vs Nifty]]-AVERAGE(Table2[1Y Return vs Nifty]))/_xlfn.STDEV.P(Table2[1Y Return vs Nifty])</f>
        <v>5.2260884233659315</v>
      </c>
      <c r="I5">
        <v>23.293304241965402</v>
      </c>
      <c r="J5">
        <f>(Table2[[#This Row],[1M Return vs Nifty]]-AVERAGE(Table2[1M Return vs Nifty]))/_xlfn.STDEV.P(Table2[1M Return vs Nifty])</f>
        <v>2.4880290443382016</v>
      </c>
      <c r="K5">
        <v>67.303922077806305</v>
      </c>
      <c r="L5">
        <f>(Table2[[#This Row],[6M Return vs Nifty]]-AVERAGE(Table2[6M Return vs Nifty]))/_xlfn.STDEV.P(Table2[6M Return vs Nifty])</f>
        <v>2.1738412025822895</v>
      </c>
      <c r="M5">
        <v>-0.63155396261346797</v>
      </c>
      <c r="N5">
        <f>(Table2[[#This Row],[1W Return vs Nifty]]-AVERAGE(Table2[1W Return vs Nifty]))/_xlfn.STDEV.P(Table2[1W Return vs Nifty])</f>
        <v>-4.2151442020492771E-2</v>
      </c>
      <c r="O5">
        <v>1755.73</v>
      </c>
      <c r="P5">
        <v>1695.0064640916801</v>
      </c>
      <c r="Q5">
        <v>1311.8733804385099</v>
      </c>
      <c r="R5">
        <v>44.889278130488201</v>
      </c>
      <c r="S5" s="1">
        <f>(Table2[[#This Row],[Close Price]]-Table2[[#This Row],[20D EMA]])/Table2[[#This Row],[20D EMA]]</f>
        <v>-5.0292470938013969E-3</v>
      </c>
      <c r="T5" s="1">
        <f>(Table2[[#This Row],[Close Price]]-Table2[[#This Row],[50D EMA]])/Table2[[#This Row],[50D EMA]]</f>
        <v>3.0615538647003757E-2</v>
      </c>
      <c r="U5" s="1">
        <f>(Table2[[#This Row],[Close Price]]-Table2[[#This Row],[200D EMA]])/Table2[[#This Row],[200D EMA]]</f>
        <v>0.33160717036279608</v>
      </c>
      <c r="V5">
        <v>1.23671642131385</v>
      </c>
      <c r="W5">
        <v>1678.1</v>
      </c>
      <c r="X5">
        <v>1769</v>
      </c>
      <c r="Y5">
        <v>1678.1</v>
      </c>
      <c r="Z5">
        <v>1829.65</v>
      </c>
      <c r="AA5">
        <v>1577.9</v>
      </c>
      <c r="AB5">
        <v>1969</v>
      </c>
      <c r="AC5" s="1">
        <f>(Table2[[#This Row],[Close Price]]/Table2[[#This Row],[Day Low]])-1</f>
        <v>4.0998748584708977E-2</v>
      </c>
      <c r="AD5" s="1">
        <f>(Table2[[#This Row],[Day High]]/Table2[[#This Row],[Close Price]])-1</f>
        <v>1.2650981739080525E-2</v>
      </c>
      <c r="AE5" s="1">
        <f>(Table2[[#This Row],[Close Price]]/Table2[[#This Row],[Current Week Low]])-1</f>
        <v>4.0998748584708977E-2</v>
      </c>
      <c r="AF5" s="1">
        <f>(Table2[[#This Row],[Current Week High]]/Table2[[#This Row],[Close Price]])-1</f>
        <v>4.7369626194973868E-2</v>
      </c>
      <c r="AG5" s="1">
        <f>(Table2[[#This Row],[Close Price]]/Table2[[#This Row],[Current Month Low]])-1</f>
        <v>0.10710437923822802</v>
      </c>
      <c r="AH5" s="1">
        <f>(Table2[[#This Row],[Current Month High]]/Table2[[#This Row],[Close Price]])-1</f>
        <v>0.12713950426469744</v>
      </c>
      <c r="AI5">
        <v>12.713950426469699</v>
      </c>
      <c r="AJ5">
        <v>400.54441260744898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0.05</v>
      </c>
      <c r="AM5" t="s">
        <v>3162</v>
      </c>
      <c r="AN5">
        <v>5.17</v>
      </c>
      <c r="AO5" t="s">
        <v>3162</v>
      </c>
      <c r="AP5">
        <v>0.240513712011695</v>
      </c>
      <c r="AQ5">
        <f>(Table2[[#This Row],[Sharpe Ratio]]-AVERAGE(Table2[Sharpe Ratio]))/_xlfn.STDEV.P(Table2[Sharpe Ratio])</f>
        <v>2.1475084799412869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11.993315708207216</v>
      </c>
      <c r="AS5">
        <f>_xlfn.RANK.AVG(Table2[[#This Row],[1Y Return vs Nifty Z-Score]],Table2[1Y Return vs Nifty Z-Score])</f>
        <v>2</v>
      </c>
      <c r="AT5">
        <f>_xlfn.RANK.AVG(Table2[[#This Row],[6M Return vs Nifty Z-Score]],Table2[6M Return vs Nifty Z-Score])</f>
        <v>28</v>
      </c>
      <c r="AU5">
        <f>_xlfn.RANK.AVG(Table2[[#This Row],[Sharpe Ratio Z-Score]],Table2[Sharpe Ratio Z-Score])</f>
        <v>10</v>
      </c>
      <c r="AV5">
        <f>(Table2[[#This Row],[Rank 1Y]]+Table2[[#This Row],[Rank 6M]]+Table2[[#This Row],[Rank Sharpe]])/3</f>
        <v>13.333333333333334</v>
      </c>
    </row>
    <row r="6" spans="1:48" x14ac:dyDescent="0.3">
      <c r="A6" t="s">
        <v>960</v>
      </c>
      <c r="B6" t="s">
        <v>961</v>
      </c>
      <c r="C6" t="s">
        <v>3123</v>
      </c>
      <c r="D6" t="s">
        <v>962</v>
      </c>
      <c r="E6">
        <v>14790.08174532</v>
      </c>
      <c r="F6">
        <v>2173.8000000000002</v>
      </c>
      <c r="G6">
        <v>124.778529856386</v>
      </c>
      <c r="H6">
        <f>(Table2[[#This Row],[1Y Return vs Nifty]]-AVERAGE(Table2[1Y Return vs Nifty]))/_xlfn.STDEV.P(Table2[1Y Return vs Nifty])</f>
        <v>1.5709711632105896</v>
      </c>
      <c r="I6">
        <v>1.80653828978105</v>
      </c>
      <c r="J6">
        <f>(Table2[[#This Row],[1M Return vs Nifty]]-AVERAGE(Table2[1M Return vs Nifty]))/_xlfn.STDEV.P(Table2[1M Return vs Nifty])</f>
        <v>8.3459104244128945E-2</v>
      </c>
      <c r="K6">
        <v>113.460945556467</v>
      </c>
      <c r="L6">
        <f>(Table2[[#This Row],[6M Return vs Nifty]]-AVERAGE(Table2[6M Return vs Nifty]))/_xlfn.STDEV.P(Table2[6M Return vs Nifty])</f>
        <v>3.7734516163959038</v>
      </c>
      <c r="M6">
        <v>-3.63258718025845</v>
      </c>
      <c r="N6">
        <f>(Table2[[#This Row],[1W Return vs Nifty]]-AVERAGE(Table2[1W Return vs Nifty]))/_xlfn.STDEV.P(Table2[1W Return vs Nifty])</f>
        <v>-0.62431687504782329</v>
      </c>
      <c r="O6">
        <v>2413.8200000000002</v>
      </c>
      <c r="P6">
        <v>2263.61869331253</v>
      </c>
      <c r="Q6">
        <v>1605.31829686943</v>
      </c>
      <c r="R6">
        <v>27.228048386765401</v>
      </c>
      <c r="S6" s="1">
        <f>(Table2[[#This Row],[Close Price]]-Table2[[#This Row],[20D EMA]])/Table2[[#This Row],[20D EMA]]</f>
        <v>-9.9435749144509519E-2</v>
      </c>
      <c r="T6" s="1">
        <f>(Table2[[#This Row],[Close Price]]-Table2[[#This Row],[50D EMA]])/Table2[[#This Row],[50D EMA]]</f>
        <v>-3.9679250563658813E-2</v>
      </c>
      <c r="U6" s="1">
        <f>(Table2[[#This Row],[Close Price]]-Table2[[#This Row],[200D EMA]])/Table2[[#This Row],[200D EMA]]</f>
        <v>0.35412397917545702</v>
      </c>
      <c r="V6">
        <v>0.54447053381920996</v>
      </c>
      <c r="W6">
        <v>1951.3</v>
      </c>
      <c r="X6">
        <v>2407.35</v>
      </c>
      <c r="Y6">
        <v>1951.3</v>
      </c>
      <c r="Z6">
        <v>2600</v>
      </c>
      <c r="AA6">
        <v>1951.3</v>
      </c>
      <c r="AB6">
        <v>2609.85</v>
      </c>
      <c r="AC6" s="1">
        <f>(Table2[[#This Row],[Close Price]]/Table2[[#This Row],[Day Low]])-1</f>
        <v>0.11402654640496102</v>
      </c>
      <c r="AD6" s="1">
        <f>(Table2[[#This Row],[Day High]]/Table2[[#This Row],[Close Price]])-1</f>
        <v>0.10743858680651375</v>
      </c>
      <c r="AE6" s="1">
        <f>(Table2[[#This Row],[Close Price]]/Table2[[#This Row],[Current Week Low]])-1</f>
        <v>0.11402654640496102</v>
      </c>
      <c r="AF6" s="1">
        <f>(Table2[[#This Row],[Current Week High]]/Table2[[#This Row],[Close Price]])-1</f>
        <v>0.19606219523415214</v>
      </c>
      <c r="AG6" s="1">
        <f>(Table2[[#This Row],[Close Price]]/Table2[[#This Row],[Current Month Low]])-1</f>
        <v>0.11402654640496102</v>
      </c>
      <c r="AH6" s="1">
        <f>(Table2[[#This Row],[Current Month High]]/Table2[[#This Row],[Close Price]])-1</f>
        <v>0.20059343085840453</v>
      </c>
      <c r="AI6">
        <v>24.206458735854198</v>
      </c>
      <c r="AJ6">
        <v>197.780821917808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0.31</v>
      </c>
      <c r="AM6" t="s">
        <v>3162</v>
      </c>
      <c r="AN6">
        <v>-8.2200000000000006</v>
      </c>
      <c r="AO6" t="s">
        <v>3161</v>
      </c>
      <c r="AP6">
        <v>0.23156282793424399</v>
      </c>
      <c r="AQ6">
        <f>(Table2[[#This Row],[Sharpe Ratio]]-AVERAGE(Table2[Sharpe Ratio]))/_xlfn.STDEV.P(Table2[Sharpe Ratio])</f>
        <v>2.0422954788330512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6.84586048763585</v>
      </c>
      <c r="AS6">
        <f>_xlfn.RANK.AVG(Table2[[#This Row],[1Y Return vs Nifty Z-Score]],Table2[1Y Return vs Nifty Z-Score])</f>
        <v>53</v>
      </c>
      <c r="AT6">
        <f>_xlfn.RANK.AVG(Table2[[#This Row],[6M Return vs Nifty Z-Score]],Table2[6M Return vs Nifty Z-Score])</f>
        <v>4</v>
      </c>
      <c r="AU6">
        <f>_xlfn.RANK.AVG(Table2[[#This Row],[Sharpe Ratio Z-Score]],Table2[Sharpe Ratio Z-Score])</f>
        <v>15</v>
      </c>
      <c r="AV6">
        <f>(Table2[[#This Row],[Rank 1Y]]+Table2[[#This Row],[Rank 6M]]+Table2[[#This Row],[Rank Sharpe]])/3</f>
        <v>24</v>
      </c>
    </row>
    <row r="7" spans="1:48" x14ac:dyDescent="0.3">
      <c r="A7" t="s">
        <v>918</v>
      </c>
      <c r="B7" t="s">
        <v>919</v>
      </c>
      <c r="C7" t="s">
        <v>3127</v>
      </c>
      <c r="D7" t="s">
        <v>138</v>
      </c>
      <c r="E7">
        <v>15789.339987720001</v>
      </c>
      <c r="F7">
        <v>1862.45</v>
      </c>
      <c r="G7">
        <v>149.392571041922</v>
      </c>
      <c r="H7">
        <f>(Table2[[#This Row],[1Y Return vs Nifty]]-AVERAGE(Table2[1Y Return vs Nifty]))/_xlfn.STDEV.P(Table2[1Y Return vs Nifty])</f>
        <v>1.9774299204193471</v>
      </c>
      <c r="I7">
        <v>13.269829139865699</v>
      </c>
      <c r="J7">
        <f>(Table2[[#This Row],[1M Return vs Nifty]]-AVERAGE(Table2[1M Return vs Nifty]))/_xlfn.STDEV.P(Table2[1M Return vs Nifty])</f>
        <v>1.3663084941434396</v>
      </c>
      <c r="K7">
        <v>72.567364255037305</v>
      </c>
      <c r="L7">
        <f>(Table2[[#This Row],[6M Return vs Nifty]]-AVERAGE(Table2[6M Return vs Nifty]))/_xlfn.STDEV.P(Table2[6M Return vs Nifty])</f>
        <v>2.3562502117571764</v>
      </c>
      <c r="M7">
        <v>0.26140048924097797</v>
      </c>
      <c r="N7">
        <f>(Table2[[#This Row],[1W Return vs Nifty]]-AVERAGE(Table2[1W Return vs Nifty]))/_xlfn.STDEV.P(Table2[1W Return vs Nifty])</f>
        <v>0.13107130409275042</v>
      </c>
      <c r="O7">
        <v>1804.54</v>
      </c>
      <c r="P7">
        <v>1706.6190421368599</v>
      </c>
      <c r="Q7">
        <v>1292.7922969418601</v>
      </c>
      <c r="R7">
        <v>39.344127372944101</v>
      </c>
      <c r="S7" s="1">
        <f>(Table2[[#This Row],[Close Price]]-Table2[[#This Row],[20D EMA]])/Table2[[#This Row],[20D EMA]]</f>
        <v>3.2091280880446035E-2</v>
      </c>
      <c r="T7" s="1">
        <f>(Table2[[#This Row],[Close Price]]-Table2[[#This Row],[50D EMA]])/Table2[[#This Row],[50D EMA]]</f>
        <v>9.1309749871315168E-2</v>
      </c>
      <c r="U7" s="1">
        <f>(Table2[[#This Row],[Close Price]]-Table2[[#This Row],[200D EMA]])/Table2[[#This Row],[200D EMA]]</f>
        <v>0.44064131910878707</v>
      </c>
      <c r="V7">
        <v>1.1242230054979301</v>
      </c>
      <c r="W7">
        <v>1751</v>
      </c>
      <c r="X7">
        <v>1894</v>
      </c>
      <c r="Y7">
        <v>1751</v>
      </c>
      <c r="Z7">
        <v>1918.8</v>
      </c>
      <c r="AA7">
        <v>1583.5</v>
      </c>
      <c r="AB7">
        <v>1997.7</v>
      </c>
      <c r="AC7" s="1">
        <f>(Table2[[#This Row],[Close Price]]/Table2[[#This Row],[Day Low]])-1</f>
        <v>6.3649343232438538E-2</v>
      </c>
      <c r="AD7" s="1">
        <f>(Table2[[#This Row],[Day High]]/Table2[[#This Row],[Close Price]])-1</f>
        <v>1.6940052081935164E-2</v>
      </c>
      <c r="AE7" s="1">
        <f>(Table2[[#This Row],[Close Price]]/Table2[[#This Row],[Current Week Low]])-1</f>
        <v>6.3649343232438538E-2</v>
      </c>
      <c r="AF7" s="1">
        <f>(Table2[[#This Row],[Current Week High]]/Table2[[#This Row],[Close Price]])-1</f>
        <v>3.0255845794517899E-2</v>
      </c>
      <c r="AG7" s="1">
        <f>(Table2[[#This Row],[Close Price]]/Table2[[#This Row],[Current Month Low]])-1</f>
        <v>0.17616040416798229</v>
      </c>
      <c r="AH7" s="1">
        <f>(Table2[[#This Row],[Current Month High]]/Table2[[#This Row],[Close Price]])-1</f>
        <v>7.2619399178501354E-2</v>
      </c>
      <c r="AI7">
        <v>7.26193991785013</v>
      </c>
      <c r="AJ7">
        <v>186.53076923076901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-0.01</v>
      </c>
      <c r="AM7" t="s">
        <v>3161</v>
      </c>
      <c r="AN7">
        <v>5.41</v>
      </c>
      <c r="AO7" t="s">
        <v>3162</v>
      </c>
      <c r="AP7">
        <v>0.204407980934463</v>
      </c>
      <c r="AQ7">
        <f>(Table2[[#This Row],[Sharpe Ratio]]-AVERAGE(Table2[Sharpe Ratio]))/_xlfn.STDEV.P(Table2[Sharpe Ratio])</f>
        <v>1.72310433271159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7.5541642631243038</v>
      </c>
      <c r="AS7">
        <f>_xlfn.RANK.AVG(Table2[[#This Row],[1Y Return vs Nifty Z-Score]],Table2[1Y Return vs Nifty Z-Score])</f>
        <v>35</v>
      </c>
      <c r="AT7">
        <f>_xlfn.RANK.AVG(Table2[[#This Row],[6M Return vs Nifty Z-Score]],Table2[6M Return vs Nifty Z-Score])</f>
        <v>25</v>
      </c>
      <c r="AU7">
        <f>_xlfn.RANK.AVG(Table2[[#This Row],[Sharpe Ratio Z-Score]],Table2[Sharpe Ratio Z-Score])</f>
        <v>25</v>
      </c>
      <c r="AV7">
        <f>(Table2[[#This Row],[Rank 1Y]]+Table2[[#This Row],[Rank 6M]]+Table2[[#This Row],[Rank Sharpe]])/3</f>
        <v>28.333333333333332</v>
      </c>
    </row>
    <row r="8" spans="1:48" x14ac:dyDescent="0.3">
      <c r="A8" t="s">
        <v>289</v>
      </c>
      <c r="B8" t="s">
        <v>290</v>
      </c>
      <c r="C8" t="s">
        <v>3119</v>
      </c>
      <c r="D8" t="s">
        <v>146</v>
      </c>
      <c r="E8">
        <v>92272.564525499998</v>
      </c>
      <c r="F8">
        <v>442.55</v>
      </c>
      <c r="G8">
        <v>169.95818917624899</v>
      </c>
      <c r="H8">
        <f>(Table2[[#This Row],[1Y Return vs Nifty]]-AVERAGE(Table2[1Y Return vs Nifty]))/_xlfn.STDEV.P(Table2[1Y Return vs Nifty])</f>
        <v>2.3170359008066916</v>
      </c>
      <c r="I8">
        <v>-8.8937714534017704</v>
      </c>
      <c r="J8">
        <f>(Table2[[#This Row],[1M Return vs Nifty]]-AVERAGE(Table2[1M Return vs Nifty]))/_xlfn.STDEV.P(Table2[1M Return vs Nifty])</f>
        <v>-1.1140055684483872</v>
      </c>
      <c r="K8">
        <v>57.975861166722297</v>
      </c>
      <c r="L8">
        <f>(Table2[[#This Row],[6M Return vs Nifty]]-AVERAGE(Table2[6M Return vs Nifty]))/_xlfn.STDEV.P(Table2[6M Return vs Nifty])</f>
        <v>1.8505694174994387</v>
      </c>
      <c r="M8">
        <v>0.88590658743128403</v>
      </c>
      <c r="N8">
        <f>(Table2[[#This Row],[1W Return vs Nifty]]-AVERAGE(Table2[1W Return vs Nifty]))/_xlfn.STDEV.P(Table2[1W Return vs Nifty])</f>
        <v>0.25221820141582346</v>
      </c>
      <c r="O8">
        <v>490.15</v>
      </c>
      <c r="P8">
        <v>511.58866296229797</v>
      </c>
      <c r="Q8">
        <v>410.03499108875002</v>
      </c>
      <c r="R8">
        <v>25.573491354266601</v>
      </c>
      <c r="S8" s="1">
        <f>(Table2[[#This Row],[Close Price]]-Table2[[#This Row],[20D EMA]])/Table2[[#This Row],[20D EMA]]</f>
        <v>-9.7113128634091536E-2</v>
      </c>
      <c r="T8" s="1">
        <f>(Table2[[#This Row],[Close Price]]-Table2[[#This Row],[50D EMA]])/Table2[[#This Row],[50D EMA]]</f>
        <v>-0.13494955607995135</v>
      </c>
      <c r="U8" s="1">
        <f>(Table2[[#This Row],[Close Price]]-Table2[[#This Row],[200D EMA]])/Table2[[#This Row],[200D EMA]]</f>
        <v>7.9298132154317247E-2</v>
      </c>
      <c r="V8">
        <v>0.44444918027064101</v>
      </c>
      <c r="W8">
        <v>440</v>
      </c>
      <c r="X8">
        <v>463.75</v>
      </c>
      <c r="Y8">
        <v>440</v>
      </c>
      <c r="Z8">
        <v>482.95</v>
      </c>
      <c r="AA8">
        <v>426.45</v>
      </c>
      <c r="AB8">
        <v>533.5</v>
      </c>
      <c r="AC8" s="1">
        <f>(Table2[[#This Row],[Close Price]]/Table2[[#This Row],[Day Low]])-1</f>
        <v>5.7954545454546036E-3</v>
      </c>
      <c r="AD8" s="1">
        <f>(Table2[[#This Row],[Day High]]/Table2[[#This Row],[Close Price]])-1</f>
        <v>4.7904191616766401E-2</v>
      </c>
      <c r="AE8" s="1">
        <f>(Table2[[#This Row],[Close Price]]/Table2[[#This Row],[Current Week Low]])-1</f>
        <v>5.7954545454546036E-3</v>
      </c>
      <c r="AF8" s="1">
        <f>(Table2[[#This Row],[Current Week High]]/Table2[[#This Row],[Close Price]])-1</f>
        <v>9.1289119873460667E-2</v>
      </c>
      <c r="AG8" s="1">
        <f>(Table2[[#This Row],[Close Price]]/Table2[[#This Row],[Current Month Low]])-1</f>
        <v>3.7753546722945286E-2</v>
      </c>
      <c r="AH8" s="1">
        <f>(Table2[[#This Row],[Current Month High]]/Table2[[#This Row],[Close Price]])-1</f>
        <v>0.20551350129928814</v>
      </c>
      <c r="AI8">
        <v>46.1981696983391</v>
      </c>
      <c r="AJ8">
        <v>211.32606401688301</v>
      </c>
      <c r="AK8" t="str">
        <f>IF(AND(Table2[[#This Row],[20D EMA]]&gt;Table2[[#This Row],[50D EMA]],Table2[[#This Row],[50D EMA]]&gt;Table2[[#This Row],[200D EMA]]),"Uptrend","Downtrend/NoTrend")</f>
        <v>Downtrend/NoTrend</v>
      </c>
      <c r="AL8">
        <v>-0.21</v>
      </c>
      <c r="AM8" t="s">
        <v>3161</v>
      </c>
      <c r="AN8">
        <v>-10.31</v>
      </c>
      <c r="AO8" t="s">
        <v>3161</v>
      </c>
      <c r="AP8">
        <v>0.20467703904557699</v>
      </c>
      <c r="AQ8">
        <f>(Table2[[#This Row],[Sharpe Ratio]]-AVERAGE(Table2[Sharpe Ratio]))/_xlfn.STDEV.P(Table2[Sharpe Ratio])</f>
        <v>1.7262669712954291</v>
      </c>
      <c r="AR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">
        <f>_xlfn.RANK.AVG(Table2[[#This Row],[1Y Return vs Nifty Z-Score]],Table2[1Y Return vs Nifty Z-Score])</f>
        <v>23</v>
      </c>
      <c r="AT8">
        <f>_xlfn.RANK.AVG(Table2[[#This Row],[6M Return vs Nifty Z-Score]],Table2[6M Return vs Nifty Z-Score])</f>
        <v>40</v>
      </c>
      <c r="AU8">
        <f>_xlfn.RANK.AVG(Table2[[#This Row],[Sharpe Ratio Z-Score]],Table2[Sharpe Ratio Z-Score])</f>
        <v>24</v>
      </c>
      <c r="AV8">
        <f>(Table2[[#This Row],[Rank 1Y]]+Table2[[#This Row],[Rank 6M]]+Table2[[#This Row],[Rank Sharpe]])/3</f>
        <v>29</v>
      </c>
    </row>
    <row r="9" spans="1:48" x14ac:dyDescent="0.3">
      <c r="A9" t="s">
        <v>975</v>
      </c>
      <c r="B9" t="s">
        <v>976</v>
      </c>
      <c r="C9" t="s">
        <v>3118</v>
      </c>
      <c r="D9" t="s">
        <v>366</v>
      </c>
      <c r="E9">
        <v>14252.9970864799</v>
      </c>
      <c r="F9">
        <v>410.45</v>
      </c>
      <c r="G9">
        <v>132.39141942924101</v>
      </c>
      <c r="H9">
        <f>(Table2[[#This Row],[1Y Return vs Nifty]]-AVERAGE(Table2[1Y Return vs Nifty]))/_xlfn.STDEV.P(Table2[1Y Return vs Nifty])</f>
        <v>1.6966850031780176</v>
      </c>
      <c r="I9">
        <v>0.66814194563792695</v>
      </c>
      <c r="J9">
        <f>(Table2[[#This Row],[1M Return vs Nifty]]-AVERAGE(Table2[1M Return vs Nifty]))/_xlfn.STDEV.P(Table2[1M Return vs Nifty])</f>
        <v>-4.3938086898136025E-2</v>
      </c>
      <c r="K9">
        <v>86.2638587840257</v>
      </c>
      <c r="L9">
        <f>(Table2[[#This Row],[6M Return vs Nifty]]-AVERAGE(Table2[6M Return vs Nifty]))/_xlfn.STDEV.P(Table2[6M Return vs Nifty])</f>
        <v>2.8309137327149356</v>
      </c>
      <c r="M9">
        <v>4.9080292622195403</v>
      </c>
      <c r="N9">
        <f>(Table2[[#This Row],[1W Return vs Nifty]]-AVERAGE(Table2[1W Return vs Nifty]))/_xlfn.STDEV.P(Table2[1W Return vs Nifty])</f>
        <v>1.0324630767106862</v>
      </c>
      <c r="O9">
        <v>407.1</v>
      </c>
      <c r="P9">
        <v>384.30420762124402</v>
      </c>
      <c r="Q9">
        <v>288.91734785168501</v>
      </c>
      <c r="R9">
        <v>51.825533281881199</v>
      </c>
      <c r="S9" s="1">
        <f>(Table2[[#This Row],[Close Price]]-Table2[[#This Row],[20D EMA]])/Table2[[#This Row],[20D EMA]]</f>
        <v>8.2289363792679097E-3</v>
      </c>
      <c r="T9" s="1">
        <f>(Table2[[#This Row],[Close Price]]-Table2[[#This Row],[50D EMA]])/Table2[[#This Row],[50D EMA]]</f>
        <v>6.8034103869412471E-2</v>
      </c>
      <c r="U9" s="1">
        <f>(Table2[[#This Row],[Close Price]]-Table2[[#This Row],[200D EMA]])/Table2[[#This Row],[200D EMA]]</f>
        <v>0.42064851090459082</v>
      </c>
      <c r="V9">
        <v>0.60165040692758698</v>
      </c>
      <c r="W9">
        <v>401.65</v>
      </c>
      <c r="X9">
        <v>412.7</v>
      </c>
      <c r="Y9">
        <v>401.65</v>
      </c>
      <c r="Z9">
        <v>425</v>
      </c>
      <c r="AA9">
        <v>372</v>
      </c>
      <c r="AB9">
        <v>427.8</v>
      </c>
      <c r="AC9" s="1">
        <f>(Table2[[#This Row],[Close Price]]/Table2[[#This Row],[Day Low]])-1</f>
        <v>2.1909622805925677E-2</v>
      </c>
      <c r="AD9" s="1">
        <f>(Table2[[#This Row],[Day High]]/Table2[[#This Row],[Close Price]])-1</f>
        <v>5.4817882811548646E-3</v>
      </c>
      <c r="AE9" s="1">
        <f>(Table2[[#This Row],[Close Price]]/Table2[[#This Row],[Current Week Low]])-1</f>
        <v>2.1909622805925677E-2</v>
      </c>
      <c r="AF9" s="1">
        <f>(Table2[[#This Row],[Current Week High]]/Table2[[#This Row],[Close Price]])-1</f>
        <v>3.5448897551467962E-2</v>
      </c>
      <c r="AG9" s="1">
        <f>(Table2[[#This Row],[Close Price]]/Table2[[#This Row],[Current Month Low]])-1</f>
        <v>0.10336021505376336</v>
      </c>
      <c r="AH9" s="1">
        <f>(Table2[[#This Row],[Current Month High]]/Table2[[#This Row],[Close Price]])-1</f>
        <v>4.2270678523571803E-2</v>
      </c>
      <c r="AI9">
        <v>9.1363138019247199</v>
      </c>
      <c r="AJ9">
        <v>172.996341868972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0.37</v>
      </c>
      <c r="AM9" t="s">
        <v>3162</v>
      </c>
      <c r="AN9">
        <v>4.59</v>
      </c>
      <c r="AO9" t="s">
        <v>3162</v>
      </c>
      <c r="AP9">
        <v>0.19810168770046699</v>
      </c>
      <c r="AQ9">
        <f>(Table2[[#This Row],[Sharpe Ratio]]-AVERAGE(Table2[Sharpe Ratio]))/_xlfn.STDEV.P(Table2[Sharpe Ratio])</f>
        <v>1.6489771256920316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7.1651008513975345</v>
      </c>
      <c r="AS9">
        <f>_xlfn.RANK.AVG(Table2[[#This Row],[1Y Return vs Nifty Z-Score]],Table2[1Y Return vs Nifty Z-Score])</f>
        <v>46</v>
      </c>
      <c r="AT9">
        <f>_xlfn.RANK.AVG(Table2[[#This Row],[6M Return vs Nifty Z-Score]],Table2[6M Return vs Nifty Z-Score])</f>
        <v>14</v>
      </c>
      <c r="AU9">
        <f>_xlfn.RANK.AVG(Table2[[#This Row],[Sharpe Ratio Z-Score]],Table2[Sharpe Ratio Z-Score])</f>
        <v>28</v>
      </c>
      <c r="AV9">
        <f>(Table2[[#This Row],[Rank 1Y]]+Table2[[#This Row],[Rank 6M]]+Table2[[#This Row],[Rank Sharpe]])/3</f>
        <v>29.333333333333332</v>
      </c>
    </row>
    <row r="10" spans="1:48" x14ac:dyDescent="0.3">
      <c r="A10" t="s">
        <v>1168</v>
      </c>
      <c r="B10" t="s">
        <v>1169</v>
      </c>
      <c r="C10" t="s">
        <v>3134</v>
      </c>
      <c r="D10" t="s">
        <v>1170</v>
      </c>
      <c r="E10">
        <v>9985.6060718200006</v>
      </c>
      <c r="F10">
        <v>1710</v>
      </c>
      <c r="G10">
        <v>244.265999281349</v>
      </c>
      <c r="H10">
        <f>(Table2[[#This Row],[1Y Return vs Nifty]]-AVERAGE(Table2[1Y Return vs Nifty]))/_xlfn.STDEV.P(Table2[1Y Return vs Nifty])</f>
        <v>3.5441021886445294</v>
      </c>
      <c r="I10">
        <v>19.166840273129399</v>
      </c>
      <c r="J10">
        <f>(Table2[[#This Row],[1M Return vs Nifty]]-AVERAGE(Table2[1M Return vs Nifty]))/_xlfn.STDEV.P(Table2[1M Return vs Nifty])</f>
        <v>2.026239157464341</v>
      </c>
      <c r="K10">
        <v>60.562339214769203</v>
      </c>
      <c r="L10">
        <f>(Table2[[#This Row],[6M Return vs Nifty]]-AVERAGE(Table2[6M Return vs Nifty]))/_xlfn.STDEV.P(Table2[6M Return vs Nifty])</f>
        <v>1.9402059865184293</v>
      </c>
      <c r="M10">
        <v>3.5190739898294598</v>
      </c>
      <c r="N10">
        <f>(Table2[[#This Row],[1W Return vs Nifty]]-AVERAGE(Table2[1W Return vs Nifty]))/_xlfn.STDEV.P(Table2[1W Return vs Nifty])</f>
        <v>0.7630219579478944</v>
      </c>
      <c r="O10">
        <v>1600.69</v>
      </c>
      <c r="P10">
        <v>1468.5480472929401</v>
      </c>
      <c r="Q10">
        <v>1115.69918500587</v>
      </c>
      <c r="R10">
        <v>46.040876477557099</v>
      </c>
      <c r="S10" s="1">
        <f>(Table2[[#This Row],[Close Price]]-Table2[[#This Row],[20D EMA]])/Table2[[#This Row],[20D EMA]]</f>
        <v>6.828930023927178E-2</v>
      </c>
      <c r="T10" s="1">
        <f>(Table2[[#This Row],[Close Price]]-Table2[[#This Row],[50D EMA]])/Table2[[#This Row],[50D EMA]]</f>
        <v>0.1644154259386626</v>
      </c>
      <c r="U10" s="1">
        <f>(Table2[[#This Row],[Close Price]]-Table2[[#This Row],[200D EMA]])/Table2[[#This Row],[200D EMA]]</f>
        <v>0.53267119218250858</v>
      </c>
      <c r="V10">
        <v>1.36853370603388</v>
      </c>
      <c r="W10">
        <v>1595</v>
      </c>
      <c r="X10">
        <v>1705.2</v>
      </c>
      <c r="Y10">
        <v>1595</v>
      </c>
      <c r="Z10">
        <v>1892.3</v>
      </c>
      <c r="AA10">
        <v>1405.05</v>
      </c>
      <c r="AB10">
        <v>1905.65</v>
      </c>
      <c r="AC10" s="1">
        <f>(Table2[[#This Row],[Close Price]]/Table2[[#This Row],[Day Low]])-1</f>
        <v>7.2100313479623868E-2</v>
      </c>
      <c r="AD10" s="1">
        <f>(Table2[[#This Row],[Day High]]/Table2[[#This Row],[Close Price]])-1</f>
        <v>-2.8070175438595912E-3</v>
      </c>
      <c r="AE10" s="1">
        <f>(Table2[[#This Row],[Close Price]]/Table2[[#This Row],[Current Week Low]])-1</f>
        <v>7.2100313479623868E-2</v>
      </c>
      <c r="AF10" s="1">
        <f>(Table2[[#This Row],[Current Week High]]/Table2[[#This Row],[Close Price]])-1</f>
        <v>0.10660818713450282</v>
      </c>
      <c r="AG10" s="1">
        <f>(Table2[[#This Row],[Close Price]]/Table2[[#This Row],[Current Month Low]])-1</f>
        <v>0.21703853955375263</v>
      </c>
      <c r="AH10" s="1">
        <f>(Table2[[#This Row],[Current Month High]]/Table2[[#This Row],[Close Price]])-1</f>
        <v>0.11441520467836264</v>
      </c>
      <c r="AI10">
        <v>11.441520467836201</v>
      </c>
      <c r="AJ10">
        <v>288.5922054312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</v>
      </c>
      <c r="AM10">
        <v>0</v>
      </c>
      <c r="AN10">
        <v>6.48</v>
      </c>
      <c r="AO10" t="s">
        <v>3162</v>
      </c>
      <c r="AP10">
        <v>0.185979628756128</v>
      </c>
      <c r="AQ10">
        <f>(Table2[[#This Row],[Sharpe Ratio]]-AVERAGE(Table2[Sharpe Ratio]))/_xlfn.STDEV.P(Table2[Sharpe Ratio])</f>
        <v>1.5064886083445881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9.7800578989197806</v>
      </c>
      <c r="AS10">
        <f>_xlfn.RANK.AVG(Table2[[#This Row],[1Y Return vs Nifty Z-Score]],Table2[1Y Return vs Nifty Z-Score])</f>
        <v>7</v>
      </c>
      <c r="AT10">
        <f>_xlfn.RANK.AVG(Table2[[#This Row],[6M Return vs Nifty Z-Score]],Table2[6M Return vs Nifty Z-Score])</f>
        <v>34</v>
      </c>
      <c r="AU10">
        <f>_xlfn.RANK.AVG(Table2[[#This Row],[Sharpe Ratio Z-Score]],Table2[Sharpe Ratio Z-Score])</f>
        <v>47</v>
      </c>
      <c r="AV10">
        <f>(Table2[[#This Row],[Rank 1Y]]+Table2[[#This Row],[Rank 6M]]+Table2[[#This Row],[Rank Sharpe]])/3</f>
        <v>29.333333333333332</v>
      </c>
    </row>
    <row r="11" spans="1:48" x14ac:dyDescent="0.3">
      <c r="A11" t="s">
        <v>317</v>
      </c>
      <c r="B11" t="s">
        <v>318</v>
      </c>
      <c r="C11" t="s">
        <v>3127</v>
      </c>
      <c r="D11" t="s">
        <v>319</v>
      </c>
      <c r="E11">
        <v>83869.761150000006</v>
      </c>
      <c r="F11">
        <v>4158.3500000000004</v>
      </c>
      <c r="G11">
        <v>115.870201392746</v>
      </c>
      <c r="H11">
        <f>(Table2[[#This Row],[1Y Return vs Nifty]]-AVERAGE(Table2[1Y Return vs Nifty]))/_xlfn.STDEV.P(Table2[1Y Return vs Nifty])</f>
        <v>1.4238653674233355</v>
      </c>
      <c r="I11">
        <v>11.0260076273363</v>
      </c>
      <c r="J11">
        <f>(Table2[[#This Row],[1M Return vs Nifty]]-AVERAGE(Table2[1M Return vs Nifty]))/_xlfn.STDEV.P(Table2[1M Return vs Nifty])</f>
        <v>1.1152038945973126</v>
      </c>
      <c r="K11">
        <v>81.882241203895205</v>
      </c>
      <c r="L11">
        <f>(Table2[[#This Row],[6M Return vs Nifty]]-AVERAGE(Table2[6M Return vs Nifty]))/_xlfn.STDEV.P(Table2[6M Return vs Nifty])</f>
        <v>2.6790650955564783</v>
      </c>
      <c r="M11">
        <v>11.2680276248973</v>
      </c>
      <c r="N11">
        <f>(Table2[[#This Row],[1W Return vs Nifty]]-AVERAGE(Table2[1W Return vs Nifty]))/_xlfn.STDEV.P(Table2[1W Return vs Nifty])</f>
        <v>2.2662285609084756</v>
      </c>
      <c r="O11">
        <v>4306.1899999999996</v>
      </c>
      <c r="P11">
        <v>4334.51807710508</v>
      </c>
      <c r="Q11">
        <v>3559.4629077878799</v>
      </c>
      <c r="R11">
        <v>43.161751656521098</v>
      </c>
      <c r="S11" s="1">
        <f>(Table2[[#This Row],[Close Price]]-Table2[[#This Row],[20D EMA]])/Table2[[#This Row],[20D EMA]]</f>
        <v>-3.4331973275679717E-2</v>
      </c>
      <c r="T11" s="1">
        <f>(Table2[[#This Row],[Close Price]]-Table2[[#This Row],[50D EMA]])/Table2[[#This Row],[50D EMA]]</f>
        <v>-4.0643059729200175E-2</v>
      </c>
      <c r="U11" s="1">
        <f>(Table2[[#This Row],[Close Price]]-Table2[[#This Row],[200D EMA]])/Table2[[#This Row],[200D EMA]]</f>
        <v>0.16825209525341403</v>
      </c>
      <c r="V11">
        <v>1.42263849033968</v>
      </c>
      <c r="W11">
        <v>4116</v>
      </c>
      <c r="X11">
        <v>4699</v>
      </c>
      <c r="Y11">
        <v>4116</v>
      </c>
      <c r="Z11">
        <v>4850</v>
      </c>
      <c r="AA11">
        <v>3852.55</v>
      </c>
      <c r="AB11">
        <v>4850</v>
      </c>
      <c r="AC11" s="1">
        <f>(Table2[[#This Row],[Close Price]]/Table2[[#This Row],[Day Low]])-1</f>
        <v>1.0289115646258562E-2</v>
      </c>
      <c r="AD11" s="1">
        <f>(Table2[[#This Row],[Day High]]/Table2[[#This Row],[Close Price]])-1</f>
        <v>0.13001551095987574</v>
      </c>
      <c r="AE11" s="1">
        <f>(Table2[[#This Row],[Close Price]]/Table2[[#This Row],[Current Week Low]])-1</f>
        <v>1.0289115646258562E-2</v>
      </c>
      <c r="AF11" s="1">
        <f>(Table2[[#This Row],[Current Week High]]/Table2[[#This Row],[Close Price]])-1</f>
        <v>0.16632799066937598</v>
      </c>
      <c r="AG11" s="1">
        <f>(Table2[[#This Row],[Close Price]]/Table2[[#This Row],[Current Month Low]])-1</f>
        <v>7.9375997715798619E-2</v>
      </c>
      <c r="AH11" s="1">
        <f>(Table2[[#This Row],[Current Month High]]/Table2[[#This Row],[Close Price]])-1</f>
        <v>0.16632799066937598</v>
      </c>
      <c r="AI11">
        <v>40.921278872629699</v>
      </c>
      <c r="AJ11">
        <v>138.711251435132</v>
      </c>
      <c r="AK11" t="str">
        <f>IF(AND(Table2[[#This Row],[20D EMA]]&gt;Table2[[#This Row],[50D EMA]],Table2[[#This Row],[50D EMA]]&gt;Table2[[#This Row],[200D EMA]]),"Uptrend","Downtrend/NoTrend")</f>
        <v>Downtrend/NoTrend</v>
      </c>
      <c r="AL11">
        <v>-0.14000000000000001</v>
      </c>
      <c r="AM11" t="s">
        <v>3161</v>
      </c>
      <c r="AN11">
        <v>2.04</v>
      </c>
      <c r="AO11" t="s">
        <v>3162</v>
      </c>
      <c r="AP11">
        <v>0.25108421278624798</v>
      </c>
      <c r="AQ11">
        <f>(Table2[[#This Row],[Sharpe Ratio]]-AVERAGE(Table2[Sharpe Ratio]))/_xlfn.STDEV.P(Table2[Sharpe Ratio])</f>
        <v>2.2717592355185348</v>
      </c>
      <c r="AR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">
        <f>_xlfn.RANK.AVG(Table2[[#This Row],[1Y Return vs Nifty Z-Score]],Table2[1Y Return vs Nifty Z-Score])</f>
        <v>66</v>
      </c>
      <c r="AT11">
        <f>_xlfn.RANK.AVG(Table2[[#This Row],[6M Return vs Nifty Z-Score]],Table2[6M Return vs Nifty Z-Score])</f>
        <v>17</v>
      </c>
      <c r="AU11">
        <f>_xlfn.RANK.AVG(Table2[[#This Row],[Sharpe Ratio Z-Score]],Table2[Sharpe Ratio Z-Score])</f>
        <v>7</v>
      </c>
      <c r="AV11">
        <f>(Table2[[#This Row],[Rank 1Y]]+Table2[[#This Row],[Rank 6M]]+Table2[[#This Row],[Rank Sharpe]])/3</f>
        <v>30</v>
      </c>
    </row>
    <row r="12" spans="1:48" x14ac:dyDescent="0.3">
      <c r="A12" t="s">
        <v>871</v>
      </c>
      <c r="B12" t="s">
        <v>872</v>
      </c>
      <c r="C12" t="s">
        <v>3120</v>
      </c>
      <c r="D12" t="s">
        <v>51</v>
      </c>
      <c r="E12">
        <v>17132.199827814999</v>
      </c>
      <c r="F12">
        <v>13353.35</v>
      </c>
      <c r="G12">
        <v>230.78294357624699</v>
      </c>
      <c r="H12">
        <f>(Table2[[#This Row],[1Y Return vs Nifty]]-AVERAGE(Table2[1Y Return vs Nifty]))/_xlfn.STDEV.P(Table2[1Y Return vs Nifty])</f>
        <v>3.3214526032325815</v>
      </c>
      <c r="I12">
        <v>11.5245278922447</v>
      </c>
      <c r="J12">
        <f>(Table2[[#This Row],[1M Return vs Nifty]]-AVERAGE(Table2[1M Return vs Nifty]))/_xlfn.STDEV.P(Table2[1M Return vs Nifty])</f>
        <v>1.1709929717527143</v>
      </c>
      <c r="K12">
        <v>65.493208951360998</v>
      </c>
      <c r="L12">
        <f>(Table2[[#This Row],[6M Return vs Nifty]]-AVERAGE(Table2[6M Return vs Nifty]))/_xlfn.STDEV.P(Table2[6M Return vs Nifty])</f>
        <v>2.1110894184506717</v>
      </c>
      <c r="M12">
        <v>-1.75104199916873</v>
      </c>
      <c r="N12">
        <f>(Table2[[#This Row],[1W Return vs Nifty]]-AVERAGE(Table2[1W Return vs Nifty]))/_xlfn.STDEV.P(Table2[1W Return vs Nifty])</f>
        <v>-0.25931906073867</v>
      </c>
      <c r="O12">
        <v>13484.27</v>
      </c>
      <c r="P12">
        <v>12411.749357102601</v>
      </c>
      <c r="Q12">
        <v>8972.7912344524793</v>
      </c>
      <c r="R12">
        <v>45.3540714071531</v>
      </c>
      <c r="S12" s="1">
        <f>(Table2[[#This Row],[Close Price]]-Table2[[#This Row],[20D EMA]])/Table2[[#This Row],[20D EMA]]</f>
        <v>-9.7090906663838735E-3</v>
      </c>
      <c r="T12" s="1">
        <f>(Table2[[#This Row],[Close Price]]-Table2[[#This Row],[50D EMA]])/Table2[[#This Row],[50D EMA]]</f>
        <v>7.5863652721811572E-2</v>
      </c>
      <c r="U12" s="1">
        <f>(Table2[[#This Row],[Close Price]]-Table2[[#This Row],[200D EMA]])/Table2[[#This Row],[200D EMA]]</f>
        <v>0.48820469027827806</v>
      </c>
      <c r="V12">
        <v>1.26046548652341</v>
      </c>
      <c r="W12">
        <v>13200.05</v>
      </c>
      <c r="X12">
        <v>14200</v>
      </c>
      <c r="Y12">
        <v>13150</v>
      </c>
      <c r="Z12">
        <v>14380</v>
      </c>
      <c r="AA12">
        <v>11100</v>
      </c>
      <c r="AB12">
        <v>16524.95</v>
      </c>
      <c r="AC12" s="1">
        <f>(Table2[[#This Row],[Close Price]]/Table2[[#This Row],[Day Low]])-1</f>
        <v>1.1613592372756276E-2</v>
      </c>
      <c r="AD12" s="1">
        <f>(Table2[[#This Row],[Day High]]/Table2[[#This Row],[Close Price]])-1</f>
        <v>6.3403565397446959E-2</v>
      </c>
      <c r="AE12" s="1">
        <f>(Table2[[#This Row],[Close Price]]/Table2[[#This Row],[Current Week Low]])-1</f>
        <v>1.546387832699625E-2</v>
      </c>
      <c r="AF12" s="1">
        <f>(Table2[[#This Row],[Current Week High]]/Table2[[#This Row],[Close Price]])-1</f>
        <v>7.688332890248506E-2</v>
      </c>
      <c r="AG12" s="1">
        <f>(Table2[[#This Row],[Close Price]]/Table2[[#This Row],[Current Month Low]])-1</f>
        <v>0.20300450450450458</v>
      </c>
      <c r="AH12" s="1">
        <f>(Table2[[#This Row],[Current Month High]]/Table2[[#This Row],[Close Price]])-1</f>
        <v>0.2375134329587707</v>
      </c>
      <c r="AI12">
        <v>23.751343295877</v>
      </c>
      <c r="AJ12">
        <v>269.78621472681402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0.16</v>
      </c>
      <c r="AM12" t="s">
        <v>3162</v>
      </c>
      <c r="AN12">
        <v>10.57</v>
      </c>
      <c r="AO12" t="s">
        <v>3162</v>
      </c>
      <c r="AP12">
        <v>0.18376731626172699</v>
      </c>
      <c r="AQ12">
        <f>(Table2[[#This Row],[Sharpe Ratio]]-AVERAGE(Table2[Sharpe Ratio]))/_xlfn.STDEV.P(Table2[Sharpe Ratio])</f>
        <v>1.4804840221035984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7.824699954800896</v>
      </c>
      <c r="AS12">
        <f>_xlfn.RANK.AVG(Table2[[#This Row],[1Y Return vs Nifty Z-Score]],Table2[1Y Return vs Nifty Z-Score])</f>
        <v>8</v>
      </c>
      <c r="AT12">
        <f>_xlfn.RANK.AVG(Table2[[#This Row],[6M Return vs Nifty Z-Score]],Table2[6M Return vs Nifty Z-Score])</f>
        <v>30</v>
      </c>
      <c r="AU12">
        <f>_xlfn.RANK.AVG(Table2[[#This Row],[Sharpe Ratio Z-Score]],Table2[Sharpe Ratio Z-Score])</f>
        <v>52</v>
      </c>
      <c r="AV12">
        <f>(Table2[[#This Row],[Rank 1Y]]+Table2[[#This Row],[Rank 6M]]+Table2[[#This Row],[Rank Sharpe]])/3</f>
        <v>30</v>
      </c>
    </row>
    <row r="13" spans="1:48" x14ac:dyDescent="0.3">
      <c r="A13" t="s">
        <v>386</v>
      </c>
      <c r="B13" t="s">
        <v>387</v>
      </c>
      <c r="C13" t="s">
        <v>3127</v>
      </c>
      <c r="D13" t="s">
        <v>159</v>
      </c>
      <c r="E13">
        <v>58828.095892124998</v>
      </c>
      <c r="F13">
        <v>13880.55</v>
      </c>
      <c r="G13">
        <v>220.863993759366</v>
      </c>
      <c r="H13">
        <f>(Table2[[#This Row],[1Y Return vs Nifty]]-AVERAGE(Table2[1Y Return vs Nifty]))/_xlfn.STDEV.P(Table2[1Y Return vs Nifty])</f>
        <v>3.1576581257229468</v>
      </c>
      <c r="I13">
        <v>22.150510221631102</v>
      </c>
      <c r="J13">
        <f>(Table2[[#This Row],[1M Return vs Nifty]]-AVERAGE(Table2[1M Return vs Nifty]))/_xlfn.STDEV.P(Table2[1M Return vs Nifty])</f>
        <v>2.3601397121264474</v>
      </c>
      <c r="K13">
        <v>61.141554065553301</v>
      </c>
      <c r="L13">
        <f>(Table2[[#This Row],[6M Return vs Nifty]]-AVERAGE(Table2[6M Return vs Nifty]))/_xlfn.STDEV.P(Table2[6M Return vs Nifty])</f>
        <v>1.9602791636282595</v>
      </c>
      <c r="M13">
        <v>-4.3763208511702496</v>
      </c>
      <c r="N13">
        <f>(Table2[[#This Row],[1W Return vs Nifty]]-AVERAGE(Table2[1W Return vs Nifty]))/_xlfn.STDEV.P(Table2[1W Return vs Nifty])</f>
        <v>-0.76859253052462129</v>
      </c>
      <c r="O13">
        <v>14613.19</v>
      </c>
      <c r="P13">
        <v>13533.891092128701</v>
      </c>
      <c r="Q13">
        <v>10421.4943325289</v>
      </c>
      <c r="R13">
        <v>31.825736866219799</v>
      </c>
      <c r="S13" s="1">
        <f>(Table2[[#This Row],[Close Price]]-Table2[[#This Row],[20D EMA]])/Table2[[#This Row],[20D EMA]]</f>
        <v>-5.0135528245372929E-2</v>
      </c>
      <c r="T13" s="1">
        <f>(Table2[[#This Row],[Close Price]]-Table2[[#This Row],[50D EMA]])/Table2[[#This Row],[50D EMA]]</f>
        <v>2.5614134583432195E-2</v>
      </c>
      <c r="U13" s="1">
        <f>(Table2[[#This Row],[Close Price]]-Table2[[#This Row],[200D EMA]])/Table2[[#This Row],[200D EMA]]</f>
        <v>0.33191551586553686</v>
      </c>
      <c r="V13">
        <v>1.5574020395711601</v>
      </c>
      <c r="W13">
        <v>13762.5</v>
      </c>
      <c r="X13">
        <v>14901</v>
      </c>
      <c r="Y13">
        <v>13762.5</v>
      </c>
      <c r="Z13">
        <v>15799.85</v>
      </c>
      <c r="AA13">
        <v>13324.5</v>
      </c>
      <c r="AB13">
        <v>16549.95</v>
      </c>
      <c r="AC13" s="1">
        <f>(Table2[[#This Row],[Close Price]]/Table2[[#This Row],[Day Low]])-1</f>
        <v>8.5776566757491679E-3</v>
      </c>
      <c r="AD13" s="1">
        <f>(Table2[[#This Row],[Day High]]/Table2[[#This Row],[Close Price]])-1</f>
        <v>7.3516539330213959E-2</v>
      </c>
      <c r="AE13" s="1">
        <f>(Table2[[#This Row],[Close Price]]/Table2[[#This Row],[Current Week Low]])-1</f>
        <v>8.5776566757491679E-3</v>
      </c>
      <c r="AF13" s="1">
        <f>(Table2[[#This Row],[Current Week High]]/Table2[[#This Row],[Close Price]])-1</f>
        <v>0.13827261888037579</v>
      </c>
      <c r="AG13" s="1">
        <f>(Table2[[#This Row],[Close Price]]/Table2[[#This Row],[Current Month Low]])-1</f>
        <v>4.173139705054596E-2</v>
      </c>
      <c r="AH13" s="1">
        <f>(Table2[[#This Row],[Current Month High]]/Table2[[#This Row],[Close Price]])-1</f>
        <v>0.19231226428347581</v>
      </c>
      <c r="AI13">
        <v>19.231226428347501</v>
      </c>
      <c r="AJ13">
        <v>244.39206540212601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0.21</v>
      </c>
      <c r="AM13" t="s">
        <v>3162</v>
      </c>
      <c r="AN13">
        <v>-0.96</v>
      </c>
      <c r="AO13" t="s">
        <v>3161</v>
      </c>
      <c r="AP13">
        <v>0.185470026684356</v>
      </c>
      <c r="AQ13">
        <f>(Table2[[#This Row],[Sharpe Ratio]]-AVERAGE(Table2[Sharpe Ratio]))/_xlfn.STDEV.P(Table2[Sharpe Ratio])</f>
        <v>1.5004985002303322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8.2099829711833632</v>
      </c>
      <c r="AS13">
        <f>_xlfn.RANK.AVG(Table2[[#This Row],[1Y Return vs Nifty Z-Score]],Table2[1Y Return vs Nifty Z-Score])</f>
        <v>10</v>
      </c>
      <c r="AT13">
        <f>_xlfn.RANK.AVG(Table2[[#This Row],[6M Return vs Nifty Z-Score]],Table2[6M Return vs Nifty Z-Score])</f>
        <v>33</v>
      </c>
      <c r="AU13">
        <f>_xlfn.RANK.AVG(Table2[[#This Row],[Sharpe Ratio Z-Score]],Table2[Sharpe Ratio Z-Score])</f>
        <v>49</v>
      </c>
      <c r="AV13">
        <f>(Table2[[#This Row],[Rank 1Y]]+Table2[[#This Row],[Rank 6M]]+Table2[[#This Row],[Rank Sharpe]])/3</f>
        <v>30.666666666666668</v>
      </c>
    </row>
    <row r="14" spans="1:48" x14ac:dyDescent="0.3">
      <c r="A14" t="s">
        <v>839</v>
      </c>
      <c r="B14" t="s">
        <v>840</v>
      </c>
      <c r="C14" t="s">
        <v>3119</v>
      </c>
      <c r="D14" t="s">
        <v>48</v>
      </c>
      <c r="E14">
        <v>18182.85689703</v>
      </c>
      <c r="F14">
        <v>1563.45</v>
      </c>
      <c r="G14">
        <v>200.37293897740801</v>
      </c>
      <c r="H14">
        <f>(Table2[[#This Row],[1Y Return vs Nifty]]-AVERAGE(Table2[1Y Return vs Nifty]))/_xlfn.STDEV.P(Table2[1Y Return vs Nifty])</f>
        <v>2.8192834314665052</v>
      </c>
      <c r="I14">
        <v>12.947204767856199</v>
      </c>
      <c r="J14">
        <f>(Table2[[#This Row],[1M Return vs Nifty]]-AVERAGE(Table2[1M Return vs Nifty]))/_xlfn.STDEV.P(Table2[1M Return vs Nifty])</f>
        <v>1.3302038114470236</v>
      </c>
      <c r="K14">
        <v>52.027025500068099</v>
      </c>
      <c r="L14">
        <f>(Table2[[#This Row],[6M Return vs Nifty]]-AVERAGE(Table2[6M Return vs Nifty]))/_xlfn.STDEV.P(Table2[6M Return vs Nifty])</f>
        <v>1.6444075213181291</v>
      </c>
      <c r="M14">
        <v>-6.4067868147844704</v>
      </c>
      <c r="N14">
        <f>(Table2[[#This Row],[1W Return vs Nifty]]-AVERAGE(Table2[1W Return vs Nifty]))/_xlfn.STDEV.P(Table2[1W Return vs Nifty])</f>
        <v>-1.1624792392769951</v>
      </c>
      <c r="O14">
        <v>1660.33</v>
      </c>
      <c r="P14">
        <v>1620.2850516482499</v>
      </c>
      <c r="Q14">
        <v>1282.1897678861501</v>
      </c>
      <c r="R14">
        <v>30.385435077020698</v>
      </c>
      <c r="S14" s="1">
        <f>(Table2[[#This Row],[Close Price]]-Table2[[#This Row],[20D EMA]])/Table2[[#This Row],[20D EMA]]</f>
        <v>-5.834984611492889E-2</v>
      </c>
      <c r="T14" s="1">
        <f>(Table2[[#This Row],[Close Price]]-Table2[[#This Row],[50D EMA]])/Table2[[#This Row],[50D EMA]]</f>
        <v>-3.5077193108974183E-2</v>
      </c>
      <c r="U14" s="1">
        <f>(Table2[[#This Row],[Close Price]]-Table2[[#This Row],[200D EMA]])/Table2[[#This Row],[200D EMA]]</f>
        <v>0.2193592860887843</v>
      </c>
      <c r="V14">
        <v>1.1293748193236499</v>
      </c>
      <c r="W14">
        <v>1550.05</v>
      </c>
      <c r="X14">
        <v>1666.6</v>
      </c>
      <c r="Y14">
        <v>1550.05</v>
      </c>
      <c r="Z14">
        <v>1779</v>
      </c>
      <c r="AA14">
        <v>1511</v>
      </c>
      <c r="AB14">
        <v>1822</v>
      </c>
      <c r="AC14" s="1">
        <f>(Table2[[#This Row],[Close Price]]/Table2[[#This Row],[Day Low]])-1</f>
        <v>8.6448824231477595E-3</v>
      </c>
      <c r="AD14" s="1">
        <f>(Table2[[#This Row],[Day High]]/Table2[[#This Row],[Close Price]])-1</f>
        <v>6.5975886660910144E-2</v>
      </c>
      <c r="AE14" s="1">
        <f>(Table2[[#This Row],[Close Price]]/Table2[[#This Row],[Current Week Low]])-1</f>
        <v>8.6448824231477595E-3</v>
      </c>
      <c r="AF14" s="1">
        <f>(Table2[[#This Row],[Current Week High]]/Table2[[#This Row],[Close Price]])-1</f>
        <v>0.13786817614890134</v>
      </c>
      <c r="AG14" s="1">
        <f>(Table2[[#This Row],[Close Price]]/Table2[[#This Row],[Current Month Low]])-1</f>
        <v>3.4712111184646011E-2</v>
      </c>
      <c r="AH14" s="1">
        <f>(Table2[[#This Row],[Current Month High]]/Table2[[#This Row],[Close Price]])-1</f>
        <v>0.16537145415587329</v>
      </c>
      <c r="AI14">
        <v>16.5371454155873</v>
      </c>
      <c r="AJ14">
        <v>225.71875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-0.04</v>
      </c>
      <c r="AM14" t="s">
        <v>3161</v>
      </c>
      <c r="AN14">
        <v>2.16</v>
      </c>
      <c r="AO14" t="s">
        <v>3162</v>
      </c>
      <c r="AP14">
        <v>0.19587744470517801</v>
      </c>
      <c r="AQ14">
        <f>(Table2[[#This Row],[Sharpe Ratio]]-AVERAGE(Table2[Sharpe Ratio]))/_xlfn.STDEV.P(Table2[Sharpe Ratio])</f>
        <v>1.6228323025993205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6.2542478275539839</v>
      </c>
      <c r="AS14">
        <f>_xlfn.RANK.AVG(Table2[[#This Row],[1Y Return vs Nifty Z-Score]],Table2[1Y Return vs Nifty Z-Score])</f>
        <v>15</v>
      </c>
      <c r="AT14">
        <f>_xlfn.RANK.AVG(Table2[[#This Row],[6M Return vs Nifty Z-Score]],Table2[6M Return vs Nifty Z-Score])</f>
        <v>50</v>
      </c>
      <c r="AU14">
        <f>_xlfn.RANK.AVG(Table2[[#This Row],[Sharpe Ratio Z-Score]],Table2[Sharpe Ratio Z-Score])</f>
        <v>33</v>
      </c>
      <c r="AV14">
        <f>(Table2[[#This Row],[Rank 1Y]]+Table2[[#This Row],[Rank 6M]]+Table2[[#This Row],[Rank Sharpe]])/3</f>
        <v>32.666666666666664</v>
      </c>
    </row>
    <row r="15" spans="1:48" x14ac:dyDescent="0.3">
      <c r="A15" t="s">
        <v>347</v>
      </c>
      <c r="B15" t="s">
        <v>348</v>
      </c>
      <c r="C15" t="s">
        <v>3125</v>
      </c>
      <c r="D15" t="s">
        <v>83</v>
      </c>
      <c r="E15">
        <v>69700.990413509993</v>
      </c>
      <c r="F15">
        <v>675.9</v>
      </c>
      <c r="G15">
        <v>119.79072910543999</v>
      </c>
      <c r="H15">
        <f>(Table2[[#This Row],[1Y Return vs Nifty]]-AVERAGE(Table2[1Y Return vs Nifty]))/_xlfn.STDEV.P(Table2[1Y Return vs Nifty])</f>
        <v>1.4886061716534229</v>
      </c>
      <c r="I15">
        <v>0.90273108113003997</v>
      </c>
      <c r="J15">
        <f>(Table2[[#This Row],[1M Return vs Nifty]]-AVERAGE(Table2[1M Return vs Nifty]))/_xlfn.STDEV.P(Table2[1M Return vs Nifty])</f>
        <v>-1.7685370005687848E-2</v>
      </c>
      <c r="K15">
        <v>58.698372548997803</v>
      </c>
      <c r="L15">
        <f>(Table2[[#This Row],[6M Return vs Nifty]]-AVERAGE(Table2[6M Return vs Nifty]))/_xlfn.STDEV.P(Table2[6M Return vs Nifty])</f>
        <v>1.8756086562562682</v>
      </c>
      <c r="M15">
        <v>-4.77564498704331</v>
      </c>
      <c r="N15">
        <f>(Table2[[#This Row],[1W Return vs Nifty]]-AVERAGE(Table2[1W Return vs Nifty]))/_xlfn.STDEV.P(Table2[1W Return vs Nifty])</f>
        <v>-0.84605675421663173</v>
      </c>
      <c r="O15">
        <v>715.13</v>
      </c>
      <c r="P15">
        <v>672.29929046818495</v>
      </c>
      <c r="Q15">
        <v>507.85719352200101</v>
      </c>
      <c r="R15">
        <v>27.997808335997298</v>
      </c>
      <c r="S15" s="1">
        <f>(Table2[[#This Row],[Close Price]]-Table2[[#This Row],[20D EMA]])/Table2[[#This Row],[20D EMA]]</f>
        <v>-5.4857158838253213E-2</v>
      </c>
      <c r="T15" s="1">
        <f>(Table2[[#This Row],[Close Price]]-Table2[[#This Row],[50D EMA]])/Table2[[#This Row],[50D EMA]]</f>
        <v>5.3558133748847431E-3</v>
      </c>
      <c r="U15" s="1">
        <f>(Table2[[#This Row],[Close Price]]-Table2[[#This Row],[200D EMA]])/Table2[[#This Row],[200D EMA]]</f>
        <v>0.33088594317748726</v>
      </c>
      <c r="V15">
        <v>0.89444809485809396</v>
      </c>
      <c r="W15">
        <v>668.7</v>
      </c>
      <c r="X15">
        <v>714.05</v>
      </c>
      <c r="Y15">
        <v>668.7</v>
      </c>
      <c r="Z15">
        <v>728.05</v>
      </c>
      <c r="AA15">
        <v>668.7</v>
      </c>
      <c r="AB15">
        <v>773</v>
      </c>
      <c r="AC15" s="1">
        <f>(Table2[[#This Row],[Close Price]]/Table2[[#This Row],[Day Low]])-1</f>
        <v>1.0767160161507361E-2</v>
      </c>
      <c r="AD15" s="1">
        <f>(Table2[[#This Row],[Day High]]/Table2[[#This Row],[Close Price]])-1</f>
        <v>5.6443260837401921E-2</v>
      </c>
      <c r="AE15" s="1">
        <f>(Table2[[#This Row],[Close Price]]/Table2[[#This Row],[Current Week Low]])-1</f>
        <v>1.0767160161507361E-2</v>
      </c>
      <c r="AF15" s="1">
        <f>(Table2[[#This Row],[Current Week High]]/Table2[[#This Row],[Close Price]])-1</f>
        <v>7.7156384080485196E-2</v>
      </c>
      <c r="AG15" s="1">
        <f>(Table2[[#This Row],[Close Price]]/Table2[[#This Row],[Current Month Low]])-1</f>
        <v>1.0767160161507361E-2</v>
      </c>
      <c r="AH15" s="1">
        <f>(Table2[[#This Row],[Current Month High]]/Table2[[#This Row],[Close Price]])-1</f>
        <v>0.14366030477881342</v>
      </c>
      <c r="AI15">
        <v>16.326379641958798</v>
      </c>
      <c r="AJ15">
        <v>143.04207119741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</v>
      </c>
      <c r="AM15" t="s">
        <v>3162</v>
      </c>
      <c r="AN15">
        <v>-5.2</v>
      </c>
      <c r="AO15" t="s">
        <v>3161</v>
      </c>
      <c r="AP15">
        <v>0.23598339684650799</v>
      </c>
      <c r="AQ15">
        <f>(Table2[[#This Row],[Sharpe Ratio]]-AVERAGE(Table2[Sharpe Ratio]))/_xlfn.STDEV.P(Table2[Sharpe Ratio])</f>
        <v>2.0942569742384873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4.5947296779258586</v>
      </c>
      <c r="AS15">
        <f>_xlfn.RANK.AVG(Table2[[#This Row],[1Y Return vs Nifty Z-Score]],Table2[1Y Return vs Nifty Z-Score])</f>
        <v>59</v>
      </c>
      <c r="AT15">
        <f>_xlfn.RANK.AVG(Table2[[#This Row],[6M Return vs Nifty Z-Score]],Table2[6M Return vs Nifty Z-Score])</f>
        <v>37</v>
      </c>
      <c r="AU15">
        <f>_xlfn.RANK.AVG(Table2[[#This Row],[Sharpe Ratio Z-Score]],Table2[Sharpe Ratio Z-Score])</f>
        <v>12</v>
      </c>
      <c r="AV15">
        <f>(Table2[[#This Row],[Rank 1Y]]+Table2[[#This Row],[Rank 6M]]+Table2[[#This Row],[Rank Sharpe]])/3</f>
        <v>36</v>
      </c>
    </row>
    <row r="16" spans="1:48" x14ac:dyDescent="0.3">
      <c r="A16" t="s">
        <v>646</v>
      </c>
      <c r="B16" t="s">
        <v>647</v>
      </c>
      <c r="C16" t="s">
        <v>3130</v>
      </c>
      <c r="D16" t="s">
        <v>268</v>
      </c>
      <c r="E16">
        <v>28377.828036639999</v>
      </c>
      <c r="F16">
        <v>574.85</v>
      </c>
      <c r="G16">
        <v>122.307302600368</v>
      </c>
      <c r="H16">
        <f>(Table2[[#This Row],[1Y Return vs Nifty]]-AVERAGE(Table2[1Y Return vs Nifty]))/_xlfn.STDEV.P(Table2[1Y Return vs Nifty])</f>
        <v>1.530163075189199</v>
      </c>
      <c r="I16">
        <v>-5.69272007873751E-2</v>
      </c>
      <c r="J16">
        <f>(Table2[[#This Row],[1M Return vs Nifty]]-AVERAGE(Table2[1M Return vs Nifty]))/_xlfn.STDEV.P(Table2[1M Return vs Nifty])</f>
        <v>-0.1250801013764343</v>
      </c>
      <c r="K16">
        <v>54.587534785961303</v>
      </c>
      <c r="L16">
        <f>(Table2[[#This Row],[6M Return vs Nifty]]-AVERAGE(Table2[6M Return vs Nifty]))/_xlfn.STDEV.P(Table2[6M Return vs Nifty])</f>
        <v>1.7331441210747145</v>
      </c>
      <c r="M16">
        <v>-1.21241441635372</v>
      </c>
      <c r="N16">
        <f>(Table2[[#This Row],[1W Return vs Nifty]]-AVERAGE(Table2[1W Return vs Nifty]))/_xlfn.STDEV.P(Table2[1W Return vs Nifty])</f>
        <v>-0.15483159350695624</v>
      </c>
      <c r="O16">
        <v>620.72</v>
      </c>
      <c r="P16">
        <v>579.65396809914205</v>
      </c>
      <c r="Q16">
        <v>436.772954096467</v>
      </c>
      <c r="R16">
        <v>26.474335447139499</v>
      </c>
      <c r="S16" s="1">
        <f>(Table2[[#This Row],[Close Price]]-Table2[[#This Row],[20D EMA]])/Table2[[#This Row],[20D EMA]]</f>
        <v>-7.3898053872921768E-2</v>
      </c>
      <c r="T16" s="1">
        <f>(Table2[[#This Row],[Close Price]]-Table2[[#This Row],[50D EMA]])/Table2[[#This Row],[50D EMA]]</f>
        <v>-8.2876480857979242E-3</v>
      </c>
      <c r="U16" s="1">
        <f>(Table2[[#This Row],[Close Price]]-Table2[[#This Row],[200D EMA]])/Table2[[#This Row],[200D EMA]]</f>
        <v>0.31613002730255341</v>
      </c>
      <c r="V16">
        <v>0.78753968896360704</v>
      </c>
      <c r="W16">
        <v>570.29999999999995</v>
      </c>
      <c r="X16">
        <v>611.20000000000005</v>
      </c>
      <c r="Y16">
        <v>570.29999999999995</v>
      </c>
      <c r="Z16">
        <v>631.95000000000005</v>
      </c>
      <c r="AA16">
        <v>570.29999999999995</v>
      </c>
      <c r="AB16">
        <v>676.2</v>
      </c>
      <c r="AC16" s="1">
        <f>(Table2[[#This Row],[Close Price]]/Table2[[#This Row],[Day Low]])-1</f>
        <v>7.9782570576889533E-3</v>
      </c>
      <c r="AD16" s="1">
        <f>(Table2[[#This Row],[Day High]]/Table2[[#This Row],[Close Price]])-1</f>
        <v>6.3233887100982988E-2</v>
      </c>
      <c r="AE16" s="1">
        <f>(Table2[[#This Row],[Close Price]]/Table2[[#This Row],[Current Week Low]])-1</f>
        <v>7.9782570576889533E-3</v>
      </c>
      <c r="AF16" s="1">
        <f>(Table2[[#This Row],[Current Week High]]/Table2[[#This Row],[Close Price]])-1</f>
        <v>9.9330260067843845E-2</v>
      </c>
      <c r="AG16" s="1">
        <f>(Table2[[#This Row],[Close Price]]/Table2[[#This Row],[Current Month Low]])-1</f>
        <v>7.9782570576889533E-3</v>
      </c>
      <c r="AH16" s="1">
        <f>(Table2[[#This Row],[Current Month High]]/Table2[[#This Row],[Close Price]])-1</f>
        <v>0.17630686265982431</v>
      </c>
      <c r="AI16">
        <v>19.805166565190898</v>
      </c>
      <c r="AJ16">
        <v>156.62946428571399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0.31</v>
      </c>
      <c r="AM16" t="s">
        <v>3162</v>
      </c>
      <c r="AN16">
        <v>-9.42</v>
      </c>
      <c r="AO16" t="s">
        <v>3161</v>
      </c>
      <c r="AP16">
        <v>0.23325997388816899</v>
      </c>
      <c r="AQ16">
        <f>(Table2[[#This Row],[Sharpe Ratio]]-AVERAGE(Table2[Sharpe Ratio]))/_xlfn.STDEV.P(Table2[Sharpe Ratio])</f>
        <v>2.0622445495154631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5.0456400508959858</v>
      </c>
      <c r="AS16">
        <f>_xlfn.RANK.AVG(Table2[[#This Row],[1Y Return vs Nifty Z-Score]],Table2[1Y Return vs Nifty Z-Score])</f>
        <v>56</v>
      </c>
      <c r="AT16">
        <f>_xlfn.RANK.AVG(Table2[[#This Row],[6M Return vs Nifty Z-Score]],Table2[6M Return vs Nifty Z-Score])</f>
        <v>43</v>
      </c>
      <c r="AU16">
        <f>_xlfn.RANK.AVG(Table2[[#This Row],[Sharpe Ratio Z-Score]],Table2[Sharpe Ratio Z-Score])</f>
        <v>13</v>
      </c>
      <c r="AV16">
        <f>(Table2[[#This Row],[Rank 1Y]]+Table2[[#This Row],[Rank 6M]]+Table2[[#This Row],[Rank Sharpe]])/3</f>
        <v>37.333333333333336</v>
      </c>
    </row>
    <row r="17" spans="1:48" x14ac:dyDescent="0.3">
      <c r="A17" t="s">
        <v>583</v>
      </c>
      <c r="B17" t="s">
        <v>584</v>
      </c>
      <c r="C17" t="s">
        <v>3118</v>
      </c>
      <c r="D17" t="s">
        <v>40</v>
      </c>
      <c r="E17">
        <v>32529.975156100001</v>
      </c>
      <c r="F17">
        <v>6282.05</v>
      </c>
      <c r="G17">
        <v>191.79762002767501</v>
      </c>
      <c r="H17">
        <f>(Table2[[#This Row],[1Y Return vs Nifty]]-AVERAGE(Table2[1Y Return vs Nifty]))/_xlfn.STDEV.P(Table2[1Y Return vs Nifty])</f>
        <v>2.6776767177739407</v>
      </c>
      <c r="I17">
        <v>-3.73357688202239</v>
      </c>
      <c r="J17">
        <f>(Table2[[#This Row],[1M Return vs Nifty]]-AVERAGE(Table2[1M Return vs Nifty]))/_xlfn.STDEV.P(Table2[1M Return vs Nifty])</f>
        <v>-0.53653156519504663</v>
      </c>
      <c r="K17">
        <v>94.875725912746105</v>
      </c>
      <c r="L17">
        <f>(Table2[[#This Row],[6M Return vs Nifty]]-AVERAGE(Table2[6M Return vs Nifty]))/_xlfn.STDEV.P(Table2[6M Return vs Nifty])</f>
        <v>3.1293652207717657</v>
      </c>
      <c r="M17">
        <v>-1.80146105613553</v>
      </c>
      <c r="N17">
        <f>(Table2[[#This Row],[1W Return vs Nifty]]-AVERAGE(Table2[1W Return vs Nifty]))/_xlfn.STDEV.P(Table2[1W Return vs Nifty])</f>
        <v>-0.26909976958231968</v>
      </c>
      <c r="O17">
        <v>6827.05</v>
      </c>
      <c r="P17">
        <v>6409.9892055580103</v>
      </c>
      <c r="Q17">
        <v>4576.6503267087301</v>
      </c>
      <c r="R17">
        <v>27.690029311482899</v>
      </c>
      <c r="S17" s="1">
        <f>(Table2[[#This Row],[Close Price]]-Table2[[#This Row],[20D EMA]])/Table2[[#This Row],[20D EMA]]</f>
        <v>-7.9829501761375696E-2</v>
      </c>
      <c r="T17" s="1">
        <f>(Table2[[#This Row],[Close Price]]-Table2[[#This Row],[50D EMA]])/Table2[[#This Row],[50D EMA]]</f>
        <v>-1.9959348051175482E-2</v>
      </c>
      <c r="U17" s="1">
        <f>(Table2[[#This Row],[Close Price]]-Table2[[#This Row],[200D EMA]])/Table2[[#This Row],[200D EMA]]</f>
        <v>0.3726305379589045</v>
      </c>
      <c r="V17">
        <v>0.24045057320059399</v>
      </c>
      <c r="W17">
        <v>6219.25</v>
      </c>
      <c r="X17">
        <v>6640</v>
      </c>
      <c r="Y17">
        <v>6219.25</v>
      </c>
      <c r="Z17">
        <v>6811.05</v>
      </c>
      <c r="AA17">
        <v>6219.25</v>
      </c>
      <c r="AB17">
        <v>7231</v>
      </c>
      <c r="AC17" s="1">
        <f>(Table2[[#This Row],[Close Price]]/Table2[[#This Row],[Day Low]])-1</f>
        <v>1.0097680588495361E-2</v>
      </c>
      <c r="AD17" s="1">
        <f>(Table2[[#This Row],[Day High]]/Table2[[#This Row],[Close Price]])-1</f>
        <v>5.6979807546899464E-2</v>
      </c>
      <c r="AE17" s="1">
        <f>(Table2[[#This Row],[Close Price]]/Table2[[#This Row],[Current Week Low]])-1</f>
        <v>1.0097680588495361E-2</v>
      </c>
      <c r="AF17" s="1">
        <f>(Table2[[#This Row],[Current Week High]]/Table2[[#This Row],[Close Price]])-1</f>
        <v>8.420818045064915E-2</v>
      </c>
      <c r="AG17" s="1">
        <f>(Table2[[#This Row],[Close Price]]/Table2[[#This Row],[Current Month Low]])-1</f>
        <v>1.0097680588495361E-2</v>
      </c>
      <c r="AH17" s="1">
        <f>(Table2[[#This Row],[Current Month High]]/Table2[[#This Row],[Close Price]])-1</f>
        <v>0.15105737776681183</v>
      </c>
      <c r="AI17">
        <v>34.987782650567802</v>
      </c>
      <c r="AJ17">
        <v>215.348125094121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0.55000000000000004</v>
      </c>
      <c r="AM17" t="s">
        <v>3162</v>
      </c>
      <c r="AN17">
        <v>-5.21</v>
      </c>
      <c r="AO17" t="s">
        <v>3161</v>
      </c>
      <c r="AP17">
        <v>0.162166487893288</v>
      </c>
      <c r="AQ17">
        <f>(Table2[[#This Row],[Sharpe Ratio]]-AVERAGE(Table2[Sharpe Ratio]))/_xlfn.STDEV.P(Table2[Sharpe Ratio])</f>
        <v>1.226577485117748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6.2279880888860886</v>
      </c>
      <c r="AS17">
        <f>_xlfn.RANK.AVG(Table2[[#This Row],[1Y Return vs Nifty Z-Score]],Table2[1Y Return vs Nifty Z-Score])</f>
        <v>17</v>
      </c>
      <c r="AT17">
        <f>_xlfn.RANK.AVG(Table2[[#This Row],[6M Return vs Nifty Z-Score]],Table2[6M Return vs Nifty Z-Score])</f>
        <v>9</v>
      </c>
      <c r="AU17">
        <f>_xlfn.RANK.AVG(Table2[[#This Row],[Sharpe Ratio Z-Score]],Table2[Sharpe Ratio Z-Score])</f>
        <v>88</v>
      </c>
      <c r="AV17">
        <f>(Table2[[#This Row],[Rank 1Y]]+Table2[[#This Row],[Rank 6M]]+Table2[[#This Row],[Rank Sharpe]])/3</f>
        <v>38</v>
      </c>
    </row>
    <row r="18" spans="1:48" x14ac:dyDescent="0.3">
      <c r="A18" t="s">
        <v>1224</v>
      </c>
      <c r="B18" t="s">
        <v>1225</v>
      </c>
      <c r="C18" t="s">
        <v>3119</v>
      </c>
      <c r="D18" t="s">
        <v>48</v>
      </c>
      <c r="E18">
        <v>9370.1537692799993</v>
      </c>
      <c r="F18">
        <v>545.45000000000005</v>
      </c>
      <c r="G18">
        <v>157.97712807638499</v>
      </c>
      <c r="H18">
        <f>(Table2[[#This Row],[1Y Return vs Nifty]]-AVERAGE(Table2[1Y Return vs Nifty]))/_xlfn.STDEV.P(Table2[1Y Return vs Nifty])</f>
        <v>2.1191891852679783</v>
      </c>
      <c r="I18">
        <v>1.9780222145325601</v>
      </c>
      <c r="J18">
        <f>(Table2[[#This Row],[1M Return vs Nifty]]-AVERAGE(Table2[1M Return vs Nifty]))/_xlfn.STDEV.P(Table2[1M Return vs Nifty])</f>
        <v>0.10264975823014287</v>
      </c>
      <c r="K18">
        <v>40.638119125839701</v>
      </c>
      <c r="L18">
        <f>(Table2[[#This Row],[6M Return vs Nifty]]-AVERAGE(Table2[6M Return vs Nifty]))/_xlfn.STDEV.P(Table2[6M Return vs Nifty])</f>
        <v>1.2497154059007114</v>
      </c>
      <c r="M18">
        <v>-0.49526844485314903</v>
      </c>
      <c r="N18">
        <f>(Table2[[#This Row],[1W Return vs Nifty]]-AVERAGE(Table2[1W Return vs Nifty]))/_xlfn.STDEV.P(Table2[1W Return vs Nifty])</f>
        <v>-1.5713641533715249E-2</v>
      </c>
      <c r="O18">
        <v>573.34</v>
      </c>
      <c r="P18">
        <v>550.17258170084096</v>
      </c>
      <c r="Q18">
        <v>443.204515140328</v>
      </c>
      <c r="R18">
        <v>34.810169508089999</v>
      </c>
      <c r="S18" s="1">
        <f>(Table2[[#This Row],[Close Price]]-Table2[[#This Row],[20D EMA]])/Table2[[#This Row],[20D EMA]]</f>
        <v>-4.8644783200195323E-2</v>
      </c>
      <c r="T18" s="1">
        <f>(Table2[[#This Row],[Close Price]]-Table2[[#This Row],[50D EMA]])/Table2[[#This Row],[50D EMA]]</f>
        <v>-8.5838187105602547E-3</v>
      </c>
      <c r="U18" s="1">
        <f>(Table2[[#This Row],[Close Price]]-Table2[[#This Row],[200D EMA]])/Table2[[#This Row],[200D EMA]]</f>
        <v>0.23069594592757917</v>
      </c>
      <c r="V18">
        <v>0.53404214912674397</v>
      </c>
      <c r="W18">
        <v>540.54999999999995</v>
      </c>
      <c r="X18">
        <v>581.65</v>
      </c>
      <c r="Y18">
        <v>540.54999999999995</v>
      </c>
      <c r="Z18">
        <v>584.79999999999995</v>
      </c>
      <c r="AA18">
        <v>524.04999999999995</v>
      </c>
      <c r="AB18">
        <v>694.3</v>
      </c>
      <c r="AC18" s="1">
        <f>(Table2[[#This Row],[Close Price]]/Table2[[#This Row],[Day Low]])-1</f>
        <v>9.0648413652762994E-3</v>
      </c>
      <c r="AD18" s="1">
        <f>(Table2[[#This Row],[Day High]]/Table2[[#This Row],[Close Price]])-1</f>
        <v>6.6367219726831017E-2</v>
      </c>
      <c r="AE18" s="1">
        <f>(Table2[[#This Row],[Close Price]]/Table2[[#This Row],[Current Week Low]])-1</f>
        <v>9.0648413652762994E-3</v>
      </c>
      <c r="AF18" s="1">
        <f>(Table2[[#This Row],[Current Week High]]/Table2[[#This Row],[Close Price]])-1</f>
        <v>7.2142267852231878E-2</v>
      </c>
      <c r="AG18" s="1">
        <f>(Table2[[#This Row],[Close Price]]/Table2[[#This Row],[Current Month Low]])-1</f>
        <v>4.0835798110867572E-2</v>
      </c>
      <c r="AH18" s="1">
        <f>(Table2[[#This Row],[Current Month High]]/Table2[[#This Row],[Close Price]])-1</f>
        <v>0.27289394078283968</v>
      </c>
      <c r="AI18">
        <v>27.289394078283902</v>
      </c>
      <c r="AJ18">
        <v>190.13297872340399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0.1</v>
      </c>
      <c r="AM18" t="s">
        <v>3162</v>
      </c>
      <c r="AN18">
        <v>-15.44</v>
      </c>
      <c r="AO18" t="s">
        <v>3161</v>
      </c>
      <c r="AP18">
        <v>0.210891798039573</v>
      </c>
      <c r="AQ18">
        <f>(Table2[[#This Row],[Sharpe Ratio]]-AVERAGE(Table2[Sharpe Ratio]))/_xlfn.STDEV.P(Table2[Sharpe Ratio])</f>
        <v>1.799318240786222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5.2551589486513395</v>
      </c>
      <c r="AS18">
        <f>_xlfn.RANK.AVG(Table2[[#This Row],[1Y Return vs Nifty Z-Score]],Table2[1Y Return vs Nifty Z-Score])</f>
        <v>31</v>
      </c>
      <c r="AT18">
        <f>_xlfn.RANK.AVG(Table2[[#This Row],[6M Return vs Nifty Z-Score]],Table2[6M Return vs Nifty Z-Score])</f>
        <v>70</v>
      </c>
      <c r="AU18">
        <f>_xlfn.RANK.AVG(Table2[[#This Row],[Sharpe Ratio Z-Score]],Table2[Sharpe Ratio Z-Score])</f>
        <v>22</v>
      </c>
      <c r="AV18">
        <f>(Table2[[#This Row],[Rank 1Y]]+Table2[[#This Row],[Rank 6M]]+Table2[[#This Row],[Rank Sharpe]])/3</f>
        <v>41</v>
      </c>
    </row>
    <row r="19" spans="1:48" x14ac:dyDescent="0.3">
      <c r="A19" t="s">
        <v>1088</v>
      </c>
      <c r="B19" t="s">
        <v>1089</v>
      </c>
      <c r="C19" t="s">
        <v>3116</v>
      </c>
      <c r="D19" t="s">
        <v>404</v>
      </c>
      <c r="E19">
        <v>11558.902979819901</v>
      </c>
      <c r="F19">
        <v>373.8</v>
      </c>
      <c r="G19">
        <v>324.45746744247299</v>
      </c>
      <c r="H19">
        <f>(Table2[[#This Row],[1Y Return vs Nifty]]-AVERAGE(Table2[1Y Return vs Nifty]))/_xlfn.STDEV.P(Table2[1Y Return vs Nifty])</f>
        <v>4.8683270179533258</v>
      </c>
      <c r="I19">
        <v>35.371918017897301</v>
      </c>
      <c r="J19">
        <f>(Table2[[#This Row],[1M Return vs Nifty]]-AVERAGE(Table2[1M Return vs Nifty]))/_xlfn.STDEV.P(Table2[1M Return vs Nifty])</f>
        <v>3.8397388208697132</v>
      </c>
      <c r="K19">
        <v>145.592060722383</v>
      </c>
      <c r="L19">
        <f>(Table2[[#This Row],[6M Return vs Nifty]]-AVERAGE(Table2[6M Return vs Nifty]))/_xlfn.STDEV.P(Table2[6M Return vs Nifty])</f>
        <v>4.8869823979162028</v>
      </c>
      <c r="M19">
        <v>7.3951658466905501</v>
      </c>
      <c r="N19">
        <f>(Table2[[#This Row],[1W Return vs Nifty]]-AVERAGE(Table2[1W Return vs Nifty]))/_xlfn.STDEV.P(Table2[1W Return vs Nifty])</f>
        <v>1.5149385582159924</v>
      </c>
      <c r="O19">
        <v>387.07</v>
      </c>
      <c r="P19">
        <v>334.660378967241</v>
      </c>
      <c r="Q19">
        <v>226.38919400010701</v>
      </c>
      <c r="R19">
        <v>39.7423174364502</v>
      </c>
      <c r="S19" s="1">
        <f>(Table2[[#This Row],[Close Price]]-Table2[[#This Row],[20D EMA]])/Table2[[#This Row],[20D EMA]]</f>
        <v>-3.4283204588317309E-2</v>
      </c>
      <c r="T19" s="1">
        <f>(Table2[[#This Row],[Close Price]]-Table2[[#This Row],[50D EMA]])/Table2[[#This Row],[50D EMA]]</f>
        <v>0.11695325617434468</v>
      </c>
      <c r="U19" s="1">
        <f>(Table2[[#This Row],[Close Price]]-Table2[[#This Row],[200D EMA]])/Table2[[#This Row],[200D EMA]]</f>
        <v>0.65113887900419543</v>
      </c>
      <c r="V19">
        <v>1.0011433418041999</v>
      </c>
      <c r="W19">
        <v>367.5</v>
      </c>
      <c r="X19">
        <v>423.5</v>
      </c>
      <c r="Y19">
        <v>367.5</v>
      </c>
      <c r="Z19">
        <v>448.55</v>
      </c>
      <c r="AA19">
        <v>329.1</v>
      </c>
      <c r="AB19">
        <v>448.95</v>
      </c>
      <c r="AC19" s="1">
        <f>(Table2[[#This Row],[Close Price]]/Table2[[#This Row],[Day Low]])-1</f>
        <v>1.7142857142857126E-2</v>
      </c>
      <c r="AD19" s="1">
        <f>(Table2[[#This Row],[Day High]]/Table2[[#This Row],[Close Price]])-1</f>
        <v>0.13295880149812733</v>
      </c>
      <c r="AE19" s="1">
        <f>(Table2[[#This Row],[Close Price]]/Table2[[#This Row],[Current Week Low]])-1</f>
        <v>1.7142857142857126E-2</v>
      </c>
      <c r="AF19" s="1">
        <f>(Table2[[#This Row],[Current Week High]]/Table2[[#This Row],[Close Price]])-1</f>
        <v>0.19997324772605674</v>
      </c>
      <c r="AG19" s="1">
        <f>(Table2[[#This Row],[Close Price]]/Table2[[#This Row],[Current Month Low]])-1</f>
        <v>0.13582497721057418</v>
      </c>
      <c r="AH19" s="1">
        <f>(Table2[[#This Row],[Current Month High]]/Table2[[#This Row],[Close Price]])-1</f>
        <v>0.20104333868378799</v>
      </c>
      <c r="AI19">
        <v>20.104333868378799</v>
      </c>
      <c r="AJ19">
        <v>300.64308681671997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0.74</v>
      </c>
      <c r="AM19" t="s">
        <v>3162</v>
      </c>
      <c r="AN19">
        <v>-5.5</v>
      </c>
      <c r="AO19" t="s">
        <v>3161</v>
      </c>
      <c r="AP19">
        <v>0.13870431954075399</v>
      </c>
      <c r="AQ19">
        <f>(Table2[[#This Row],[Sharpe Ratio]]-AVERAGE(Table2[Sharpe Ratio]))/_xlfn.STDEV.P(Table2[Sharpe Ratio])</f>
        <v>0.95079186176290453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16.060778656718139</v>
      </c>
      <c r="AS19">
        <f>_xlfn.RANK.AVG(Table2[[#This Row],[1Y Return vs Nifty Z-Score]],Table2[1Y Return vs Nifty Z-Score])</f>
        <v>3</v>
      </c>
      <c r="AT19">
        <f>_xlfn.RANK.AVG(Table2[[#This Row],[6M Return vs Nifty Z-Score]],Table2[6M Return vs Nifty Z-Score])</f>
        <v>2</v>
      </c>
      <c r="AU19">
        <f>_xlfn.RANK.AVG(Table2[[#This Row],[Sharpe Ratio Z-Score]],Table2[Sharpe Ratio Z-Score])</f>
        <v>121</v>
      </c>
      <c r="AV19">
        <f>(Table2[[#This Row],[Rank 1Y]]+Table2[[#This Row],[Rank 6M]]+Table2[[#This Row],[Rank Sharpe]])/3</f>
        <v>42</v>
      </c>
    </row>
    <row r="20" spans="1:48" x14ac:dyDescent="0.3">
      <c r="A20" t="s">
        <v>1205</v>
      </c>
      <c r="B20" t="s">
        <v>1206</v>
      </c>
      <c r="C20" t="s">
        <v>3127</v>
      </c>
      <c r="D20" t="s">
        <v>397</v>
      </c>
      <c r="E20">
        <v>9613.8498810900001</v>
      </c>
      <c r="F20">
        <v>423.65</v>
      </c>
      <c r="G20">
        <v>179.50407116775901</v>
      </c>
      <c r="H20">
        <f>(Table2[[#This Row],[1Y Return vs Nifty]]-AVERAGE(Table2[1Y Return vs Nifty]))/_xlfn.STDEV.P(Table2[1Y Return vs Nifty])</f>
        <v>2.4746698017774369</v>
      </c>
      <c r="I20">
        <v>13.8375580785635</v>
      </c>
      <c r="J20">
        <f>(Table2[[#This Row],[1M Return vs Nifty]]-AVERAGE(Table2[1M Return vs Nifty]))/_xlfn.STDEV.P(Table2[1M Return vs Nifty])</f>
        <v>1.429842668767586</v>
      </c>
      <c r="K20">
        <v>49.019798459680302</v>
      </c>
      <c r="L20">
        <f>(Table2[[#This Row],[6M Return vs Nifty]]-AVERAGE(Table2[6M Return vs Nifty]))/_xlfn.STDEV.P(Table2[6M Return vs Nifty])</f>
        <v>1.5401895426018422</v>
      </c>
      <c r="M20">
        <v>7.3519362643548103</v>
      </c>
      <c r="N20">
        <f>(Table2[[#This Row],[1W Return vs Nifty]]-AVERAGE(Table2[1W Return vs Nifty]))/_xlfn.STDEV.P(Table2[1W Return vs Nifty])</f>
        <v>1.506552523575621</v>
      </c>
      <c r="O20">
        <v>417.88</v>
      </c>
      <c r="P20">
        <v>397.06242426827203</v>
      </c>
      <c r="Q20">
        <v>310.14996562467798</v>
      </c>
      <c r="R20">
        <v>49.939281883851798</v>
      </c>
      <c r="S20" s="1">
        <f>(Table2[[#This Row],[Close Price]]-Table2[[#This Row],[20D EMA]])/Table2[[#This Row],[20D EMA]]</f>
        <v>1.3807791710538867E-2</v>
      </c>
      <c r="T20" s="1">
        <f>(Table2[[#This Row],[Close Price]]-Table2[[#This Row],[50D EMA]])/Table2[[#This Row],[50D EMA]]</f>
        <v>6.6960694607969926E-2</v>
      </c>
      <c r="U20" s="1">
        <f>(Table2[[#This Row],[Close Price]]-Table2[[#This Row],[200D EMA]])/Table2[[#This Row],[200D EMA]]</f>
        <v>0.36595211012427414</v>
      </c>
      <c r="V20">
        <v>0.96602324565306896</v>
      </c>
      <c r="W20">
        <v>418.8</v>
      </c>
      <c r="X20">
        <v>450</v>
      </c>
      <c r="Y20">
        <v>418.8</v>
      </c>
      <c r="Z20">
        <v>470.7</v>
      </c>
      <c r="AA20">
        <v>356.9</v>
      </c>
      <c r="AB20">
        <v>474</v>
      </c>
      <c r="AC20" s="1">
        <f>(Table2[[#This Row],[Close Price]]/Table2[[#This Row],[Day Low]])-1</f>
        <v>1.158070678127987E-2</v>
      </c>
      <c r="AD20" s="1">
        <f>(Table2[[#This Row],[Day High]]/Table2[[#This Row],[Close Price]])-1</f>
        <v>6.2197568747787146E-2</v>
      </c>
      <c r="AE20" s="1">
        <f>(Table2[[#This Row],[Close Price]]/Table2[[#This Row],[Current Week Low]])-1</f>
        <v>1.158070678127987E-2</v>
      </c>
      <c r="AF20" s="1">
        <f>(Table2[[#This Row],[Current Week High]]/Table2[[#This Row],[Close Price]])-1</f>
        <v>0.11105865691018524</v>
      </c>
      <c r="AG20" s="1">
        <f>(Table2[[#This Row],[Close Price]]/Table2[[#This Row],[Current Month Low]])-1</f>
        <v>0.1870271784813673</v>
      </c>
      <c r="AH20" s="1">
        <f>(Table2[[#This Row],[Current Month High]]/Table2[[#This Row],[Close Price]])-1</f>
        <v>0.11884810574766913</v>
      </c>
      <c r="AI20">
        <v>11.884810574766901</v>
      </c>
      <c r="AJ20">
        <v>196.98562916228499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0.27</v>
      </c>
      <c r="AM20" t="s">
        <v>3162</v>
      </c>
      <c r="AN20">
        <v>12.45</v>
      </c>
      <c r="AO20" t="s">
        <v>3162</v>
      </c>
      <c r="AP20">
        <v>0.18292082488220701</v>
      </c>
      <c r="AQ20">
        <f>(Table2[[#This Row],[Sharpe Ratio]]-AVERAGE(Table2[Sharpe Ratio]))/_xlfn.STDEV.P(Table2[Sharpe Ratio])</f>
        <v>1.470533954860977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8.4217884915834631</v>
      </c>
      <c r="AS20">
        <f>_xlfn.RANK.AVG(Table2[[#This Row],[1Y Return vs Nifty Z-Score]],Table2[1Y Return vs Nifty Z-Score])</f>
        <v>21</v>
      </c>
      <c r="AT20">
        <f>_xlfn.RANK.AVG(Table2[[#This Row],[6M Return vs Nifty Z-Score]],Table2[6M Return vs Nifty Z-Score])</f>
        <v>54</v>
      </c>
      <c r="AU20">
        <f>_xlfn.RANK.AVG(Table2[[#This Row],[Sharpe Ratio Z-Score]],Table2[Sharpe Ratio Z-Score])</f>
        <v>55</v>
      </c>
      <c r="AV20">
        <f>(Table2[[#This Row],[Rank 1Y]]+Table2[[#This Row],[Rank 6M]]+Table2[[#This Row],[Rank Sharpe]])/3</f>
        <v>43.333333333333336</v>
      </c>
    </row>
    <row r="21" spans="1:48" x14ac:dyDescent="0.3">
      <c r="A21" t="s">
        <v>843</v>
      </c>
      <c r="B21" t="s">
        <v>844</v>
      </c>
      <c r="C21" t="s">
        <v>3127</v>
      </c>
      <c r="D21" t="s">
        <v>319</v>
      </c>
      <c r="E21">
        <v>18027.04824</v>
      </c>
      <c r="F21">
        <v>1573.7</v>
      </c>
      <c r="G21">
        <v>132.63343895871299</v>
      </c>
      <c r="H21">
        <f>(Table2[[#This Row],[1Y Return vs Nifty]]-AVERAGE(Table2[1Y Return vs Nifty]))/_xlfn.STDEV.P(Table2[1Y Return vs Nifty])</f>
        <v>1.7006815414314449</v>
      </c>
      <c r="I21">
        <v>2.36968012489849</v>
      </c>
      <c r="J21">
        <f>(Table2[[#This Row],[1M Return vs Nifty]]-AVERAGE(Table2[1M Return vs Nifty]))/_xlfn.STDEV.P(Table2[1M Return vs Nifty])</f>
        <v>0.14647993910341819</v>
      </c>
      <c r="K21">
        <v>71.604654506351693</v>
      </c>
      <c r="L21">
        <f>(Table2[[#This Row],[6M Return vs Nifty]]-AVERAGE(Table2[6M Return vs Nifty]))/_xlfn.STDEV.P(Table2[6M Return vs Nifty])</f>
        <v>2.3228866968808468</v>
      </c>
      <c r="M21">
        <v>8.5841697167898197</v>
      </c>
      <c r="N21">
        <f>(Table2[[#This Row],[1W Return vs Nifty]]-AVERAGE(Table2[1W Return vs Nifty]))/_xlfn.STDEV.P(Table2[1W Return vs Nifty])</f>
        <v>1.7455914376435333</v>
      </c>
      <c r="O21">
        <v>1724.64</v>
      </c>
      <c r="P21">
        <v>1785.5551136173101</v>
      </c>
      <c r="Q21">
        <v>1509.1715423467999</v>
      </c>
      <c r="R21">
        <v>33.528402796243903</v>
      </c>
      <c r="S21" s="1">
        <f>(Table2[[#This Row],[Close Price]]-Table2[[#This Row],[20D EMA]])/Table2[[#This Row],[20D EMA]]</f>
        <v>-8.7519714259207751E-2</v>
      </c>
      <c r="T21" s="1">
        <f>(Table2[[#This Row],[Close Price]]-Table2[[#This Row],[50D EMA]])/Table2[[#This Row],[50D EMA]]</f>
        <v>-0.11864943960655364</v>
      </c>
      <c r="U21" s="1">
        <f>(Table2[[#This Row],[Close Price]]-Table2[[#This Row],[200D EMA]])/Table2[[#This Row],[200D EMA]]</f>
        <v>4.275753672962633E-2</v>
      </c>
      <c r="V21">
        <v>1.4162310188562199</v>
      </c>
      <c r="W21">
        <v>1462.4</v>
      </c>
      <c r="X21">
        <v>1800</v>
      </c>
      <c r="Y21">
        <v>1462.4</v>
      </c>
      <c r="Z21">
        <v>1870</v>
      </c>
      <c r="AA21">
        <v>1462.4</v>
      </c>
      <c r="AB21">
        <v>1870</v>
      </c>
      <c r="AC21" s="1">
        <f>(Table2[[#This Row],[Close Price]]/Table2[[#This Row],[Day Low]])-1</f>
        <v>7.61077680525164E-2</v>
      </c>
      <c r="AD21" s="1">
        <f>(Table2[[#This Row],[Day High]]/Table2[[#This Row],[Close Price]])-1</f>
        <v>0.14380123276355072</v>
      </c>
      <c r="AE21" s="1">
        <f>(Table2[[#This Row],[Close Price]]/Table2[[#This Row],[Current Week Low]])-1</f>
        <v>7.61077680525164E-2</v>
      </c>
      <c r="AF21" s="1">
        <f>(Table2[[#This Row],[Current Week High]]/Table2[[#This Row],[Close Price]])-1</f>
        <v>0.1882823918154668</v>
      </c>
      <c r="AG21" s="1">
        <f>(Table2[[#This Row],[Close Price]]/Table2[[#This Row],[Current Month Low]])-1</f>
        <v>7.61077680525164E-2</v>
      </c>
      <c r="AH21" s="1">
        <f>(Table2[[#This Row],[Current Month High]]/Table2[[#This Row],[Close Price]])-1</f>
        <v>0.1882823918154668</v>
      </c>
      <c r="AI21">
        <v>80.072440744741698</v>
      </c>
      <c r="AJ21">
        <v>142.742557457967</v>
      </c>
      <c r="AK21" t="str">
        <f>IF(AND(Table2[[#This Row],[20D EMA]]&gt;Table2[[#This Row],[50D EMA]],Table2[[#This Row],[50D EMA]]&gt;Table2[[#This Row],[200D EMA]]),"Uptrend","Downtrend/NoTrend")</f>
        <v>Downtrend/NoTrend</v>
      </c>
      <c r="AL21">
        <v>-0.28999999999999998</v>
      </c>
      <c r="AM21" t="s">
        <v>3161</v>
      </c>
      <c r="AN21">
        <v>-5.18</v>
      </c>
      <c r="AO21" t="s">
        <v>3161</v>
      </c>
      <c r="AP21">
        <v>0.17255101637658199</v>
      </c>
      <c r="AQ21">
        <f>(Table2[[#This Row],[Sharpe Ratio]]-AVERAGE(Table2[Sharpe Ratio]))/_xlfn.STDEV.P(Table2[Sharpe Ratio])</f>
        <v>1.3486422328418024</v>
      </c>
      <c r="AR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">
        <f>_xlfn.RANK.AVG(Table2[[#This Row],[1Y Return vs Nifty Z-Score]],Table2[1Y Return vs Nifty Z-Score])</f>
        <v>45</v>
      </c>
      <c r="AT21">
        <f>_xlfn.RANK.AVG(Table2[[#This Row],[6M Return vs Nifty Z-Score]],Table2[6M Return vs Nifty Z-Score])</f>
        <v>26</v>
      </c>
      <c r="AU21">
        <f>_xlfn.RANK.AVG(Table2[[#This Row],[Sharpe Ratio Z-Score]],Table2[Sharpe Ratio Z-Score])</f>
        <v>70</v>
      </c>
      <c r="AV21">
        <f>(Table2[[#This Row],[Rank 1Y]]+Table2[[#This Row],[Rank 6M]]+Table2[[#This Row],[Rank Sharpe]])/3</f>
        <v>47</v>
      </c>
    </row>
    <row r="22" spans="1:48" x14ac:dyDescent="0.3">
      <c r="A22" t="s">
        <v>899</v>
      </c>
      <c r="B22" t="s">
        <v>900</v>
      </c>
      <c r="C22" t="s">
        <v>3123</v>
      </c>
      <c r="D22" t="s">
        <v>117</v>
      </c>
      <c r="E22">
        <v>16317.014707349999</v>
      </c>
      <c r="F22">
        <v>463.05</v>
      </c>
      <c r="G22">
        <v>114.40457303365601</v>
      </c>
      <c r="H22">
        <f>(Table2[[#This Row],[1Y Return vs Nifty]]-AVERAGE(Table2[1Y Return vs Nifty]))/_xlfn.STDEV.P(Table2[1Y Return vs Nifty])</f>
        <v>1.3996630238554826</v>
      </c>
      <c r="I22">
        <v>21.487606891919398</v>
      </c>
      <c r="J22">
        <f>(Table2[[#This Row],[1M Return vs Nifty]]-AVERAGE(Table2[1M Return vs Nifty]))/_xlfn.STDEV.P(Table2[1M Return vs Nifty])</f>
        <v>2.2859546335827412</v>
      </c>
      <c r="K22">
        <v>94.650163984459894</v>
      </c>
      <c r="L22">
        <f>(Table2[[#This Row],[6M Return vs Nifty]]-AVERAGE(Table2[6M Return vs Nifty]))/_xlfn.STDEV.P(Table2[6M Return vs Nifty])</f>
        <v>3.1215481827079201</v>
      </c>
      <c r="M22">
        <v>-2.7818969006295302</v>
      </c>
      <c r="N22">
        <f>(Table2[[#This Row],[1W Return vs Nifty]]-AVERAGE(Table2[1W Return vs Nifty]))/_xlfn.STDEV.P(Table2[1W Return vs Nifty])</f>
        <v>-0.45929288527641199</v>
      </c>
      <c r="O22">
        <v>472.43</v>
      </c>
      <c r="P22">
        <v>416.79368577529698</v>
      </c>
      <c r="Q22">
        <v>304.28761285449201</v>
      </c>
      <c r="R22">
        <v>37.339451387460102</v>
      </c>
      <c r="S22" s="1">
        <f>(Table2[[#This Row],[Close Price]]-Table2[[#This Row],[20D EMA]])/Table2[[#This Row],[20D EMA]]</f>
        <v>-1.9854793302711504E-2</v>
      </c>
      <c r="T22" s="1">
        <f>(Table2[[#This Row],[Close Price]]-Table2[[#This Row],[50D EMA]])/Table2[[#This Row],[50D EMA]]</f>
        <v>0.11098132194267663</v>
      </c>
      <c r="U22" s="1">
        <f>(Table2[[#This Row],[Close Price]]-Table2[[#This Row],[200D EMA]])/Table2[[#This Row],[200D EMA]]</f>
        <v>0.52175106852419573</v>
      </c>
      <c r="V22">
        <v>0.56345744918332896</v>
      </c>
      <c r="W22">
        <v>460.55</v>
      </c>
      <c r="X22">
        <v>488.4</v>
      </c>
      <c r="Y22">
        <v>460.55</v>
      </c>
      <c r="Z22">
        <v>513.75</v>
      </c>
      <c r="AA22">
        <v>433.2</v>
      </c>
      <c r="AB22">
        <v>525</v>
      </c>
      <c r="AC22" s="1">
        <f>(Table2[[#This Row],[Close Price]]/Table2[[#This Row],[Day Low]])-1</f>
        <v>5.4282922592552296E-3</v>
      </c>
      <c r="AD22" s="1">
        <f>(Table2[[#This Row],[Day High]]/Table2[[#This Row],[Close Price]])-1</f>
        <v>5.474570780693222E-2</v>
      </c>
      <c r="AE22" s="1">
        <f>(Table2[[#This Row],[Close Price]]/Table2[[#This Row],[Current Week Low]])-1</f>
        <v>5.4282922592552296E-3</v>
      </c>
      <c r="AF22" s="1">
        <f>(Table2[[#This Row],[Current Week High]]/Table2[[#This Row],[Close Price]])-1</f>
        <v>0.10949141561386466</v>
      </c>
      <c r="AG22" s="1">
        <f>(Table2[[#This Row],[Close Price]]/Table2[[#This Row],[Current Month Low]])-1</f>
        <v>6.8905817174515382E-2</v>
      </c>
      <c r="AH22" s="1">
        <f>(Table2[[#This Row],[Current Month High]]/Table2[[#This Row],[Close Price]])-1</f>
        <v>0.13378684807256236</v>
      </c>
      <c r="AI22">
        <v>13.378684807256199</v>
      </c>
      <c r="AJ22">
        <v>156.893203883495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0.78</v>
      </c>
      <c r="AM22" t="s">
        <v>3162</v>
      </c>
      <c r="AN22">
        <v>-3.57</v>
      </c>
      <c r="AO22" t="s">
        <v>3161</v>
      </c>
      <c r="AP22">
        <v>0.179400145765681</v>
      </c>
      <c r="AQ22">
        <f>(Table2[[#This Row],[Sharpe Ratio]]-AVERAGE(Table2[Sharpe Ratio]))/_xlfn.STDEV.P(Table2[Sharpe Ratio])</f>
        <v>1.4291501973925997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7.7770231522623323</v>
      </c>
      <c r="AS22">
        <f>_xlfn.RANK.AVG(Table2[[#This Row],[1Y Return vs Nifty Z-Score]],Table2[1Y Return vs Nifty Z-Score])</f>
        <v>69</v>
      </c>
      <c r="AT22">
        <f>_xlfn.RANK.AVG(Table2[[#This Row],[6M Return vs Nifty Z-Score]],Table2[6M Return vs Nifty Z-Score])</f>
        <v>10</v>
      </c>
      <c r="AU22">
        <f>_xlfn.RANK.AVG(Table2[[#This Row],[Sharpe Ratio Z-Score]],Table2[Sharpe Ratio Z-Score])</f>
        <v>62</v>
      </c>
      <c r="AV22">
        <f>(Table2[[#This Row],[Rank 1Y]]+Table2[[#This Row],[Rank 6M]]+Table2[[#This Row],[Rank Sharpe]])/3</f>
        <v>47</v>
      </c>
    </row>
    <row r="23" spans="1:48" x14ac:dyDescent="0.3">
      <c r="A23" t="s">
        <v>1303</v>
      </c>
      <c r="B23" t="s">
        <v>1304</v>
      </c>
      <c r="C23" t="s">
        <v>3127</v>
      </c>
      <c r="D23" t="s">
        <v>268</v>
      </c>
      <c r="E23">
        <v>8508.9804644699998</v>
      </c>
      <c r="F23">
        <v>3662.55</v>
      </c>
      <c r="G23">
        <v>162.91559563177901</v>
      </c>
      <c r="H23">
        <f>(Table2[[#This Row],[1Y Return vs Nifty]]-AVERAGE(Table2[1Y Return vs Nifty]))/_xlfn.STDEV.P(Table2[1Y Return vs Nifty])</f>
        <v>2.2007395235464715</v>
      </c>
      <c r="I23">
        <v>23.081131270518199</v>
      </c>
      <c r="J23">
        <f>(Table2[[#This Row],[1M Return vs Nifty]]-AVERAGE(Table2[1M Return vs Nifty]))/_xlfn.STDEV.P(Table2[1M Return vs Nifty])</f>
        <v>2.4642849057192153</v>
      </c>
      <c r="K23">
        <v>107.061277636944</v>
      </c>
      <c r="L23">
        <f>(Table2[[#This Row],[6M Return vs Nifty]]-AVERAGE(Table2[6M Return vs Nifty]))/_xlfn.STDEV.P(Table2[6M Return vs Nifty])</f>
        <v>3.5516657498581568</v>
      </c>
      <c r="M23">
        <v>-1.03621725931566</v>
      </c>
      <c r="N23">
        <f>(Table2[[#This Row],[1W Return vs Nifty]]-AVERAGE(Table2[1W Return vs Nifty]))/_xlfn.STDEV.P(Table2[1W Return vs Nifty])</f>
        <v>-0.12065140062467228</v>
      </c>
      <c r="O23">
        <v>3759.14</v>
      </c>
      <c r="P23">
        <v>3430.3446695593798</v>
      </c>
      <c r="Q23">
        <v>2483.4004883890798</v>
      </c>
      <c r="R23">
        <v>38.787059577403603</v>
      </c>
      <c r="S23" s="1">
        <f>(Table2[[#This Row],[Close Price]]-Table2[[#This Row],[20D EMA]])/Table2[[#This Row],[20D EMA]]</f>
        <v>-2.5694706768037288E-2</v>
      </c>
      <c r="T23" s="1">
        <f>(Table2[[#This Row],[Close Price]]-Table2[[#This Row],[50D EMA]])/Table2[[#This Row],[50D EMA]]</f>
        <v>6.7691544963744604E-2</v>
      </c>
      <c r="U23" s="1">
        <f>(Table2[[#This Row],[Close Price]]-Table2[[#This Row],[200D EMA]])/Table2[[#This Row],[200D EMA]]</f>
        <v>0.47481246666573917</v>
      </c>
      <c r="V23">
        <v>0.66716705936180298</v>
      </c>
      <c r="W23">
        <v>3610</v>
      </c>
      <c r="X23">
        <v>3867.95</v>
      </c>
      <c r="Y23">
        <v>3610</v>
      </c>
      <c r="Z23">
        <v>4083.95</v>
      </c>
      <c r="AA23">
        <v>3393.8</v>
      </c>
      <c r="AB23">
        <v>4218</v>
      </c>
      <c r="AC23" s="1">
        <f>(Table2[[#This Row],[Close Price]]/Table2[[#This Row],[Day Low]])-1</f>
        <v>1.4556786703601166E-2</v>
      </c>
      <c r="AD23" s="1">
        <f>(Table2[[#This Row],[Day High]]/Table2[[#This Row],[Close Price]])-1</f>
        <v>5.6081145649888642E-2</v>
      </c>
      <c r="AE23" s="1">
        <f>(Table2[[#This Row],[Close Price]]/Table2[[#This Row],[Current Week Low]])-1</f>
        <v>1.4556786703601166E-2</v>
      </c>
      <c r="AF23" s="1">
        <f>(Table2[[#This Row],[Current Week High]]/Table2[[#This Row],[Close Price]])-1</f>
        <v>0.11505644974130025</v>
      </c>
      <c r="AG23" s="1">
        <f>(Table2[[#This Row],[Close Price]]/Table2[[#This Row],[Current Month Low]])-1</f>
        <v>7.9188520242795768E-2</v>
      </c>
      <c r="AH23" s="1">
        <f>(Table2[[#This Row],[Current Month High]]/Table2[[#This Row],[Close Price]])-1</f>
        <v>0.15165663267395657</v>
      </c>
      <c r="AI23">
        <v>15.165663267395599</v>
      </c>
      <c r="AJ23">
        <v>188.38976377952699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0.45</v>
      </c>
      <c r="AM23" t="s">
        <v>3162</v>
      </c>
      <c r="AN23">
        <v>-3.41</v>
      </c>
      <c r="AO23" t="s">
        <v>3161</v>
      </c>
      <c r="AP23">
        <v>0.14217415204464401</v>
      </c>
      <c r="AQ23">
        <f>(Table2[[#This Row],[Sharpe Ratio]]-AVERAGE(Table2[Sharpe Ratio]))/_xlfn.STDEV.P(Table2[Sharpe Ratio])</f>
        <v>0.99157794366478702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9.0876167221639594</v>
      </c>
      <c r="AS23">
        <f>_xlfn.RANK.AVG(Table2[[#This Row],[1Y Return vs Nifty Z-Score]],Table2[1Y Return vs Nifty Z-Score])</f>
        <v>26</v>
      </c>
      <c r="AT23">
        <f>_xlfn.RANK.AVG(Table2[[#This Row],[6M Return vs Nifty Z-Score]],Table2[6M Return vs Nifty Z-Score])</f>
        <v>5</v>
      </c>
      <c r="AU23">
        <f>_xlfn.RANK.AVG(Table2[[#This Row],[Sharpe Ratio Z-Score]],Table2[Sharpe Ratio Z-Score])</f>
        <v>112</v>
      </c>
      <c r="AV23">
        <f>(Table2[[#This Row],[Rank 1Y]]+Table2[[#This Row],[Rank 6M]]+Table2[[#This Row],[Rank Sharpe]])/3</f>
        <v>47.666666666666664</v>
      </c>
    </row>
    <row r="24" spans="1:48" x14ac:dyDescent="0.3">
      <c r="A24" t="s">
        <v>1007</v>
      </c>
      <c r="B24" t="s">
        <v>1008</v>
      </c>
      <c r="C24" t="s">
        <v>3121</v>
      </c>
      <c r="D24" t="s">
        <v>117</v>
      </c>
      <c r="E24">
        <v>13400.769422489901</v>
      </c>
      <c r="F24">
        <v>923.55</v>
      </c>
      <c r="G24">
        <v>100.595273914553</v>
      </c>
      <c r="H24">
        <f>(Table2[[#This Row],[1Y Return vs Nifty]]-AVERAGE(Table2[1Y Return vs Nifty]))/_xlfn.STDEV.P(Table2[1Y Return vs Nifty])</f>
        <v>1.1716260869069524</v>
      </c>
      <c r="I24">
        <v>-16.5840750868994</v>
      </c>
      <c r="J24">
        <f>(Table2[[#This Row],[1M Return vs Nifty]]-AVERAGE(Table2[1M Return vs Nifty]))/_xlfn.STDEV.P(Table2[1M Return vs Nifty])</f>
        <v>-1.9746224238865475</v>
      </c>
      <c r="K24">
        <v>80.449792812896803</v>
      </c>
      <c r="L24">
        <f>(Table2[[#This Row],[6M Return vs Nifty]]-AVERAGE(Table2[6M Return vs Nifty]))/_xlfn.STDEV.P(Table2[6M Return vs Nifty])</f>
        <v>2.6294223935189227</v>
      </c>
      <c r="M24">
        <v>-3.9573143362185799</v>
      </c>
      <c r="N24">
        <f>(Table2[[#This Row],[1W Return vs Nifty]]-AVERAGE(Table2[1W Return vs Nifty]))/_xlfn.STDEV.P(Table2[1W Return vs Nifty])</f>
        <v>-0.68731015491348657</v>
      </c>
      <c r="O24">
        <v>1034.25</v>
      </c>
      <c r="P24">
        <v>1008.79093962932</v>
      </c>
      <c r="Q24">
        <v>754.89922879486198</v>
      </c>
      <c r="R24">
        <v>17.6832044377107</v>
      </c>
      <c r="S24" s="1">
        <f>(Table2[[#This Row],[Close Price]]-Table2[[#This Row],[20D EMA]])/Table2[[#This Row],[20D EMA]]</f>
        <v>-0.10703408266860048</v>
      </c>
      <c r="T24" s="1">
        <f>(Table2[[#This Row],[Close Price]]-Table2[[#This Row],[50D EMA]])/Table2[[#This Row],[50D EMA]]</f>
        <v>-8.449812174229257E-2</v>
      </c>
      <c r="U24" s="1">
        <f>(Table2[[#This Row],[Close Price]]-Table2[[#This Row],[200D EMA]])/Table2[[#This Row],[200D EMA]]</f>
        <v>0.22340832361741292</v>
      </c>
      <c r="V24">
        <v>0.29894295698726298</v>
      </c>
      <c r="W24">
        <v>919.85</v>
      </c>
      <c r="X24">
        <v>974.5</v>
      </c>
      <c r="Y24">
        <v>919.85</v>
      </c>
      <c r="Z24">
        <v>1011.45</v>
      </c>
      <c r="AA24">
        <v>919.85</v>
      </c>
      <c r="AB24">
        <v>1152.6500000000001</v>
      </c>
      <c r="AC24" s="1">
        <f>(Table2[[#This Row],[Close Price]]/Table2[[#This Row],[Day Low]])-1</f>
        <v>4.0223949556992267E-3</v>
      </c>
      <c r="AD24" s="1">
        <f>(Table2[[#This Row],[Day High]]/Table2[[#This Row],[Close Price]])-1</f>
        <v>5.5167559958854362E-2</v>
      </c>
      <c r="AE24" s="1">
        <f>(Table2[[#This Row],[Close Price]]/Table2[[#This Row],[Current Week Low]])-1</f>
        <v>4.0223949556992267E-3</v>
      </c>
      <c r="AF24" s="1">
        <f>(Table2[[#This Row],[Current Week High]]/Table2[[#This Row],[Close Price]])-1</f>
        <v>9.5176222186129644E-2</v>
      </c>
      <c r="AG24" s="1">
        <f>(Table2[[#This Row],[Close Price]]/Table2[[#This Row],[Current Month Low]])-1</f>
        <v>4.0223949556992267E-3</v>
      </c>
      <c r="AH24" s="1">
        <f>(Table2[[#This Row],[Current Month High]]/Table2[[#This Row],[Close Price]])-1</f>
        <v>0.24806453359320035</v>
      </c>
      <c r="AI24">
        <v>45.936874018731999</v>
      </c>
      <c r="AJ24">
        <v>146.872493985565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0.11</v>
      </c>
      <c r="AM24" t="s">
        <v>3162</v>
      </c>
      <c r="AN24">
        <v>-11.63</v>
      </c>
      <c r="AO24" t="s">
        <v>3161</v>
      </c>
      <c r="AP24">
        <v>0.192158252531477</v>
      </c>
      <c r="AQ24">
        <f>(Table2[[#This Row],[Sharpe Ratio]]-AVERAGE(Table2[Sharpe Ratio]))/_xlfn.STDEV.P(Table2[Sharpe Ratio])</f>
        <v>1.5791151270770583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2.718231028702899</v>
      </c>
      <c r="AS24">
        <f>_xlfn.RANK.AVG(Table2[[#This Row],[1Y Return vs Nifty Z-Score]],Table2[1Y Return vs Nifty Z-Score])</f>
        <v>86</v>
      </c>
      <c r="AT24">
        <f>_xlfn.RANK.AVG(Table2[[#This Row],[6M Return vs Nifty Z-Score]],Table2[6M Return vs Nifty Z-Score])</f>
        <v>19</v>
      </c>
      <c r="AU24">
        <f>_xlfn.RANK.AVG(Table2[[#This Row],[Sharpe Ratio Z-Score]],Table2[Sharpe Ratio Z-Score])</f>
        <v>42</v>
      </c>
      <c r="AV24">
        <f>(Table2[[#This Row],[Rank 1Y]]+Table2[[#This Row],[Rank 6M]]+Table2[[#This Row],[Rank Sharpe]])/3</f>
        <v>49</v>
      </c>
    </row>
    <row r="25" spans="1:48" x14ac:dyDescent="0.3">
      <c r="A25" t="s">
        <v>1215</v>
      </c>
      <c r="B25" t="s">
        <v>1216</v>
      </c>
      <c r="C25" t="s">
        <v>3116</v>
      </c>
      <c r="D25" t="s">
        <v>539</v>
      </c>
      <c r="E25">
        <v>9454.5521800000006</v>
      </c>
      <c r="F25">
        <v>474.2</v>
      </c>
      <c r="G25">
        <v>112.64013480589701</v>
      </c>
      <c r="H25">
        <f>(Table2[[#This Row],[1Y Return vs Nifty]]-AVERAGE(Table2[1Y Return vs Nifty]))/_xlfn.STDEV.P(Table2[1Y Return vs Nifty])</f>
        <v>1.3705263467929618</v>
      </c>
      <c r="I25">
        <v>10.9729904348715</v>
      </c>
      <c r="J25">
        <f>(Table2[[#This Row],[1M Return vs Nifty]]-AVERAGE(Table2[1M Return vs Nifty]))/_xlfn.STDEV.P(Table2[1M Return vs Nifty])</f>
        <v>1.1092707752254753</v>
      </c>
      <c r="K25">
        <v>35.409433998552601</v>
      </c>
      <c r="L25">
        <f>(Table2[[#This Row],[6M Return vs Nifty]]-AVERAGE(Table2[6M Return vs Nifty]))/_xlfn.STDEV.P(Table2[6M Return vs Nifty])</f>
        <v>1.0685109314824772</v>
      </c>
      <c r="M25">
        <v>3.2771836822779599</v>
      </c>
      <c r="N25">
        <f>(Table2[[#This Row],[1W Return vs Nifty]]-AVERAGE(Table2[1W Return vs Nifty]))/_xlfn.STDEV.P(Table2[1W Return vs Nifty])</f>
        <v>0.71609806026730172</v>
      </c>
      <c r="O25">
        <v>473.89</v>
      </c>
      <c r="P25">
        <v>452.65360843965101</v>
      </c>
      <c r="Q25">
        <v>365.292847202578</v>
      </c>
      <c r="R25">
        <v>46.513764993589902</v>
      </c>
      <c r="S25" s="1">
        <f>(Table2[[#This Row],[Close Price]]-Table2[[#This Row],[20D EMA]])/Table2[[#This Row],[20D EMA]]</f>
        <v>6.541602481588602E-4</v>
      </c>
      <c r="T25" s="1">
        <f>(Table2[[#This Row],[Close Price]]-Table2[[#This Row],[50D EMA]])/Table2[[#This Row],[50D EMA]]</f>
        <v>4.7600176290700229E-2</v>
      </c>
      <c r="U25" s="1">
        <f>(Table2[[#This Row],[Close Price]]-Table2[[#This Row],[200D EMA]])/Table2[[#This Row],[200D EMA]]</f>
        <v>0.29813655983530957</v>
      </c>
      <c r="V25">
        <v>1.03836879534948</v>
      </c>
      <c r="W25">
        <v>467.65</v>
      </c>
      <c r="X25">
        <v>493.95</v>
      </c>
      <c r="Y25">
        <v>467.65</v>
      </c>
      <c r="Z25">
        <v>498.1</v>
      </c>
      <c r="AA25">
        <v>443.1</v>
      </c>
      <c r="AB25">
        <v>498.1</v>
      </c>
      <c r="AC25" s="1">
        <f>(Table2[[#This Row],[Close Price]]/Table2[[#This Row],[Day Low]])-1</f>
        <v>1.4006201218860204E-2</v>
      </c>
      <c r="AD25" s="1">
        <f>(Table2[[#This Row],[Day High]]/Table2[[#This Row],[Close Price]])-1</f>
        <v>4.1649093209616295E-2</v>
      </c>
      <c r="AE25" s="1">
        <f>(Table2[[#This Row],[Close Price]]/Table2[[#This Row],[Current Week Low]])-1</f>
        <v>1.4006201218860204E-2</v>
      </c>
      <c r="AF25" s="1">
        <f>(Table2[[#This Row],[Current Week High]]/Table2[[#This Row],[Close Price]])-1</f>
        <v>5.0400674820750835E-2</v>
      </c>
      <c r="AG25" s="1">
        <f>(Table2[[#This Row],[Close Price]]/Table2[[#This Row],[Current Month Low]])-1</f>
        <v>7.018731663281419E-2</v>
      </c>
      <c r="AH25" s="1">
        <f>(Table2[[#This Row],[Current Month High]]/Table2[[#This Row],[Close Price]])-1</f>
        <v>5.0400674820750835E-2</v>
      </c>
      <c r="AI25">
        <v>5.0400674820750799</v>
      </c>
      <c r="AJ25">
        <v>145.06459948320401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0.18</v>
      </c>
      <c r="AM25" t="s">
        <v>3162</v>
      </c>
      <c r="AN25">
        <v>0.87</v>
      </c>
      <c r="AO25" t="s">
        <v>3162</v>
      </c>
      <c r="AP25">
        <v>0.338442967879233</v>
      </c>
      <c r="AQ25">
        <f>(Table2[[#This Row],[Sharpe Ratio]]-AVERAGE(Table2[Sharpe Ratio]))/_xlfn.STDEV.P(Table2[Sharpe Ratio])</f>
        <v>3.2986161042793416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7.5630222180475579</v>
      </c>
      <c r="AS25">
        <f>_xlfn.RANK.AVG(Table2[[#This Row],[1Y Return vs Nifty Z-Score]],Table2[1Y Return vs Nifty Z-Score])</f>
        <v>71</v>
      </c>
      <c r="AT25">
        <f>_xlfn.RANK.AVG(Table2[[#This Row],[6M Return vs Nifty Z-Score]],Table2[6M Return vs Nifty Z-Score])</f>
        <v>82</v>
      </c>
      <c r="AU25">
        <f>_xlfn.RANK.AVG(Table2[[#This Row],[Sharpe Ratio Z-Score]],Table2[Sharpe Ratio Z-Score])</f>
        <v>1</v>
      </c>
      <c r="AV25">
        <f>(Table2[[#This Row],[Rank 1Y]]+Table2[[#This Row],[Rank 6M]]+Table2[[#This Row],[Rank Sharpe]])/3</f>
        <v>51.333333333333336</v>
      </c>
    </row>
    <row r="26" spans="1:48" x14ac:dyDescent="0.3">
      <c r="A26" t="s">
        <v>283</v>
      </c>
      <c r="B26" t="s">
        <v>284</v>
      </c>
      <c r="C26" t="s">
        <v>3127</v>
      </c>
      <c r="D26" t="s">
        <v>285</v>
      </c>
      <c r="E26">
        <v>93561.567435776</v>
      </c>
      <c r="F26">
        <v>68.56</v>
      </c>
      <c r="G26">
        <v>96.882857019046497</v>
      </c>
      <c r="H26">
        <f>(Table2[[#This Row],[1Y Return vs Nifty]]-AVERAGE(Table2[1Y Return vs Nifty]))/_xlfn.STDEV.P(Table2[1Y Return vs Nifty])</f>
        <v>1.1103218765899943</v>
      </c>
      <c r="I26">
        <v>-11.5176404669226</v>
      </c>
      <c r="J26">
        <f>(Table2[[#This Row],[1M Return vs Nifty]]-AVERAGE(Table2[1M Return vs Nifty]))/_xlfn.STDEV.P(Table2[1M Return vs Nifty])</f>
        <v>-1.4076410355399378</v>
      </c>
      <c r="K26">
        <v>58.272014436337699</v>
      </c>
      <c r="L26">
        <f>(Table2[[#This Row],[6M Return vs Nifty]]-AVERAGE(Table2[6M Return vs Nifty]))/_xlfn.STDEV.P(Table2[6M Return vs Nifty])</f>
        <v>1.8608328577834674</v>
      </c>
      <c r="M26">
        <v>-2.28285897566243</v>
      </c>
      <c r="N26">
        <f>(Table2[[#This Row],[1W Return vs Nifty]]-AVERAGE(Table2[1W Return vs Nifty]))/_xlfn.STDEV.P(Table2[1W Return vs Nifty])</f>
        <v>-0.36248534979917535</v>
      </c>
      <c r="O26">
        <v>74.72</v>
      </c>
      <c r="P26">
        <v>74.077752208440103</v>
      </c>
      <c r="Q26">
        <v>57.378027880392402</v>
      </c>
      <c r="R26">
        <v>23.706447851306802</v>
      </c>
      <c r="S26" s="1">
        <f>(Table2[[#This Row],[Close Price]]-Table2[[#This Row],[20D EMA]])/Table2[[#This Row],[20D EMA]]</f>
        <v>-8.2441113490363982E-2</v>
      </c>
      <c r="T26" s="1">
        <f>(Table2[[#This Row],[Close Price]]-Table2[[#This Row],[50D EMA]])/Table2[[#This Row],[50D EMA]]</f>
        <v>-7.4485956227643632E-2</v>
      </c>
      <c r="U26" s="1">
        <f>(Table2[[#This Row],[Close Price]]-Table2[[#This Row],[200D EMA]])/Table2[[#This Row],[200D EMA]]</f>
        <v>0.19488247562145261</v>
      </c>
      <c r="V26">
        <v>0.70726671443879396</v>
      </c>
      <c r="W26">
        <v>67.5</v>
      </c>
      <c r="X26">
        <v>71.3</v>
      </c>
      <c r="Y26">
        <v>67.5</v>
      </c>
      <c r="Z26">
        <v>72.77</v>
      </c>
      <c r="AA26">
        <v>66.099999999999994</v>
      </c>
      <c r="AB26">
        <v>81.53</v>
      </c>
      <c r="AC26" s="1">
        <f>(Table2[[#This Row],[Close Price]]/Table2[[#This Row],[Day Low]])-1</f>
        <v>1.5703703703703775E-2</v>
      </c>
      <c r="AD26" s="1">
        <f>(Table2[[#This Row],[Day High]]/Table2[[#This Row],[Close Price]])-1</f>
        <v>3.9964994165694101E-2</v>
      </c>
      <c r="AE26" s="1">
        <f>(Table2[[#This Row],[Close Price]]/Table2[[#This Row],[Current Week Low]])-1</f>
        <v>1.5703703703703775E-2</v>
      </c>
      <c r="AF26" s="1">
        <f>(Table2[[#This Row],[Current Week High]]/Table2[[#This Row],[Close Price]])-1</f>
        <v>6.1406067677946208E-2</v>
      </c>
      <c r="AG26" s="1">
        <f>(Table2[[#This Row],[Close Price]]/Table2[[#This Row],[Current Month Low]])-1</f>
        <v>3.7216338880484257E-2</v>
      </c>
      <c r="AH26" s="1">
        <f>(Table2[[#This Row],[Current Month High]]/Table2[[#This Row],[Close Price]])-1</f>
        <v>0.18917736289381559</v>
      </c>
      <c r="AI26">
        <v>25.495915985997598</v>
      </c>
      <c r="AJ26">
        <v>128.53333333333299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0.01</v>
      </c>
      <c r="AM26" t="s">
        <v>3162</v>
      </c>
      <c r="AN26">
        <v>-8.18</v>
      </c>
      <c r="AO26" t="s">
        <v>3161</v>
      </c>
      <c r="AP26">
        <v>0.20940509836784901</v>
      </c>
      <c r="AQ26">
        <f>(Table2[[#This Row],[Sharpe Ratio]]-AVERAGE(Table2[Sharpe Ratio]))/_xlfn.STDEV.P(Table2[Sharpe Ratio])</f>
        <v>1.7818428570302463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2.9828712060645945</v>
      </c>
      <c r="AS26">
        <f>_xlfn.RANK.AVG(Table2[[#This Row],[1Y Return vs Nifty Z-Score]],Table2[1Y Return vs Nifty Z-Score])</f>
        <v>94</v>
      </c>
      <c r="AT26">
        <f>_xlfn.RANK.AVG(Table2[[#This Row],[6M Return vs Nifty Z-Score]],Table2[6M Return vs Nifty Z-Score])</f>
        <v>39</v>
      </c>
      <c r="AU26">
        <f>_xlfn.RANK.AVG(Table2[[#This Row],[Sharpe Ratio Z-Score]],Table2[Sharpe Ratio Z-Score])</f>
        <v>23</v>
      </c>
      <c r="AV26">
        <f>(Table2[[#This Row],[Rank 1Y]]+Table2[[#This Row],[Rank 6M]]+Table2[[#This Row],[Rank Sharpe]])/3</f>
        <v>52</v>
      </c>
    </row>
    <row r="27" spans="1:48" x14ac:dyDescent="0.3">
      <c r="A27" t="s">
        <v>581</v>
      </c>
      <c r="B27" t="s">
        <v>582</v>
      </c>
      <c r="C27" t="s">
        <v>3116</v>
      </c>
      <c r="D27" t="s">
        <v>407</v>
      </c>
      <c r="E27">
        <v>32797.306095745</v>
      </c>
      <c r="F27">
        <v>6431.05</v>
      </c>
      <c r="G27">
        <v>174.36467652127399</v>
      </c>
      <c r="H27">
        <f>(Table2[[#This Row],[1Y Return vs Nifty]]-AVERAGE(Table2[1Y Return vs Nifty]))/_xlfn.STDEV.P(Table2[1Y Return vs Nifty])</f>
        <v>2.3898014965255885</v>
      </c>
      <c r="I27">
        <v>19.762525846493801</v>
      </c>
      <c r="J27">
        <f>(Table2[[#This Row],[1M Return vs Nifty]]-AVERAGE(Table2[1M Return vs Nifty]))/_xlfn.STDEV.P(Table2[1M Return vs Nifty])</f>
        <v>2.0929019408095528</v>
      </c>
      <c r="K27">
        <v>55.199893872714199</v>
      </c>
      <c r="L27">
        <f>(Table2[[#This Row],[6M Return vs Nifty]]-AVERAGE(Table2[6M Return vs Nifty]))/_xlfn.STDEV.P(Table2[6M Return vs Nifty])</f>
        <v>1.7543659395183624</v>
      </c>
      <c r="M27">
        <v>4.0230174014864204</v>
      </c>
      <c r="N27">
        <f>(Table2[[#This Row],[1W Return vs Nifty]]-AVERAGE(Table2[1W Return vs Nifty]))/_xlfn.STDEV.P(Table2[1W Return vs Nifty])</f>
        <v>0.86078110061368907</v>
      </c>
      <c r="O27">
        <v>6148.27</v>
      </c>
      <c r="P27">
        <v>5593.8599526483204</v>
      </c>
      <c r="Q27">
        <v>4288.2890530841096</v>
      </c>
      <c r="R27">
        <v>60.182309337055898</v>
      </c>
      <c r="S27" s="1">
        <f>(Table2[[#This Row],[Close Price]]-Table2[[#This Row],[20D EMA]])/Table2[[#This Row],[20D EMA]]</f>
        <v>4.5993425792946588E-2</v>
      </c>
      <c r="T27" s="1">
        <f>(Table2[[#This Row],[Close Price]]-Table2[[#This Row],[50D EMA]])/Table2[[#This Row],[50D EMA]]</f>
        <v>0.14966231804843919</v>
      </c>
      <c r="U27" s="1">
        <f>(Table2[[#This Row],[Close Price]]-Table2[[#This Row],[200D EMA]])/Table2[[#This Row],[200D EMA]]</f>
        <v>0.49967735859009571</v>
      </c>
      <c r="V27">
        <v>0.87048077211194996</v>
      </c>
      <c r="W27">
        <v>6395</v>
      </c>
      <c r="X27">
        <v>6698.4</v>
      </c>
      <c r="Y27">
        <v>6395</v>
      </c>
      <c r="Z27">
        <v>6698.4</v>
      </c>
      <c r="AA27">
        <v>5677.45</v>
      </c>
      <c r="AB27">
        <v>6698.4</v>
      </c>
      <c r="AC27" s="1">
        <f>(Table2[[#This Row],[Close Price]]/Table2[[#This Row],[Day Low]])-1</f>
        <v>5.6372165754496883E-3</v>
      </c>
      <c r="AD27" s="1">
        <f>(Table2[[#This Row],[Day High]]/Table2[[#This Row],[Close Price]])-1</f>
        <v>4.1571749558781068E-2</v>
      </c>
      <c r="AE27" s="1">
        <f>(Table2[[#This Row],[Close Price]]/Table2[[#This Row],[Current Week Low]])-1</f>
        <v>5.6372165754496883E-3</v>
      </c>
      <c r="AF27" s="1">
        <f>(Table2[[#This Row],[Current Week High]]/Table2[[#This Row],[Close Price]])-1</f>
        <v>4.1571749558781068E-2</v>
      </c>
      <c r="AG27" s="1">
        <f>(Table2[[#This Row],[Close Price]]/Table2[[#This Row],[Current Month Low]])-1</f>
        <v>0.13273564716554098</v>
      </c>
      <c r="AH27" s="1">
        <f>(Table2[[#This Row],[Current Month High]]/Table2[[#This Row],[Close Price]])-1</f>
        <v>4.1571749558781068E-2</v>
      </c>
      <c r="AI27">
        <v>4.1571749558780997</v>
      </c>
      <c r="AJ27">
        <v>197.41022498670401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0.46</v>
      </c>
      <c r="AM27" t="s">
        <v>3162</v>
      </c>
      <c r="AN27">
        <v>10.78</v>
      </c>
      <c r="AO27" t="s">
        <v>3162</v>
      </c>
      <c r="AP27">
        <v>0.15820697441596099</v>
      </c>
      <c r="AQ27">
        <f>(Table2[[#This Row],[Sharpe Ratio]]-AVERAGE(Table2[Sharpe Ratio]))/_xlfn.STDEV.P(Table2[Sharpe Ratio])</f>
        <v>1.1800354572830276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8.2778859347502198</v>
      </c>
      <c r="AS27">
        <f>_xlfn.RANK.AVG(Table2[[#This Row],[1Y Return vs Nifty Z-Score]],Table2[1Y Return vs Nifty Z-Score])</f>
        <v>22</v>
      </c>
      <c r="AT27">
        <f>_xlfn.RANK.AVG(Table2[[#This Row],[6M Return vs Nifty Z-Score]],Table2[6M Return vs Nifty Z-Score])</f>
        <v>42</v>
      </c>
      <c r="AU27">
        <f>_xlfn.RANK.AVG(Table2[[#This Row],[Sharpe Ratio Z-Score]],Table2[Sharpe Ratio Z-Score])</f>
        <v>92</v>
      </c>
      <c r="AV27">
        <f>(Table2[[#This Row],[Rank 1Y]]+Table2[[#This Row],[Rank 6M]]+Table2[[#This Row],[Rank Sharpe]])/3</f>
        <v>52</v>
      </c>
    </row>
    <row r="28" spans="1:48" x14ac:dyDescent="0.3">
      <c r="A28" t="s">
        <v>670</v>
      </c>
      <c r="B28" t="s">
        <v>671</v>
      </c>
      <c r="C28" t="s">
        <v>3127</v>
      </c>
      <c r="D28" t="s">
        <v>159</v>
      </c>
      <c r="E28">
        <v>26838.599160639998</v>
      </c>
      <c r="F28">
        <v>205.85</v>
      </c>
      <c r="G28">
        <v>302.54632557482898</v>
      </c>
      <c r="H28">
        <f>(Table2[[#This Row],[1Y Return vs Nifty]]-AVERAGE(Table2[1Y Return vs Nifty]))/_xlfn.STDEV.P(Table2[1Y Return vs Nifty])</f>
        <v>4.5065020163042346</v>
      </c>
      <c r="I28">
        <v>-11.986571723754899</v>
      </c>
      <c r="J28">
        <f>(Table2[[#This Row],[1M Return vs Nifty]]-AVERAGE(Table2[1M Return vs Nifty]))/_xlfn.STDEV.P(Table2[1M Return vs Nifty])</f>
        <v>-1.4601188261324698</v>
      </c>
      <c r="K28">
        <v>29.423015623304899</v>
      </c>
      <c r="L28">
        <f>(Table2[[#This Row],[6M Return vs Nifty]]-AVERAGE(Table2[6M Return vs Nifty]))/_xlfn.STDEV.P(Table2[6M Return vs Nifty])</f>
        <v>0.86104657497087167</v>
      </c>
      <c r="M28">
        <v>2.5943264421926</v>
      </c>
      <c r="N28">
        <f>(Table2[[#This Row],[1W Return vs Nifty]]-AVERAGE(Table2[1W Return vs Nifty]))/_xlfn.STDEV.P(Table2[1W Return vs Nifty])</f>
        <v>0.58363172216321968</v>
      </c>
      <c r="O28">
        <v>222.57</v>
      </c>
      <c r="P28">
        <v>217.787462887429</v>
      </c>
      <c r="Q28">
        <v>166.844601013074</v>
      </c>
      <c r="R28">
        <v>32.325925658223198</v>
      </c>
      <c r="S28" s="1">
        <f>(Table2[[#This Row],[Close Price]]-Table2[[#This Row],[20D EMA]])/Table2[[#This Row],[20D EMA]]</f>
        <v>-7.5122433391741919E-2</v>
      </c>
      <c r="T28" s="1">
        <f>(Table2[[#This Row],[Close Price]]-Table2[[#This Row],[50D EMA]])/Table2[[#This Row],[50D EMA]]</f>
        <v>-5.4812442962335707E-2</v>
      </c>
      <c r="U28" s="1">
        <f>(Table2[[#This Row],[Close Price]]-Table2[[#This Row],[200D EMA]])/Table2[[#This Row],[200D EMA]]</f>
        <v>0.23378280597685938</v>
      </c>
      <c r="V28">
        <v>0.70920867479318594</v>
      </c>
      <c r="W28">
        <v>204</v>
      </c>
      <c r="X28">
        <v>216.5</v>
      </c>
      <c r="Y28">
        <v>204</v>
      </c>
      <c r="Z28">
        <v>228.79</v>
      </c>
      <c r="AA28">
        <v>204</v>
      </c>
      <c r="AB28">
        <v>241.78</v>
      </c>
      <c r="AC28" s="1">
        <f>(Table2[[#This Row],[Close Price]]/Table2[[#This Row],[Day Low]])-1</f>
        <v>9.0686274509803599E-3</v>
      </c>
      <c r="AD28" s="1">
        <f>(Table2[[#This Row],[Day High]]/Table2[[#This Row],[Close Price]])-1</f>
        <v>5.1736701481661429E-2</v>
      </c>
      <c r="AE28" s="1">
        <f>(Table2[[#This Row],[Close Price]]/Table2[[#This Row],[Current Week Low]])-1</f>
        <v>9.0686274509803599E-3</v>
      </c>
      <c r="AF28" s="1">
        <f>(Table2[[#This Row],[Current Week High]]/Table2[[#This Row],[Close Price]])-1</f>
        <v>0.11144036920087452</v>
      </c>
      <c r="AG28" s="1">
        <f>(Table2[[#This Row],[Close Price]]/Table2[[#This Row],[Current Month Low]])-1</f>
        <v>9.0686274509803599E-3</v>
      </c>
      <c r="AH28" s="1">
        <f>(Table2[[#This Row],[Current Month High]]/Table2[[#This Row],[Close Price]])-1</f>
        <v>0.17454457128977419</v>
      </c>
      <c r="AI28">
        <v>27.228564488705299</v>
      </c>
      <c r="AJ28">
        <v>334.511873350923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</v>
      </c>
      <c r="AM28" t="s">
        <v>3162</v>
      </c>
      <c r="AN28">
        <v>-7.38</v>
      </c>
      <c r="AO28" t="s">
        <v>3161</v>
      </c>
      <c r="AP28">
        <v>0.18494302903062099</v>
      </c>
      <c r="AQ28">
        <f>(Table2[[#This Row],[Sharpe Ratio]]-AVERAGE(Table2[Sharpe Ratio]))/_xlfn.STDEV.P(Table2[Sharpe Ratio])</f>
        <v>1.4943039160700766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5.9853654033759325</v>
      </c>
      <c r="AS28">
        <f>_xlfn.RANK.AVG(Table2[[#This Row],[1Y Return vs Nifty Z-Score]],Table2[1Y Return vs Nifty Z-Score])</f>
        <v>4</v>
      </c>
      <c r="AT28">
        <f>_xlfn.RANK.AVG(Table2[[#This Row],[6M Return vs Nifty Z-Score]],Table2[6M Return vs Nifty Z-Score])</f>
        <v>107</v>
      </c>
      <c r="AU28">
        <f>_xlfn.RANK.AVG(Table2[[#This Row],[Sharpe Ratio Z-Score]],Table2[Sharpe Ratio Z-Score])</f>
        <v>50</v>
      </c>
      <c r="AV28">
        <f>(Table2[[#This Row],[Rank 1Y]]+Table2[[#This Row],[Rank 6M]]+Table2[[#This Row],[Rank Sharpe]])/3</f>
        <v>53.666666666666664</v>
      </c>
    </row>
    <row r="29" spans="1:48" x14ac:dyDescent="0.3">
      <c r="A29" t="s">
        <v>402</v>
      </c>
      <c r="B29" t="s">
        <v>403</v>
      </c>
      <c r="C29" t="s">
        <v>3116</v>
      </c>
      <c r="D29" t="s">
        <v>404</v>
      </c>
      <c r="E29">
        <v>55496.813999339996</v>
      </c>
      <c r="F29">
        <v>927.15</v>
      </c>
      <c r="G29">
        <v>293.26451904370998</v>
      </c>
      <c r="H29">
        <f>(Table2[[#This Row],[1Y Return vs Nifty]]-AVERAGE(Table2[1Y Return vs Nifty]))/_xlfn.STDEV.P(Table2[1Y Return vs Nifty])</f>
        <v>4.3532288695319084</v>
      </c>
      <c r="I29">
        <v>25.946948768204798</v>
      </c>
      <c r="J29">
        <f>(Table2[[#This Row],[1M Return vs Nifty]]-AVERAGE(Table2[1M Return vs Nifty]))/_xlfn.STDEV.P(Table2[1M Return vs Nifty])</f>
        <v>2.7849966696053139</v>
      </c>
      <c r="K29">
        <v>49.735758149265003</v>
      </c>
      <c r="L29">
        <f>(Table2[[#This Row],[6M Return vs Nifty]]-AVERAGE(Table2[6M Return vs Nifty]))/_xlfn.STDEV.P(Table2[6M Return vs Nifty])</f>
        <v>1.5650017269460066</v>
      </c>
      <c r="M29">
        <v>16.909073596102001</v>
      </c>
      <c r="N29">
        <f>(Table2[[#This Row],[1W Return vs Nifty]]-AVERAGE(Table2[1W Return vs Nifty]))/_xlfn.STDEV.P(Table2[1W Return vs Nifty])</f>
        <v>3.3605256687327447</v>
      </c>
      <c r="O29">
        <v>850.15</v>
      </c>
      <c r="P29">
        <v>772.78966765377299</v>
      </c>
      <c r="Q29">
        <v>590.43352772925198</v>
      </c>
      <c r="R29">
        <v>58.769473114819299</v>
      </c>
      <c r="S29" s="1">
        <f>(Table2[[#This Row],[Close Price]]-Table2[[#This Row],[20D EMA]])/Table2[[#This Row],[20D EMA]]</f>
        <v>9.0572251955537267E-2</v>
      </c>
      <c r="T29" s="1">
        <f>(Table2[[#This Row],[Close Price]]-Table2[[#This Row],[50D EMA]])/Table2[[#This Row],[50D EMA]]</f>
        <v>0.19974430146675287</v>
      </c>
      <c r="U29" s="1">
        <f>(Table2[[#This Row],[Close Price]]-Table2[[#This Row],[200D EMA]])/Table2[[#This Row],[200D EMA]]</f>
        <v>0.5702868425607972</v>
      </c>
      <c r="V29">
        <v>2.7397949330075</v>
      </c>
      <c r="W29">
        <v>920</v>
      </c>
      <c r="X29">
        <v>988</v>
      </c>
      <c r="Y29">
        <v>920</v>
      </c>
      <c r="Z29">
        <v>1040.5999999999999</v>
      </c>
      <c r="AA29">
        <v>691.15</v>
      </c>
      <c r="AB29">
        <v>1064</v>
      </c>
      <c r="AC29" s="1">
        <f>(Table2[[#This Row],[Close Price]]/Table2[[#This Row],[Day Low]])-1</f>
        <v>7.7717391304348293E-3</v>
      </c>
      <c r="AD29" s="1">
        <f>(Table2[[#This Row],[Day High]]/Table2[[#This Row],[Close Price]])-1</f>
        <v>6.5631235506660168E-2</v>
      </c>
      <c r="AE29" s="1">
        <f>(Table2[[#This Row],[Close Price]]/Table2[[#This Row],[Current Week Low]])-1</f>
        <v>7.7717391304348293E-3</v>
      </c>
      <c r="AF29" s="1">
        <f>(Table2[[#This Row],[Current Week High]]/Table2[[#This Row],[Close Price]])-1</f>
        <v>0.12236423448201461</v>
      </c>
      <c r="AG29" s="1">
        <f>(Table2[[#This Row],[Close Price]]/Table2[[#This Row],[Current Month Low]])-1</f>
        <v>0.34145988569775021</v>
      </c>
      <c r="AH29" s="1">
        <f>(Table2[[#This Row],[Current Month High]]/Table2[[#This Row],[Close Price]])-1</f>
        <v>0.14760286900717245</v>
      </c>
      <c r="AI29">
        <v>14.760286900717199</v>
      </c>
      <c r="AJ29">
        <v>311.13020342553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0.39</v>
      </c>
      <c r="AM29" t="s">
        <v>3162</v>
      </c>
      <c r="AN29">
        <v>27.49</v>
      </c>
      <c r="AO29" t="s">
        <v>3162</v>
      </c>
      <c r="AP29">
        <v>0.14538477231956901</v>
      </c>
      <c r="AQ29">
        <f>(Table2[[#This Row],[Sharpe Ratio]]-AVERAGE(Table2[Sharpe Ratio]))/_xlfn.STDEV.P(Table2[Sharpe Ratio])</f>
        <v>1.029317120222194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13.093070055038167</v>
      </c>
      <c r="AS29">
        <f>_xlfn.RANK.AVG(Table2[[#This Row],[1Y Return vs Nifty Z-Score]],Table2[1Y Return vs Nifty Z-Score])</f>
        <v>5</v>
      </c>
      <c r="AT29">
        <f>_xlfn.RANK.AVG(Table2[[#This Row],[6M Return vs Nifty Z-Score]],Table2[6M Return vs Nifty Z-Score])</f>
        <v>53</v>
      </c>
      <c r="AU29">
        <f>_xlfn.RANK.AVG(Table2[[#This Row],[Sharpe Ratio Z-Score]],Table2[Sharpe Ratio Z-Score])</f>
        <v>106</v>
      </c>
      <c r="AV29">
        <f>(Table2[[#This Row],[Rank 1Y]]+Table2[[#This Row],[Rank 6M]]+Table2[[#This Row],[Rank Sharpe]])/3</f>
        <v>54.666666666666664</v>
      </c>
    </row>
    <row r="30" spans="1:48" x14ac:dyDescent="0.3">
      <c r="A30" t="s">
        <v>405</v>
      </c>
      <c r="B30" t="s">
        <v>406</v>
      </c>
      <c r="C30" t="s">
        <v>3116</v>
      </c>
      <c r="D30" t="s">
        <v>407</v>
      </c>
      <c r="E30">
        <v>55372.315239975003</v>
      </c>
      <c r="F30">
        <v>4090.25</v>
      </c>
      <c r="G30">
        <v>128.67278439994499</v>
      </c>
      <c r="H30">
        <f>(Table2[[#This Row],[1Y Return vs Nifty]]-AVERAGE(Table2[1Y Return vs Nifty]))/_xlfn.STDEV.P(Table2[1Y Return vs Nifty])</f>
        <v>1.6352781110253871</v>
      </c>
      <c r="I30">
        <v>14.459091538253199</v>
      </c>
      <c r="J30">
        <f>(Table2[[#This Row],[1M Return vs Nifty]]-AVERAGE(Table2[1M Return vs Nifty]))/_xlfn.STDEV.P(Table2[1M Return vs Nifty])</f>
        <v>1.4993980721846643</v>
      </c>
      <c r="K30">
        <v>33.890586668694802</v>
      </c>
      <c r="L30">
        <f>(Table2[[#This Row],[6M Return vs Nifty]]-AVERAGE(Table2[6M Return vs Nifty]))/_xlfn.STDEV.P(Table2[6M Return vs Nifty])</f>
        <v>1.0158740016562553</v>
      </c>
      <c r="M30">
        <v>-8.6741821136139592</v>
      </c>
      <c r="N30">
        <f>(Table2[[#This Row],[1W Return vs Nifty]]-AVERAGE(Table2[1W Return vs Nifty]))/_xlfn.STDEV.P(Table2[1W Return vs Nifty])</f>
        <v>-1.6023274749533245</v>
      </c>
      <c r="O30">
        <v>4110.95</v>
      </c>
      <c r="P30">
        <v>3609.7361037650498</v>
      </c>
      <c r="Q30">
        <v>2762.5486105027098</v>
      </c>
      <c r="R30">
        <v>43.654310065624799</v>
      </c>
      <c r="S30" s="1">
        <f>(Table2[[#This Row],[Close Price]]-Table2[[#This Row],[20D EMA]])/Table2[[#This Row],[20D EMA]]</f>
        <v>-5.0353324657317214E-3</v>
      </c>
      <c r="T30" s="1">
        <f>(Table2[[#This Row],[Close Price]]-Table2[[#This Row],[50D EMA]])/Table2[[#This Row],[50D EMA]]</f>
        <v>0.13311607342535692</v>
      </c>
      <c r="U30" s="1">
        <f>(Table2[[#This Row],[Close Price]]-Table2[[#This Row],[200D EMA]])/Table2[[#This Row],[200D EMA]]</f>
        <v>0.48060743056234734</v>
      </c>
      <c r="V30">
        <v>1.90924718432538</v>
      </c>
      <c r="W30">
        <v>4051.1</v>
      </c>
      <c r="X30">
        <v>4364</v>
      </c>
      <c r="Y30">
        <v>4051.1</v>
      </c>
      <c r="Z30">
        <v>4459</v>
      </c>
      <c r="AA30">
        <v>3690.1</v>
      </c>
      <c r="AB30">
        <v>4989.8</v>
      </c>
      <c r="AC30" s="1">
        <f>(Table2[[#This Row],[Close Price]]/Table2[[#This Row],[Day Low]])-1</f>
        <v>9.6640418651723348E-3</v>
      </c>
      <c r="AD30" s="1">
        <f>(Table2[[#This Row],[Day High]]/Table2[[#This Row],[Close Price]])-1</f>
        <v>6.6927449422407026E-2</v>
      </c>
      <c r="AE30" s="1">
        <f>(Table2[[#This Row],[Close Price]]/Table2[[#This Row],[Current Week Low]])-1</f>
        <v>9.6640418651723348E-3</v>
      </c>
      <c r="AF30" s="1">
        <f>(Table2[[#This Row],[Current Week High]]/Table2[[#This Row],[Close Price]])-1</f>
        <v>9.0153413605525312E-2</v>
      </c>
      <c r="AG30" s="1">
        <f>(Table2[[#This Row],[Close Price]]/Table2[[#This Row],[Current Month Low]])-1</f>
        <v>0.10843879569659354</v>
      </c>
      <c r="AH30" s="1">
        <f>(Table2[[#This Row],[Current Month High]]/Table2[[#This Row],[Close Price]])-1</f>
        <v>0.21992543243078067</v>
      </c>
      <c r="AI30">
        <v>21.992543243078</v>
      </c>
      <c r="AJ30">
        <v>157.87283674305701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0.56999999999999995</v>
      </c>
      <c r="AM30" t="s">
        <v>3162</v>
      </c>
      <c r="AN30">
        <v>-0.44</v>
      </c>
      <c r="AO30" t="s">
        <v>3161</v>
      </c>
      <c r="AP30">
        <v>0.199747443740907</v>
      </c>
      <c r="AQ30">
        <f>(Table2[[#This Row],[Sharpe Ratio]]-AVERAGE(Table2[Sharpe Ratio]))/_xlfn.STDEV.P(Table2[Sharpe Ratio])</f>
        <v>1.6683221345881822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4.216544844501164</v>
      </c>
      <c r="AS30">
        <f>_xlfn.RANK.AVG(Table2[[#This Row],[1Y Return vs Nifty Z-Score]],Table2[1Y Return vs Nifty Z-Score])</f>
        <v>50</v>
      </c>
      <c r="AT30">
        <f>_xlfn.RANK.AVG(Table2[[#This Row],[6M Return vs Nifty Z-Score]],Table2[6M Return vs Nifty Z-Score])</f>
        <v>90</v>
      </c>
      <c r="AU30">
        <f>_xlfn.RANK.AVG(Table2[[#This Row],[Sharpe Ratio Z-Score]],Table2[Sharpe Ratio Z-Score])</f>
        <v>26</v>
      </c>
      <c r="AV30">
        <f>(Table2[[#This Row],[Rank 1Y]]+Table2[[#This Row],[Rank 6M]]+Table2[[#This Row],[Rank Sharpe]])/3</f>
        <v>55.333333333333336</v>
      </c>
    </row>
    <row r="31" spans="1:48" x14ac:dyDescent="0.3">
      <c r="A31" t="s">
        <v>1062</v>
      </c>
      <c r="B31" t="s">
        <v>1063</v>
      </c>
      <c r="C31" t="s">
        <v>3120</v>
      </c>
      <c r="D31" t="s">
        <v>51</v>
      </c>
      <c r="E31">
        <v>12058.68728106</v>
      </c>
      <c r="F31">
        <v>266.10000000000002</v>
      </c>
      <c r="G31">
        <v>145.71019483541599</v>
      </c>
      <c r="H31">
        <f>(Table2[[#This Row],[1Y Return vs Nifty]]-AVERAGE(Table2[1Y Return vs Nifty]))/_xlfn.STDEV.P(Table2[1Y Return vs Nifty])</f>
        <v>1.9166217806592225</v>
      </c>
      <c r="I31">
        <v>-10.3030512317951</v>
      </c>
      <c r="J31">
        <f>(Table2[[#This Row],[1M Return vs Nifty]]-AVERAGE(Table2[1M Return vs Nifty]))/_xlfn.STDEV.P(Table2[1M Return vs Nifty])</f>
        <v>-1.2717171477455285</v>
      </c>
      <c r="K31">
        <v>48.7842075420062</v>
      </c>
      <c r="L31">
        <f>(Table2[[#This Row],[6M Return vs Nifty]]-AVERAGE(Table2[6M Return vs Nifty]))/_xlfn.STDEV.P(Table2[6M Return vs Nifty])</f>
        <v>1.5320249414878724</v>
      </c>
      <c r="M31">
        <v>-6.2991304249102598</v>
      </c>
      <c r="N31">
        <f>(Table2[[#This Row],[1W Return vs Nifty]]-AVERAGE(Table2[1W Return vs Nifty]))/_xlfn.STDEV.P(Table2[1W Return vs Nifty])</f>
        <v>-1.1415951556018198</v>
      </c>
      <c r="O31">
        <v>284.63</v>
      </c>
      <c r="P31">
        <v>266.10356130458899</v>
      </c>
      <c r="Q31">
        <v>201.35553362271199</v>
      </c>
      <c r="R31">
        <v>30.450371063713899</v>
      </c>
      <c r="S31" s="1">
        <f>(Table2[[#This Row],[Close Price]]-Table2[[#This Row],[20D EMA]])/Table2[[#This Row],[20D EMA]]</f>
        <v>-6.5102062326529084E-2</v>
      </c>
      <c r="T31" s="1">
        <f>(Table2[[#This Row],[Close Price]]-Table2[[#This Row],[50D EMA]])/Table2[[#This Row],[50D EMA]]</f>
        <v>-1.3383152677517361E-5</v>
      </c>
      <c r="U31" s="1">
        <f>(Table2[[#This Row],[Close Price]]-Table2[[#This Row],[200D EMA]])/Table2[[#This Row],[200D EMA]]</f>
        <v>0.32154302001256324</v>
      </c>
      <c r="V31">
        <v>0.50424799463986303</v>
      </c>
      <c r="W31">
        <v>264.55</v>
      </c>
      <c r="X31">
        <v>279.10000000000002</v>
      </c>
      <c r="Y31">
        <v>264.55</v>
      </c>
      <c r="Z31">
        <v>284.89999999999998</v>
      </c>
      <c r="AA31">
        <v>264.55</v>
      </c>
      <c r="AB31">
        <v>306.75</v>
      </c>
      <c r="AC31" s="1">
        <f>(Table2[[#This Row],[Close Price]]/Table2[[#This Row],[Day Low]])-1</f>
        <v>5.8590058590060057E-3</v>
      </c>
      <c r="AD31" s="1">
        <f>(Table2[[#This Row],[Day High]]/Table2[[#This Row],[Close Price]])-1</f>
        <v>4.8853814355505509E-2</v>
      </c>
      <c r="AE31" s="1">
        <f>(Table2[[#This Row],[Close Price]]/Table2[[#This Row],[Current Week Low]])-1</f>
        <v>5.8590058590060057E-3</v>
      </c>
      <c r="AF31" s="1">
        <f>(Table2[[#This Row],[Current Week High]]/Table2[[#This Row],[Close Price]])-1</f>
        <v>7.065013152950006E-2</v>
      </c>
      <c r="AG31" s="1">
        <f>(Table2[[#This Row],[Close Price]]/Table2[[#This Row],[Current Month Low]])-1</f>
        <v>5.8590058590060057E-3</v>
      </c>
      <c r="AH31" s="1">
        <f>(Table2[[#This Row],[Current Month High]]/Table2[[#This Row],[Close Price]])-1</f>
        <v>0.15276211950394569</v>
      </c>
      <c r="AI31">
        <v>23.562570462232198</v>
      </c>
      <c r="AJ31">
        <v>173.06310928681299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0.24</v>
      </c>
      <c r="AM31" t="s">
        <v>3162</v>
      </c>
      <c r="AN31">
        <v>-8.18</v>
      </c>
      <c r="AO31" t="s">
        <v>3161</v>
      </c>
      <c r="AP31">
        <v>0.16340461790225599</v>
      </c>
      <c r="AQ31">
        <f>(Table2[[#This Row],[Sharpe Ratio]]-AVERAGE(Table2[Sharpe Ratio]))/_xlfn.STDEV.P(Table2[Sharpe Ratio])</f>
        <v>1.2411310613766404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2.2764654801763866</v>
      </c>
      <c r="AS31">
        <f>_xlfn.RANK.AVG(Table2[[#This Row],[1Y Return vs Nifty Z-Score]],Table2[1Y Return vs Nifty Z-Score])</f>
        <v>38</v>
      </c>
      <c r="AT31">
        <f>_xlfn.RANK.AVG(Table2[[#This Row],[6M Return vs Nifty Z-Score]],Table2[6M Return vs Nifty Z-Score])</f>
        <v>56</v>
      </c>
      <c r="AU31">
        <f>_xlfn.RANK.AVG(Table2[[#This Row],[Sharpe Ratio Z-Score]],Table2[Sharpe Ratio Z-Score])</f>
        <v>84</v>
      </c>
      <c r="AV31">
        <f>(Table2[[#This Row],[Rank 1Y]]+Table2[[#This Row],[Rank 6M]]+Table2[[#This Row],[Rank Sharpe]])/3</f>
        <v>59.333333333333336</v>
      </c>
    </row>
    <row r="32" spans="1:48" x14ac:dyDescent="0.3">
      <c r="A32" t="s">
        <v>971</v>
      </c>
      <c r="B32" t="s">
        <v>972</v>
      </c>
      <c r="C32" t="s">
        <v>3120</v>
      </c>
      <c r="D32" t="s">
        <v>51</v>
      </c>
      <c r="E32">
        <v>14288.00750025</v>
      </c>
      <c r="F32">
        <v>1553.75</v>
      </c>
      <c r="G32">
        <v>212.44724223188101</v>
      </c>
      <c r="H32">
        <f>(Table2[[#This Row],[1Y Return vs Nifty]]-AVERAGE(Table2[1Y Return vs Nifty]))/_xlfn.STDEV.P(Table2[1Y Return vs Nifty])</f>
        <v>3.0186698815817623</v>
      </c>
      <c r="I32">
        <v>32.093621634499499</v>
      </c>
      <c r="J32">
        <f>(Table2[[#This Row],[1M Return vs Nifty]]-AVERAGE(Table2[1M Return vs Nifty]))/_xlfn.STDEV.P(Table2[1M Return vs Nifty])</f>
        <v>3.4728668143620944</v>
      </c>
      <c r="K32">
        <v>74.619368522369896</v>
      </c>
      <c r="L32">
        <f>(Table2[[#This Row],[6M Return vs Nifty]]-AVERAGE(Table2[6M Return vs Nifty]))/_xlfn.STDEV.P(Table2[6M Return vs Nifty])</f>
        <v>2.4273641430255721</v>
      </c>
      <c r="M32">
        <v>7.9021143497653803</v>
      </c>
      <c r="N32">
        <f>(Table2[[#This Row],[1W Return vs Nifty]]-AVERAGE(Table2[1W Return vs Nifty]))/_xlfn.STDEV.P(Table2[1W Return vs Nifty])</f>
        <v>1.6132806535583135</v>
      </c>
      <c r="O32">
        <v>1513.51</v>
      </c>
      <c r="P32">
        <v>1384.62717500544</v>
      </c>
      <c r="Q32">
        <v>1034.73583451121</v>
      </c>
      <c r="R32">
        <v>51.826898811952397</v>
      </c>
      <c r="S32" s="1">
        <f>(Table2[[#This Row],[Close Price]]-Table2[[#This Row],[20D EMA]])/Table2[[#This Row],[20D EMA]]</f>
        <v>2.6587204577439204E-2</v>
      </c>
      <c r="T32" s="1">
        <f>(Table2[[#This Row],[Close Price]]-Table2[[#This Row],[50D EMA]])/Table2[[#This Row],[50D EMA]]</f>
        <v>0.12214322241212372</v>
      </c>
      <c r="U32" s="1">
        <f>(Table2[[#This Row],[Close Price]]-Table2[[#This Row],[200D EMA]])/Table2[[#This Row],[200D EMA]]</f>
        <v>0.50159098407369129</v>
      </c>
      <c r="V32">
        <v>0.87568261742507503</v>
      </c>
      <c r="W32">
        <v>1525.9</v>
      </c>
      <c r="X32">
        <v>1670.95</v>
      </c>
      <c r="Y32">
        <v>1525.9</v>
      </c>
      <c r="Z32">
        <v>1672</v>
      </c>
      <c r="AA32">
        <v>1373.4</v>
      </c>
      <c r="AB32">
        <v>1675</v>
      </c>
      <c r="AC32" s="1">
        <f>(Table2[[#This Row],[Close Price]]/Table2[[#This Row],[Day Low]])-1</f>
        <v>1.8251523690936411E-2</v>
      </c>
      <c r="AD32" s="1">
        <f>(Table2[[#This Row],[Day High]]/Table2[[#This Row],[Close Price]])-1</f>
        <v>7.5430410297667061E-2</v>
      </c>
      <c r="AE32" s="1">
        <f>(Table2[[#This Row],[Close Price]]/Table2[[#This Row],[Current Week Low]])-1</f>
        <v>1.8251523690936411E-2</v>
      </c>
      <c r="AF32" s="1">
        <f>(Table2[[#This Row],[Current Week High]]/Table2[[#This Row],[Close Price]])-1</f>
        <v>7.6106194690265472E-2</v>
      </c>
      <c r="AG32" s="1">
        <f>(Table2[[#This Row],[Close Price]]/Table2[[#This Row],[Current Month Low]])-1</f>
        <v>0.13131644094946848</v>
      </c>
      <c r="AH32" s="1">
        <f>(Table2[[#This Row],[Current Month High]]/Table2[[#This Row],[Close Price]])-1</f>
        <v>7.8037007240546963E-2</v>
      </c>
      <c r="AI32">
        <v>7.8037007240546901</v>
      </c>
      <c r="AJ32">
        <v>232.708779443254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0.38</v>
      </c>
      <c r="AM32" t="s">
        <v>3162</v>
      </c>
      <c r="AN32">
        <v>6.57</v>
      </c>
      <c r="AO32" t="s">
        <v>3162</v>
      </c>
      <c r="AP32">
        <v>0.12597904483814901</v>
      </c>
      <c r="AQ32">
        <f>(Table2[[#This Row],[Sharpe Ratio]]-AVERAGE(Table2[Sharpe Ratio]))/_xlfn.STDEV.P(Table2[Sharpe Ratio])</f>
        <v>0.80121285595713898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11.33339434848488</v>
      </c>
      <c r="AS32">
        <f>_xlfn.RANK.AVG(Table2[[#This Row],[1Y Return vs Nifty Z-Score]],Table2[1Y Return vs Nifty Z-Score])</f>
        <v>11</v>
      </c>
      <c r="AT32">
        <f>_xlfn.RANK.AVG(Table2[[#This Row],[6M Return vs Nifty Z-Score]],Table2[6M Return vs Nifty Z-Score])</f>
        <v>21</v>
      </c>
      <c r="AU32">
        <f>_xlfn.RANK.AVG(Table2[[#This Row],[Sharpe Ratio Z-Score]],Table2[Sharpe Ratio Z-Score])</f>
        <v>147</v>
      </c>
      <c r="AV32">
        <f>(Table2[[#This Row],[Rank 1Y]]+Table2[[#This Row],[Rank 6M]]+Table2[[#This Row],[Rank Sharpe]])/3</f>
        <v>59.666666666666664</v>
      </c>
    </row>
    <row r="33" spans="1:48" x14ac:dyDescent="0.3">
      <c r="A33" t="s">
        <v>297</v>
      </c>
      <c r="B33" t="s">
        <v>298</v>
      </c>
      <c r="C33" t="s">
        <v>3125</v>
      </c>
      <c r="D33" t="s">
        <v>299</v>
      </c>
      <c r="E33">
        <v>89204.395826000007</v>
      </c>
      <c r="F33">
        <v>14908</v>
      </c>
      <c r="G33">
        <v>158.83924627359201</v>
      </c>
      <c r="H33">
        <f>(Table2[[#This Row],[1Y Return vs Nifty]]-AVERAGE(Table2[1Y Return vs Nifty]))/_xlfn.STDEV.P(Table2[1Y Return vs Nifty])</f>
        <v>2.1334255915680438</v>
      </c>
      <c r="I33">
        <v>14.460329466843101</v>
      </c>
      <c r="J33">
        <f>(Table2[[#This Row],[1M Return vs Nifty]]-AVERAGE(Table2[1M Return vs Nifty]))/_xlfn.STDEV.P(Table2[1M Return vs Nifty])</f>
        <v>1.4995366079644035</v>
      </c>
      <c r="K33">
        <v>81.049832212261194</v>
      </c>
      <c r="L33">
        <f>(Table2[[#This Row],[6M Return vs Nifty]]-AVERAGE(Table2[6M Return vs Nifty]))/_xlfn.STDEV.P(Table2[6M Return vs Nifty])</f>
        <v>2.6502172628493832</v>
      </c>
      <c r="M33">
        <v>3.02783523627041</v>
      </c>
      <c r="N33">
        <f>(Table2[[#This Row],[1W Return vs Nifty]]-AVERAGE(Table2[1W Return vs Nifty]))/_xlfn.STDEV.P(Table2[1W Return vs Nifty])</f>
        <v>0.66772737073571731</v>
      </c>
      <c r="O33">
        <v>14643.93</v>
      </c>
      <c r="P33">
        <v>13719.7849477358</v>
      </c>
      <c r="Q33">
        <v>10549.6907577562</v>
      </c>
      <c r="R33">
        <v>51.296778108540302</v>
      </c>
      <c r="S33" s="1">
        <f>(Table2[[#This Row],[Close Price]]-Table2[[#This Row],[20D EMA]])/Table2[[#This Row],[20D EMA]]</f>
        <v>1.8032727553327535E-2</v>
      </c>
      <c r="T33" s="1">
        <f>(Table2[[#This Row],[Close Price]]-Table2[[#This Row],[50D EMA]])/Table2[[#This Row],[50D EMA]]</f>
        <v>8.6605953139250458E-2</v>
      </c>
      <c r="U33" s="1">
        <f>(Table2[[#This Row],[Close Price]]-Table2[[#This Row],[200D EMA]])/Table2[[#This Row],[200D EMA]]</f>
        <v>0.41312199023839097</v>
      </c>
      <c r="V33">
        <v>0.69902006444917597</v>
      </c>
      <c r="W33">
        <v>14850</v>
      </c>
      <c r="X33">
        <v>15460</v>
      </c>
      <c r="Y33">
        <v>14850</v>
      </c>
      <c r="Z33">
        <v>15600</v>
      </c>
      <c r="AA33">
        <v>13350</v>
      </c>
      <c r="AB33">
        <v>15600</v>
      </c>
      <c r="AC33" s="1">
        <f>(Table2[[#This Row],[Close Price]]/Table2[[#This Row],[Day Low]])-1</f>
        <v>3.9057239057238569E-3</v>
      </c>
      <c r="AD33" s="1">
        <f>(Table2[[#This Row],[Day High]]/Table2[[#This Row],[Close Price]])-1</f>
        <v>3.7027099543869069E-2</v>
      </c>
      <c r="AE33" s="1">
        <f>(Table2[[#This Row],[Close Price]]/Table2[[#This Row],[Current Week Low]])-1</f>
        <v>3.9057239057238569E-3</v>
      </c>
      <c r="AF33" s="1">
        <f>(Table2[[#This Row],[Current Week High]]/Table2[[#This Row],[Close Price]])-1</f>
        <v>4.6418030587604076E-2</v>
      </c>
      <c r="AG33" s="1">
        <f>(Table2[[#This Row],[Close Price]]/Table2[[#This Row],[Current Month Low]])-1</f>
        <v>0.11670411985018725</v>
      </c>
      <c r="AH33" s="1">
        <f>(Table2[[#This Row],[Current Month High]]/Table2[[#This Row],[Close Price]])-1</f>
        <v>4.6418030587604076E-2</v>
      </c>
      <c r="AI33">
        <v>4.6418030587603996</v>
      </c>
      <c r="AJ33">
        <v>193.69582348305701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0.27</v>
      </c>
      <c r="AM33" t="s">
        <v>3162</v>
      </c>
      <c r="AN33">
        <v>9.34</v>
      </c>
      <c r="AO33" t="s">
        <v>3162</v>
      </c>
      <c r="AP33">
        <v>0.12998066631809899</v>
      </c>
      <c r="AQ33">
        <f>(Table2[[#This Row],[Sharpe Ratio]]-AVERAGE(Table2[Sharpe Ratio]))/_xlfn.STDEV.P(Table2[Sharpe Ratio])</f>
        <v>0.84824984152880478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7.799156674646353</v>
      </c>
      <c r="AS33">
        <f>_xlfn.RANK.AVG(Table2[[#This Row],[1Y Return vs Nifty Z-Score]],Table2[1Y Return vs Nifty Z-Score])</f>
        <v>30</v>
      </c>
      <c r="AT33">
        <f>_xlfn.RANK.AVG(Table2[[#This Row],[6M Return vs Nifty Z-Score]],Table2[6M Return vs Nifty Z-Score])</f>
        <v>18</v>
      </c>
      <c r="AU33">
        <f>_xlfn.RANK.AVG(Table2[[#This Row],[Sharpe Ratio Z-Score]],Table2[Sharpe Ratio Z-Score])</f>
        <v>138</v>
      </c>
      <c r="AV33">
        <f>(Table2[[#This Row],[Rank 1Y]]+Table2[[#This Row],[Rank 6M]]+Table2[[#This Row],[Rank Sharpe]])/3</f>
        <v>62</v>
      </c>
    </row>
    <row r="34" spans="1:48" x14ac:dyDescent="0.3">
      <c r="A34" t="s">
        <v>893</v>
      </c>
      <c r="B34" t="s">
        <v>894</v>
      </c>
      <c r="C34" t="s">
        <v>3130</v>
      </c>
      <c r="D34" t="s">
        <v>268</v>
      </c>
      <c r="E34">
        <v>16513.988925000001</v>
      </c>
      <c r="F34">
        <v>465.1</v>
      </c>
      <c r="G34">
        <v>123.825470239222</v>
      </c>
      <c r="H34">
        <f>(Table2[[#This Row],[1Y Return vs Nifty]]-AVERAGE(Table2[1Y Return vs Nifty]))/_xlfn.STDEV.P(Table2[1Y Return vs Nifty])</f>
        <v>1.5552330150284872</v>
      </c>
      <c r="I34">
        <v>-5.5557401783042799</v>
      </c>
      <c r="J34">
        <f>(Table2[[#This Row],[1M Return vs Nifty]]-AVERAGE(Table2[1M Return vs Nifty]))/_xlfn.STDEV.P(Table2[1M Return vs Nifty])</f>
        <v>-0.74044866923632446</v>
      </c>
      <c r="K34">
        <v>66.746286050807697</v>
      </c>
      <c r="L34">
        <f>(Table2[[#This Row],[6M Return vs Nifty]]-AVERAGE(Table2[6M Return vs Nifty]))/_xlfn.STDEV.P(Table2[6M Return vs Nifty])</f>
        <v>2.154515857733807</v>
      </c>
      <c r="M34">
        <v>-4.5139473880285301</v>
      </c>
      <c r="N34">
        <f>(Table2[[#This Row],[1W Return vs Nifty]]-AVERAGE(Table2[1W Return vs Nifty]))/_xlfn.STDEV.P(Table2[1W Return vs Nifty])</f>
        <v>-0.79529047307156409</v>
      </c>
      <c r="O34">
        <v>497.39</v>
      </c>
      <c r="P34">
        <v>474.47345326532599</v>
      </c>
      <c r="Q34">
        <v>350.91961093554897</v>
      </c>
      <c r="R34">
        <v>18.051541056865801</v>
      </c>
      <c r="S34" s="1">
        <f>(Table2[[#This Row],[Close Price]]-Table2[[#This Row],[20D EMA]])/Table2[[#This Row],[20D EMA]]</f>
        <v>-6.4918876535515313E-2</v>
      </c>
      <c r="T34" s="1">
        <f>(Table2[[#This Row],[Close Price]]-Table2[[#This Row],[50D EMA]])/Table2[[#This Row],[50D EMA]]</f>
        <v>-1.9755485161114632E-2</v>
      </c>
      <c r="U34" s="1">
        <f>(Table2[[#This Row],[Close Price]]-Table2[[#This Row],[200D EMA]])/Table2[[#This Row],[200D EMA]]</f>
        <v>0.32537477389777963</v>
      </c>
      <c r="V34">
        <v>0.27960685049210598</v>
      </c>
      <c r="W34">
        <v>433.3</v>
      </c>
      <c r="X34">
        <v>465.1</v>
      </c>
      <c r="Y34">
        <v>433.3</v>
      </c>
      <c r="Z34">
        <v>489.5</v>
      </c>
      <c r="AA34">
        <v>433.3</v>
      </c>
      <c r="AB34">
        <v>577.54999999999995</v>
      </c>
      <c r="AC34" s="1">
        <f>(Table2[[#This Row],[Close Price]]/Table2[[#This Row],[Day Low]])-1</f>
        <v>7.3390260789291561E-2</v>
      </c>
      <c r="AD34" s="1">
        <f>(Table2[[#This Row],[Day High]]/Table2[[#This Row],[Close Price]])-1</f>
        <v>0</v>
      </c>
      <c r="AE34" s="1">
        <f>(Table2[[#This Row],[Close Price]]/Table2[[#This Row],[Current Week Low]])-1</f>
        <v>7.3390260789291561E-2</v>
      </c>
      <c r="AF34" s="1">
        <f>(Table2[[#This Row],[Current Week High]]/Table2[[#This Row],[Close Price]])-1</f>
        <v>5.2461836164265696E-2</v>
      </c>
      <c r="AG34" s="1">
        <f>(Table2[[#This Row],[Close Price]]/Table2[[#This Row],[Current Month Low]])-1</f>
        <v>7.3390260789291561E-2</v>
      </c>
      <c r="AH34" s="1">
        <f>(Table2[[#This Row],[Current Month High]]/Table2[[#This Row],[Close Price]])-1</f>
        <v>0.24177596215867547</v>
      </c>
      <c r="AI34">
        <v>25.650397763921699</v>
      </c>
      <c r="AJ34">
        <v>155.54945054945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0.23</v>
      </c>
      <c r="AM34" t="s">
        <v>3162</v>
      </c>
      <c r="AN34">
        <v>-19.239999999999998</v>
      </c>
      <c r="AO34" t="s">
        <v>3161</v>
      </c>
      <c r="AP34">
        <v>0.146249497165926</v>
      </c>
      <c r="AQ34">
        <f>(Table2[[#This Row],[Sharpe Ratio]]-AVERAGE(Table2[Sharpe Ratio]))/_xlfn.STDEV.P(Table2[Sharpe Ratio])</f>
        <v>1.0394815124130474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3.2134912428674531</v>
      </c>
      <c r="AS34">
        <f>_xlfn.RANK.AVG(Table2[[#This Row],[1Y Return vs Nifty Z-Score]],Table2[1Y Return vs Nifty Z-Score])</f>
        <v>55</v>
      </c>
      <c r="AT34">
        <f>_xlfn.RANK.AVG(Table2[[#This Row],[6M Return vs Nifty Z-Score]],Table2[6M Return vs Nifty Z-Score])</f>
        <v>29</v>
      </c>
      <c r="AU34">
        <f>_xlfn.RANK.AVG(Table2[[#This Row],[Sharpe Ratio Z-Score]],Table2[Sharpe Ratio Z-Score])</f>
        <v>105</v>
      </c>
      <c r="AV34">
        <f>(Table2[[#This Row],[Rank 1Y]]+Table2[[#This Row],[Rank 6M]]+Table2[[#This Row],[Rank Sharpe]])/3</f>
        <v>63</v>
      </c>
    </row>
    <row r="35" spans="1:48" x14ac:dyDescent="0.3">
      <c r="A35" t="s">
        <v>1440</v>
      </c>
      <c r="B35" t="s">
        <v>1441</v>
      </c>
      <c r="C35" t="s">
        <v>3119</v>
      </c>
      <c r="D35" t="s">
        <v>48</v>
      </c>
      <c r="E35">
        <v>7184.0392512500002</v>
      </c>
      <c r="F35">
        <v>546</v>
      </c>
      <c r="G35">
        <v>91.3566607157926</v>
      </c>
      <c r="H35">
        <f>(Table2[[#This Row],[1Y Return vs Nifty]]-AVERAGE(Table2[1Y Return vs Nifty]))/_xlfn.STDEV.P(Table2[1Y Return vs Nifty])</f>
        <v>1.0190662040825422</v>
      </c>
      <c r="I35">
        <v>-9.4717898461789504E-2</v>
      </c>
      <c r="J35">
        <f>(Table2[[#This Row],[1M Return vs Nifty]]-AVERAGE(Table2[1M Return vs Nifty]))/_xlfn.STDEV.P(Table2[1M Return vs Nifty])</f>
        <v>-0.12930923366396882</v>
      </c>
      <c r="K35">
        <v>47.696541620765402</v>
      </c>
      <c r="L35">
        <f>(Table2[[#This Row],[6M Return vs Nifty]]-AVERAGE(Table2[6M Return vs Nifty]))/_xlfn.STDEV.P(Table2[6M Return vs Nifty])</f>
        <v>1.4943309655067019</v>
      </c>
      <c r="M35">
        <v>1.6986993620074999</v>
      </c>
      <c r="N35">
        <f>(Table2[[#This Row],[1W Return vs Nifty]]-AVERAGE(Table2[1W Return vs Nifty]))/_xlfn.STDEV.P(Table2[1W Return vs Nifty])</f>
        <v>0.40989051733372894</v>
      </c>
      <c r="O35">
        <v>553.42999999999995</v>
      </c>
      <c r="P35">
        <v>552.25403164983197</v>
      </c>
      <c r="Q35">
        <v>453.387803504354</v>
      </c>
      <c r="R35">
        <v>33.274454540371501</v>
      </c>
      <c r="S35" s="1">
        <f>(Table2[[#This Row],[Close Price]]-Table2[[#This Row],[20D EMA]])/Table2[[#This Row],[20D EMA]]</f>
        <v>-1.3425365448204742E-2</v>
      </c>
      <c r="T35" s="1">
        <f>(Table2[[#This Row],[Close Price]]-Table2[[#This Row],[50D EMA]])/Table2[[#This Row],[50D EMA]]</f>
        <v>-1.1324555895315709E-2</v>
      </c>
      <c r="U35" s="1">
        <f>(Table2[[#This Row],[Close Price]]-Table2[[#This Row],[200D EMA]])/Table2[[#This Row],[200D EMA]]</f>
        <v>0.20426706625061788</v>
      </c>
      <c r="V35">
        <v>0.56065730504320899</v>
      </c>
      <c r="W35">
        <v>523.6</v>
      </c>
      <c r="X35">
        <v>548.75</v>
      </c>
      <c r="Y35">
        <v>523.6</v>
      </c>
      <c r="Z35">
        <v>569.20000000000005</v>
      </c>
      <c r="AA35">
        <v>509.3</v>
      </c>
      <c r="AB35">
        <v>577.79999999999995</v>
      </c>
      <c r="AC35" s="1">
        <f>(Table2[[#This Row],[Close Price]]/Table2[[#This Row],[Day Low]])-1</f>
        <v>4.2780748663101553E-2</v>
      </c>
      <c r="AD35" s="1">
        <f>(Table2[[#This Row],[Day High]]/Table2[[#This Row],[Close Price]])-1</f>
        <v>5.0366300366300187E-3</v>
      </c>
      <c r="AE35" s="1">
        <f>(Table2[[#This Row],[Close Price]]/Table2[[#This Row],[Current Week Low]])-1</f>
        <v>4.2780748663101553E-2</v>
      </c>
      <c r="AF35" s="1">
        <f>(Table2[[#This Row],[Current Week High]]/Table2[[#This Row],[Close Price]])-1</f>
        <v>4.2490842490842562E-2</v>
      </c>
      <c r="AG35" s="1">
        <f>(Table2[[#This Row],[Close Price]]/Table2[[#This Row],[Current Month Low]])-1</f>
        <v>7.2059689770272994E-2</v>
      </c>
      <c r="AH35" s="1">
        <f>(Table2[[#This Row],[Current Month High]]/Table2[[#This Row],[Close Price]])-1</f>
        <v>5.8241758241758257E-2</v>
      </c>
      <c r="AI35">
        <v>13.369963369963299</v>
      </c>
      <c r="AJ35">
        <v>126.321243523316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-0.02</v>
      </c>
      <c r="AM35" t="s">
        <v>3161</v>
      </c>
      <c r="AN35">
        <v>-2.93</v>
      </c>
      <c r="AO35" t="s">
        <v>3161</v>
      </c>
      <c r="AP35">
        <v>0.197625146227911</v>
      </c>
      <c r="AQ35">
        <f>(Table2[[#This Row],[Sharpe Ratio]]-AVERAGE(Table2[Sharpe Ratio]))/_xlfn.STDEV.P(Table2[Sharpe Ratio])</f>
        <v>1.6433756277789415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4.4373540810379453</v>
      </c>
      <c r="AS35">
        <f>_xlfn.RANK.AVG(Table2[[#This Row],[1Y Return vs Nifty Z-Score]],Table2[1Y Return vs Nifty Z-Score])</f>
        <v>104</v>
      </c>
      <c r="AT35">
        <f>_xlfn.RANK.AVG(Table2[[#This Row],[6M Return vs Nifty Z-Score]],Table2[6M Return vs Nifty Z-Score])</f>
        <v>57</v>
      </c>
      <c r="AU35">
        <f>_xlfn.RANK.AVG(Table2[[#This Row],[Sharpe Ratio Z-Score]],Table2[Sharpe Ratio Z-Score])</f>
        <v>29</v>
      </c>
      <c r="AV35">
        <f>(Table2[[#This Row],[Rank 1Y]]+Table2[[#This Row],[Rank 6M]]+Table2[[#This Row],[Rank Sharpe]])/3</f>
        <v>63.333333333333336</v>
      </c>
    </row>
    <row r="36" spans="1:48" x14ac:dyDescent="0.3">
      <c r="A36" t="s">
        <v>1461</v>
      </c>
      <c r="B36" t="s">
        <v>1462</v>
      </c>
      <c r="C36" t="s">
        <v>3129</v>
      </c>
      <c r="D36" t="s">
        <v>133</v>
      </c>
      <c r="E36">
        <v>6899.3523123000004</v>
      </c>
      <c r="F36">
        <v>233.8</v>
      </c>
      <c r="G36">
        <v>139.541942007594</v>
      </c>
      <c r="H36">
        <f>(Table2[[#This Row],[1Y Return vs Nifty]]-AVERAGE(Table2[1Y Return vs Nifty]))/_xlfn.STDEV.P(Table2[1Y Return vs Nifty])</f>
        <v>1.8147636436857943</v>
      </c>
      <c r="I36">
        <v>9.4153742820849295</v>
      </c>
      <c r="J36">
        <f>(Table2[[#This Row],[1M Return vs Nifty]]-AVERAGE(Table2[1M Return vs Nifty]))/_xlfn.STDEV.P(Table2[1M Return vs Nifty])</f>
        <v>0.93495896918028465</v>
      </c>
      <c r="K36">
        <v>35.972246167817197</v>
      </c>
      <c r="L36">
        <f>(Table2[[#This Row],[6M Return vs Nifty]]-AVERAGE(Table2[6M Return vs Nifty]))/_xlfn.STDEV.P(Table2[6M Return vs Nifty])</f>
        <v>1.0880156598883912</v>
      </c>
      <c r="M36">
        <v>-2.2582715119706802</v>
      </c>
      <c r="N36">
        <f>(Table2[[#This Row],[1W Return vs Nifty]]-AVERAGE(Table2[1W Return vs Nifty]))/_xlfn.STDEV.P(Table2[1W Return vs Nifty])</f>
        <v>-0.35771566868968602</v>
      </c>
      <c r="O36">
        <v>249.53</v>
      </c>
      <c r="P36">
        <v>239.167027126531</v>
      </c>
      <c r="Q36">
        <v>190.55565165701901</v>
      </c>
      <c r="R36">
        <v>25.389825718532801</v>
      </c>
      <c r="S36" s="1">
        <f>(Table2[[#This Row],[Close Price]]-Table2[[#This Row],[20D EMA]])/Table2[[#This Row],[20D EMA]]</f>
        <v>-6.3038512403318203E-2</v>
      </c>
      <c r="T36" s="1">
        <f>(Table2[[#This Row],[Close Price]]-Table2[[#This Row],[50D EMA]])/Table2[[#This Row],[50D EMA]]</f>
        <v>-2.2440497718322881E-2</v>
      </c>
      <c r="U36" s="1">
        <f>(Table2[[#This Row],[Close Price]]-Table2[[#This Row],[200D EMA]])/Table2[[#This Row],[200D EMA]]</f>
        <v>0.22693815673762577</v>
      </c>
      <c r="V36">
        <v>0.72500334960811996</v>
      </c>
      <c r="W36">
        <v>233.8</v>
      </c>
      <c r="X36">
        <v>246.45</v>
      </c>
      <c r="Y36">
        <v>233.8</v>
      </c>
      <c r="Z36">
        <v>253</v>
      </c>
      <c r="AA36">
        <v>233.8</v>
      </c>
      <c r="AB36">
        <v>269.95</v>
      </c>
      <c r="AC36" s="1">
        <f>(Table2[[#This Row],[Close Price]]/Table2[[#This Row],[Day Low]])-1</f>
        <v>0</v>
      </c>
      <c r="AD36" s="1">
        <f>(Table2[[#This Row],[Day High]]/Table2[[#This Row],[Close Price]])-1</f>
        <v>5.4106073567151247E-2</v>
      </c>
      <c r="AE36" s="1">
        <f>(Table2[[#This Row],[Close Price]]/Table2[[#This Row],[Current Week Low]])-1</f>
        <v>0</v>
      </c>
      <c r="AF36" s="1">
        <f>(Table2[[#This Row],[Current Week High]]/Table2[[#This Row],[Close Price]])-1</f>
        <v>8.2121471343028274E-2</v>
      </c>
      <c r="AG36" s="1">
        <f>(Table2[[#This Row],[Close Price]]/Table2[[#This Row],[Current Month Low]])-1</f>
        <v>0</v>
      </c>
      <c r="AH36" s="1">
        <f>(Table2[[#This Row],[Current Month High]]/Table2[[#This Row],[Close Price]])-1</f>
        <v>0.15461933276304518</v>
      </c>
      <c r="AI36">
        <v>15.461933276304499</v>
      </c>
      <c r="AJ36">
        <v>167.81214203894601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0.11</v>
      </c>
      <c r="AM36" t="s">
        <v>3162</v>
      </c>
      <c r="AN36">
        <v>-12.14</v>
      </c>
      <c r="AO36" t="s">
        <v>3161</v>
      </c>
      <c r="AP36">
        <v>0.16645360691043701</v>
      </c>
      <c r="AQ36">
        <f>(Table2[[#This Row],[Sharpe Ratio]]-AVERAGE(Table2[Sharpe Ratio]))/_xlfn.STDEV.P(Table2[Sharpe Ratio])</f>
        <v>1.2769703462026931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4.7569929502674775</v>
      </c>
      <c r="AS36">
        <f>_xlfn.RANK.AVG(Table2[[#This Row],[1Y Return vs Nifty Z-Score]],Table2[1Y Return vs Nifty Z-Score])</f>
        <v>41</v>
      </c>
      <c r="AT36">
        <f>_xlfn.RANK.AVG(Table2[[#This Row],[6M Return vs Nifty Z-Score]],Table2[6M Return vs Nifty Z-Score])</f>
        <v>78</v>
      </c>
      <c r="AU36">
        <f>_xlfn.RANK.AVG(Table2[[#This Row],[Sharpe Ratio Z-Score]],Table2[Sharpe Ratio Z-Score])</f>
        <v>78</v>
      </c>
      <c r="AV36">
        <f>(Table2[[#This Row],[Rank 1Y]]+Table2[[#This Row],[Rank 6M]]+Table2[[#This Row],[Rank Sharpe]])/3</f>
        <v>65.666666666666671</v>
      </c>
    </row>
    <row r="37" spans="1:48" x14ac:dyDescent="0.3">
      <c r="A37" t="s">
        <v>1124</v>
      </c>
      <c r="B37" t="s">
        <v>1125</v>
      </c>
      <c r="C37" t="s">
        <v>3116</v>
      </c>
      <c r="D37" t="s">
        <v>220</v>
      </c>
      <c r="E37">
        <v>10737.994324400001</v>
      </c>
      <c r="F37">
        <v>2593.3000000000002</v>
      </c>
      <c r="G37">
        <v>82.663841411937796</v>
      </c>
      <c r="H37">
        <f>(Table2[[#This Row],[1Y Return vs Nifty]]-AVERAGE(Table2[1Y Return vs Nifty]))/_xlfn.STDEV.P(Table2[1Y Return vs Nifty])</f>
        <v>0.87551917317234018</v>
      </c>
      <c r="I37">
        <v>20.701977503837</v>
      </c>
      <c r="J37">
        <f>(Table2[[#This Row],[1M Return vs Nifty]]-AVERAGE(Table2[1M Return vs Nifty]))/_xlfn.STDEV.P(Table2[1M Return vs Nifty])</f>
        <v>2.1980353620254789</v>
      </c>
      <c r="K37">
        <v>74.138980044354398</v>
      </c>
      <c r="L37">
        <f>(Table2[[#This Row],[6M Return vs Nifty]]-AVERAGE(Table2[6M Return vs Nifty]))/_xlfn.STDEV.P(Table2[6M Return vs Nifty])</f>
        <v>2.4107158768637618</v>
      </c>
      <c r="M37">
        <v>5.4125946816931902</v>
      </c>
      <c r="N37">
        <f>(Table2[[#This Row],[1W Return vs Nifty]]-AVERAGE(Table2[1W Return vs Nifty]))/_xlfn.STDEV.P(Table2[1W Return vs Nifty])</f>
        <v>1.1303428816363388</v>
      </c>
      <c r="O37">
        <v>2560.79</v>
      </c>
      <c r="P37">
        <v>2438.31190997568</v>
      </c>
      <c r="Q37">
        <v>1928.1871417785601</v>
      </c>
      <c r="R37">
        <v>50.694928827222</v>
      </c>
      <c r="S37" s="1">
        <f>(Table2[[#This Row],[Close Price]]-Table2[[#This Row],[20D EMA]])/Table2[[#This Row],[20D EMA]]</f>
        <v>1.2695301059438774E-2</v>
      </c>
      <c r="T37" s="1">
        <f>(Table2[[#This Row],[Close Price]]-Table2[[#This Row],[50D EMA]])/Table2[[#This Row],[50D EMA]]</f>
        <v>6.3563684937201506E-2</v>
      </c>
      <c r="U37" s="1">
        <f>(Table2[[#This Row],[Close Price]]-Table2[[#This Row],[200D EMA]])/Table2[[#This Row],[200D EMA]]</f>
        <v>0.34494206698626767</v>
      </c>
      <c r="V37">
        <v>0.60772882606659295</v>
      </c>
      <c r="W37">
        <v>2575.0500000000002</v>
      </c>
      <c r="X37">
        <v>2710</v>
      </c>
      <c r="Y37">
        <v>2575.0500000000002</v>
      </c>
      <c r="Z37">
        <v>2763.95</v>
      </c>
      <c r="AA37">
        <v>2362.25</v>
      </c>
      <c r="AB37">
        <v>2763.95</v>
      </c>
      <c r="AC37" s="1">
        <f>(Table2[[#This Row],[Close Price]]/Table2[[#This Row],[Day Low]])-1</f>
        <v>7.0872410244460227E-3</v>
      </c>
      <c r="AD37" s="1">
        <f>(Table2[[#This Row],[Day High]]/Table2[[#This Row],[Close Price]])-1</f>
        <v>4.5000578413604275E-2</v>
      </c>
      <c r="AE37" s="1">
        <f>(Table2[[#This Row],[Close Price]]/Table2[[#This Row],[Current Week Low]])-1</f>
        <v>7.0872410244460227E-3</v>
      </c>
      <c r="AF37" s="1">
        <f>(Table2[[#This Row],[Current Week High]]/Table2[[#This Row],[Close Price]])-1</f>
        <v>6.5804187714494811E-2</v>
      </c>
      <c r="AG37" s="1">
        <f>(Table2[[#This Row],[Close Price]]/Table2[[#This Row],[Current Month Low]])-1</f>
        <v>9.7809291988570246E-2</v>
      </c>
      <c r="AH37" s="1">
        <f>(Table2[[#This Row],[Current Month High]]/Table2[[#This Row],[Close Price]])-1</f>
        <v>6.5804187714494811E-2</v>
      </c>
      <c r="AI37">
        <v>9.78483013920488</v>
      </c>
      <c r="AJ37">
        <v>137.14507795711199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0.15</v>
      </c>
      <c r="AM37" t="s">
        <v>3162</v>
      </c>
      <c r="AN37">
        <v>5.28</v>
      </c>
      <c r="AO37" t="s">
        <v>3162</v>
      </c>
      <c r="AP37">
        <v>0.18017115143659901</v>
      </c>
      <c r="AQ37">
        <f>(Table2[[#This Row],[Sharpe Ratio]]-AVERAGE(Table2[Sharpe Ratio]))/_xlfn.STDEV.P(Table2[Sharpe Ratio])</f>
        <v>1.4382129692715373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8.0528262629694574</v>
      </c>
      <c r="AS37">
        <f>_xlfn.RANK.AVG(Table2[[#This Row],[1Y Return vs Nifty Z-Score]],Table2[1Y Return vs Nifty Z-Score])</f>
        <v>117</v>
      </c>
      <c r="AT37">
        <f>_xlfn.RANK.AVG(Table2[[#This Row],[6M Return vs Nifty Z-Score]],Table2[6M Return vs Nifty Z-Score])</f>
        <v>23</v>
      </c>
      <c r="AU37">
        <f>_xlfn.RANK.AVG(Table2[[#This Row],[Sharpe Ratio Z-Score]],Table2[Sharpe Ratio Z-Score])</f>
        <v>59</v>
      </c>
      <c r="AV37">
        <f>(Table2[[#This Row],[Rank 1Y]]+Table2[[#This Row],[Rank 6M]]+Table2[[#This Row],[Rank Sharpe]])/3</f>
        <v>66.333333333333329</v>
      </c>
    </row>
    <row r="38" spans="1:48" x14ac:dyDescent="0.3">
      <c r="A38" t="s">
        <v>530</v>
      </c>
      <c r="B38" t="s">
        <v>531</v>
      </c>
      <c r="C38" t="s">
        <v>3127</v>
      </c>
      <c r="D38" t="s">
        <v>319</v>
      </c>
      <c r="E38">
        <v>38254.576219800001</v>
      </c>
      <c r="F38">
        <v>1454.1</v>
      </c>
      <c r="G38">
        <v>188.66468525531499</v>
      </c>
      <c r="H38">
        <f>(Table2[[#This Row],[1Y Return vs Nifty]]-AVERAGE(Table2[1Y Return vs Nifty]))/_xlfn.STDEV.P(Table2[1Y Return vs Nifty])</f>
        <v>2.6259416627949217</v>
      </c>
      <c r="I38">
        <v>-15.562189804692</v>
      </c>
      <c r="J38">
        <f>(Table2[[#This Row],[1M Return vs Nifty]]-AVERAGE(Table2[1M Return vs Nifty]))/_xlfn.STDEV.P(Table2[1M Return vs Nifty])</f>
        <v>-1.8602639095671478</v>
      </c>
      <c r="K38">
        <v>22.0193295161828</v>
      </c>
      <c r="L38">
        <f>(Table2[[#This Row],[6M Return vs Nifty]]-AVERAGE(Table2[6M Return vs Nifty]))/_xlfn.STDEV.P(Table2[6M Return vs Nifty])</f>
        <v>0.60446561491319051</v>
      </c>
      <c r="M38">
        <v>-3.7625174720357202</v>
      </c>
      <c r="N38">
        <f>(Table2[[#This Row],[1W Return vs Nifty]]-AVERAGE(Table2[1W Return vs Nifty]))/_xlfn.STDEV.P(Table2[1W Return vs Nifty])</f>
        <v>-0.64952183583637468</v>
      </c>
      <c r="O38">
        <v>1643.59</v>
      </c>
      <c r="P38">
        <v>1805.6044256668699</v>
      </c>
      <c r="Q38">
        <v>1595.8682697445599</v>
      </c>
      <c r="R38">
        <v>23.0242973587848</v>
      </c>
      <c r="S38" s="1">
        <f>(Table2[[#This Row],[Close Price]]-Table2[[#This Row],[20D EMA]])/Table2[[#This Row],[20D EMA]]</f>
        <v>-0.1152903096270968</v>
      </c>
      <c r="T38" s="1">
        <f>(Table2[[#This Row],[Close Price]]-Table2[[#This Row],[50D EMA]])/Table2[[#This Row],[50D EMA]]</f>
        <v>-0.19467410506431812</v>
      </c>
      <c r="U38" s="1">
        <f>(Table2[[#This Row],[Close Price]]-Table2[[#This Row],[200D EMA]])/Table2[[#This Row],[200D EMA]]</f>
        <v>-8.8834568887851836E-2</v>
      </c>
      <c r="V38">
        <v>0.38058850922313398</v>
      </c>
      <c r="W38">
        <v>1454.1</v>
      </c>
      <c r="X38">
        <v>1539.9</v>
      </c>
      <c r="Y38">
        <v>1454.1</v>
      </c>
      <c r="Z38">
        <v>1570</v>
      </c>
      <c r="AA38">
        <v>1454.1</v>
      </c>
      <c r="AB38">
        <v>1735.5</v>
      </c>
      <c r="AC38" s="1">
        <f>(Table2[[#This Row],[Close Price]]/Table2[[#This Row],[Day Low]])-1</f>
        <v>0</v>
      </c>
      <c r="AD38" s="1">
        <f>(Table2[[#This Row],[Day High]]/Table2[[#This Row],[Close Price]])-1</f>
        <v>5.9005570455952228E-2</v>
      </c>
      <c r="AE38" s="1">
        <f>(Table2[[#This Row],[Close Price]]/Table2[[#This Row],[Current Week Low]])-1</f>
        <v>0</v>
      </c>
      <c r="AF38" s="1">
        <f>(Table2[[#This Row],[Current Week High]]/Table2[[#This Row],[Close Price]])-1</f>
        <v>7.9705659858331668E-2</v>
      </c>
      <c r="AG38" s="1">
        <f>(Table2[[#This Row],[Close Price]]/Table2[[#This Row],[Current Month Low]])-1</f>
        <v>0</v>
      </c>
      <c r="AH38" s="1">
        <f>(Table2[[#This Row],[Current Month High]]/Table2[[#This Row],[Close Price]])-1</f>
        <v>0.19352176604085014</v>
      </c>
      <c r="AI38">
        <v>104.899938106044</v>
      </c>
      <c r="AJ38">
        <v>233.815426997245</v>
      </c>
      <c r="AK38" t="str">
        <f>IF(AND(Table2[[#This Row],[20D EMA]]&gt;Table2[[#This Row],[50D EMA]],Table2[[#This Row],[50D EMA]]&gt;Table2[[#This Row],[200D EMA]]),"Uptrend","Downtrend/NoTrend")</f>
        <v>Downtrend/NoTrend</v>
      </c>
      <c r="AL38">
        <v>-0.4</v>
      </c>
      <c r="AM38" t="s">
        <v>3161</v>
      </c>
      <c r="AN38">
        <v>-11.63</v>
      </c>
      <c r="AO38" t="s">
        <v>3161</v>
      </c>
      <c r="AP38">
        <v>0.19346286099309601</v>
      </c>
      <c r="AQ38">
        <f>(Table2[[#This Row],[Sharpe Ratio]]-AVERAGE(Table2[Sharpe Ratio]))/_xlfn.STDEV.P(Table2[Sharpe Ratio])</f>
        <v>1.5944501230763835</v>
      </c>
      <c r="AR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">
        <f>_xlfn.RANK.AVG(Table2[[#This Row],[1Y Return vs Nifty Z-Score]],Table2[1Y Return vs Nifty Z-Score])</f>
        <v>18</v>
      </c>
      <c r="AT38">
        <f>_xlfn.RANK.AVG(Table2[[#This Row],[6M Return vs Nifty Z-Score]],Table2[6M Return vs Nifty Z-Score])</f>
        <v>147</v>
      </c>
      <c r="AU38">
        <f>_xlfn.RANK.AVG(Table2[[#This Row],[Sharpe Ratio Z-Score]],Table2[Sharpe Ratio Z-Score])</f>
        <v>36</v>
      </c>
      <c r="AV38">
        <f>(Table2[[#This Row],[Rank 1Y]]+Table2[[#This Row],[Rank 6M]]+Table2[[#This Row],[Rank Sharpe]])/3</f>
        <v>67</v>
      </c>
    </row>
    <row r="39" spans="1:48" x14ac:dyDescent="0.3">
      <c r="A39" t="s">
        <v>887</v>
      </c>
      <c r="B39" t="s">
        <v>888</v>
      </c>
      <c r="C39" t="s">
        <v>3115</v>
      </c>
      <c r="D39" t="s">
        <v>280</v>
      </c>
      <c r="E39">
        <v>16618.22071559</v>
      </c>
      <c r="F39">
        <v>1188.0999999999999</v>
      </c>
      <c r="G39">
        <v>115.601014999565</v>
      </c>
      <c r="H39">
        <f>(Table2[[#This Row],[1Y Return vs Nifty]]-AVERAGE(Table2[1Y Return vs Nifty]))/_xlfn.STDEV.P(Table2[1Y Return vs Nifty])</f>
        <v>1.4194202149185062</v>
      </c>
      <c r="I39">
        <v>0.71497700824521204</v>
      </c>
      <c r="J39">
        <f>(Table2[[#This Row],[1M Return vs Nifty]]-AVERAGE(Table2[1M Return vs Nifty]))/_xlfn.STDEV.P(Table2[1M Return vs Nifty])</f>
        <v>-3.8696805639778349E-2</v>
      </c>
      <c r="K39">
        <v>51.832214793966003</v>
      </c>
      <c r="L39">
        <f>(Table2[[#This Row],[6M Return vs Nifty]]-AVERAGE(Table2[6M Return vs Nifty]))/_xlfn.STDEV.P(Table2[6M Return vs Nifty])</f>
        <v>1.637656192685611</v>
      </c>
      <c r="M39">
        <v>-3.6488852260929501</v>
      </c>
      <c r="N39">
        <f>(Table2[[#This Row],[1W Return vs Nifty]]-AVERAGE(Table2[1W Return vs Nifty]))/_xlfn.STDEV.P(Table2[1W Return vs Nifty])</f>
        <v>-0.62747850580051012</v>
      </c>
      <c r="O39">
        <v>1265.31</v>
      </c>
      <c r="P39">
        <v>1200.65932499173</v>
      </c>
      <c r="Q39">
        <v>966.67698630065001</v>
      </c>
      <c r="R39">
        <v>31.410084899780401</v>
      </c>
      <c r="S39" s="1">
        <f>(Table2[[#This Row],[Close Price]]-Table2[[#This Row],[20D EMA]])/Table2[[#This Row],[20D EMA]]</f>
        <v>-6.1020619452940419E-2</v>
      </c>
      <c r="T39" s="1">
        <f>(Table2[[#This Row],[Close Price]]-Table2[[#This Row],[50D EMA]])/Table2[[#This Row],[50D EMA]]</f>
        <v>-1.0460356847531787E-2</v>
      </c>
      <c r="U39" s="1">
        <f>(Table2[[#This Row],[Close Price]]-Table2[[#This Row],[200D EMA]])/Table2[[#This Row],[200D EMA]]</f>
        <v>0.2290558447519348</v>
      </c>
      <c r="V39">
        <v>1.63476364754866</v>
      </c>
      <c r="W39">
        <v>1175.05</v>
      </c>
      <c r="X39">
        <v>1262.75</v>
      </c>
      <c r="Y39">
        <v>1175.05</v>
      </c>
      <c r="Z39">
        <v>1291.95</v>
      </c>
      <c r="AA39">
        <v>1175.05</v>
      </c>
      <c r="AB39">
        <v>1409.5</v>
      </c>
      <c r="AC39" s="1">
        <f>(Table2[[#This Row],[Close Price]]/Table2[[#This Row],[Day Low]])-1</f>
        <v>1.1105910386792095E-2</v>
      </c>
      <c r="AD39" s="1">
        <f>(Table2[[#This Row],[Day High]]/Table2[[#This Row],[Close Price]])-1</f>
        <v>6.2831411497348721E-2</v>
      </c>
      <c r="AE39" s="1">
        <f>(Table2[[#This Row],[Close Price]]/Table2[[#This Row],[Current Week Low]])-1</f>
        <v>1.1105910386792095E-2</v>
      </c>
      <c r="AF39" s="1">
        <f>(Table2[[#This Row],[Current Week High]]/Table2[[#This Row],[Close Price]])-1</f>
        <v>8.7408467300732484E-2</v>
      </c>
      <c r="AG39" s="1">
        <f>(Table2[[#This Row],[Close Price]]/Table2[[#This Row],[Current Month Low]])-1</f>
        <v>1.1105910386792095E-2</v>
      </c>
      <c r="AH39" s="1">
        <f>(Table2[[#This Row],[Current Month High]]/Table2[[#This Row],[Close Price]])-1</f>
        <v>0.18634795050921649</v>
      </c>
      <c r="AI39">
        <v>30.2920629576635</v>
      </c>
      <c r="AJ39">
        <v>130.822283743746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0.12</v>
      </c>
      <c r="AM39" t="s">
        <v>3162</v>
      </c>
      <c r="AN39">
        <v>-8.2100000000000009</v>
      </c>
      <c r="AO39" t="s">
        <v>3161</v>
      </c>
      <c r="AP39">
        <v>0.15655660247411701</v>
      </c>
      <c r="AQ39">
        <f>(Table2[[#This Row],[Sharpe Ratio]]-AVERAGE(Table2[Sharpe Ratio]))/_xlfn.STDEV.P(Table2[Sharpe Ratio])</f>
        <v>1.1606361908593159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3.5515372870231445</v>
      </c>
      <c r="AS39">
        <f>_xlfn.RANK.AVG(Table2[[#This Row],[1Y Return vs Nifty Z-Score]],Table2[1Y Return vs Nifty Z-Score])</f>
        <v>67</v>
      </c>
      <c r="AT39">
        <f>_xlfn.RANK.AVG(Table2[[#This Row],[6M Return vs Nifty Z-Score]],Table2[6M Return vs Nifty Z-Score])</f>
        <v>51</v>
      </c>
      <c r="AU39">
        <f>_xlfn.RANK.AVG(Table2[[#This Row],[Sharpe Ratio Z-Score]],Table2[Sharpe Ratio Z-Score])</f>
        <v>94</v>
      </c>
      <c r="AV39">
        <f>(Table2[[#This Row],[Rank 1Y]]+Table2[[#This Row],[Rank 6M]]+Table2[[#This Row],[Rank Sharpe]])/3</f>
        <v>70.666666666666671</v>
      </c>
    </row>
    <row r="40" spans="1:48" x14ac:dyDescent="0.3">
      <c r="A40" t="s">
        <v>459</v>
      </c>
      <c r="B40" t="s">
        <v>460</v>
      </c>
      <c r="C40" t="s">
        <v>3120</v>
      </c>
      <c r="D40" t="s">
        <v>51</v>
      </c>
      <c r="E40">
        <v>47471.102543100002</v>
      </c>
      <c r="F40">
        <v>1682.25</v>
      </c>
      <c r="G40">
        <v>100.700402525282</v>
      </c>
      <c r="H40">
        <f>(Table2[[#This Row],[1Y Return vs Nifty]]-AVERAGE(Table2[1Y Return vs Nifty]))/_xlfn.STDEV.P(Table2[1Y Return vs Nifty])</f>
        <v>1.1733621059597319</v>
      </c>
      <c r="I40">
        <v>4.9043617729324502</v>
      </c>
      <c r="J40">
        <f>(Table2[[#This Row],[1M Return vs Nifty]]-AVERAGE(Table2[1M Return vs Nifty]))/_xlfn.STDEV.P(Table2[1M Return vs Nifty])</f>
        <v>0.43013450639072853</v>
      </c>
      <c r="K40">
        <v>52.294444776739098</v>
      </c>
      <c r="L40">
        <f>(Table2[[#This Row],[6M Return vs Nifty]]-AVERAGE(Table2[6M Return vs Nifty]))/_xlfn.STDEV.P(Table2[6M Return vs Nifty])</f>
        <v>1.6536751609443108</v>
      </c>
      <c r="M40">
        <v>-3.5415509452894001</v>
      </c>
      <c r="N40">
        <f>(Table2[[#This Row],[1W Return vs Nifty]]-AVERAGE(Table2[1W Return vs Nifty]))/_xlfn.STDEV.P(Table2[1W Return vs Nifty])</f>
        <v>-0.6066569075271957</v>
      </c>
      <c r="O40">
        <v>1725.7</v>
      </c>
      <c r="P40">
        <v>1658.77083678807</v>
      </c>
      <c r="Q40">
        <v>1308.26256531629</v>
      </c>
      <c r="R40">
        <v>34.813148887250399</v>
      </c>
      <c r="S40" s="1">
        <f>(Table2[[#This Row],[Close Price]]-Table2[[#This Row],[20D EMA]])/Table2[[#This Row],[20D EMA]]</f>
        <v>-2.5178188561163613E-2</v>
      </c>
      <c r="T40" s="1">
        <f>(Table2[[#This Row],[Close Price]]-Table2[[#This Row],[50D EMA]])/Table2[[#This Row],[50D EMA]]</f>
        <v>1.4154555102616472E-2</v>
      </c>
      <c r="U40" s="1">
        <f>(Table2[[#This Row],[Close Price]]-Table2[[#This Row],[200D EMA]])/Table2[[#This Row],[200D EMA]]</f>
        <v>0.28586573108380087</v>
      </c>
      <c r="V40">
        <v>0.63001511965502099</v>
      </c>
      <c r="W40">
        <v>1676.1</v>
      </c>
      <c r="X40">
        <v>1741.75</v>
      </c>
      <c r="Y40">
        <v>1676.1</v>
      </c>
      <c r="Z40">
        <v>1756.85</v>
      </c>
      <c r="AA40">
        <v>1629.95</v>
      </c>
      <c r="AB40">
        <v>1830.95</v>
      </c>
      <c r="AC40" s="1">
        <f>(Table2[[#This Row],[Close Price]]/Table2[[#This Row],[Day Low]])-1</f>
        <v>3.6692321460534139E-3</v>
      </c>
      <c r="AD40" s="1">
        <f>(Table2[[#This Row],[Day High]]/Table2[[#This Row],[Close Price]])-1</f>
        <v>3.5369297072373351E-2</v>
      </c>
      <c r="AE40" s="1">
        <f>(Table2[[#This Row],[Close Price]]/Table2[[#This Row],[Current Week Low]])-1</f>
        <v>3.6692321460534139E-3</v>
      </c>
      <c r="AF40" s="1">
        <f>(Table2[[#This Row],[Current Week High]]/Table2[[#This Row],[Close Price]])-1</f>
        <v>4.4345370783177129E-2</v>
      </c>
      <c r="AG40" s="1">
        <f>(Table2[[#This Row],[Close Price]]/Table2[[#This Row],[Current Month Low]])-1</f>
        <v>3.2086873830485585E-2</v>
      </c>
      <c r="AH40" s="1">
        <f>(Table2[[#This Row],[Current Month High]]/Table2[[#This Row],[Close Price]])-1</f>
        <v>8.8393520582553231E-2</v>
      </c>
      <c r="AI40">
        <v>8.8393520582553204</v>
      </c>
      <c r="AJ40">
        <v>132.96634815122499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0.12</v>
      </c>
      <c r="AM40" t="s">
        <v>3162</v>
      </c>
      <c r="AN40">
        <v>1.18</v>
      </c>
      <c r="AO40" t="s">
        <v>3162</v>
      </c>
      <c r="AP40">
        <v>0.16360271224106801</v>
      </c>
      <c r="AQ40">
        <f>(Table2[[#This Row],[Sharpe Ratio]]-AVERAGE(Table2[Sharpe Ratio]))/_xlfn.STDEV.P(Table2[Sharpe Ratio])</f>
        <v>1.2434595576132823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3.8939744233808575</v>
      </c>
      <c r="AS40">
        <f>_xlfn.RANK.AVG(Table2[[#This Row],[1Y Return vs Nifty Z-Score]],Table2[1Y Return vs Nifty Z-Score])</f>
        <v>85</v>
      </c>
      <c r="AT40">
        <f>_xlfn.RANK.AVG(Table2[[#This Row],[6M Return vs Nifty Z-Score]],Table2[6M Return vs Nifty Z-Score])</f>
        <v>47</v>
      </c>
      <c r="AU40">
        <f>_xlfn.RANK.AVG(Table2[[#This Row],[Sharpe Ratio Z-Score]],Table2[Sharpe Ratio Z-Score])</f>
        <v>83</v>
      </c>
      <c r="AV40">
        <f>(Table2[[#This Row],[Rank 1Y]]+Table2[[#This Row],[Rank 6M]]+Table2[[#This Row],[Rank Sharpe]])/3</f>
        <v>71.666666666666671</v>
      </c>
    </row>
    <row r="41" spans="1:48" x14ac:dyDescent="0.3">
      <c r="A41" t="s">
        <v>1039</v>
      </c>
      <c r="B41" t="s">
        <v>1040</v>
      </c>
      <c r="C41" t="s">
        <v>3127</v>
      </c>
      <c r="D41" t="s">
        <v>159</v>
      </c>
      <c r="E41">
        <v>12794.109952000001</v>
      </c>
      <c r="F41">
        <v>13269.05</v>
      </c>
      <c r="G41">
        <v>180.623649367935</v>
      </c>
      <c r="H41">
        <f>(Table2[[#This Row],[1Y Return vs Nifty]]-AVERAGE(Table2[1Y Return vs Nifty]))/_xlfn.STDEV.P(Table2[1Y Return vs Nifty])</f>
        <v>2.493157719320573</v>
      </c>
      <c r="I41">
        <v>2.01290817274639</v>
      </c>
      <c r="J41">
        <f>(Table2[[#This Row],[1M Return vs Nifty]]-AVERAGE(Table2[1M Return vs Nifty]))/_xlfn.STDEV.P(Table2[1M Return vs Nifty])</f>
        <v>0.10655382302235165</v>
      </c>
      <c r="K41">
        <v>18.9547679770988</v>
      </c>
      <c r="L41">
        <f>(Table2[[#This Row],[6M Return vs Nifty]]-AVERAGE(Table2[6M Return vs Nifty]))/_xlfn.STDEV.P(Table2[6M Return vs Nifty])</f>
        <v>0.4982606609919788</v>
      </c>
      <c r="M41">
        <v>0.77073105793824703</v>
      </c>
      <c r="N41">
        <f>(Table2[[#This Row],[1W Return vs Nifty]]-AVERAGE(Table2[1W Return vs Nifty]))/_xlfn.STDEV.P(Table2[1W Return vs Nifty])</f>
        <v>0.22987549237574045</v>
      </c>
      <c r="O41">
        <v>13363.12</v>
      </c>
      <c r="P41">
        <v>13314.7932836004</v>
      </c>
      <c r="Q41">
        <v>10955.123026990501</v>
      </c>
      <c r="R41">
        <v>34.2168688454041</v>
      </c>
      <c r="S41" s="1">
        <f>(Table2[[#This Row],[Close Price]]-Table2[[#This Row],[20D EMA]])/Table2[[#This Row],[20D EMA]]</f>
        <v>-7.0395237040452767E-3</v>
      </c>
      <c r="T41" s="1">
        <f>(Table2[[#This Row],[Close Price]]-Table2[[#This Row],[50D EMA]])/Table2[[#This Row],[50D EMA]]</f>
        <v>-3.4355233781017173E-3</v>
      </c>
      <c r="U41" s="1">
        <f>(Table2[[#This Row],[Close Price]]-Table2[[#This Row],[200D EMA]])/Table2[[#This Row],[200D EMA]]</f>
        <v>0.2112187117669605</v>
      </c>
      <c r="V41">
        <v>1.0406713821375599</v>
      </c>
      <c r="W41">
        <v>12552.55</v>
      </c>
      <c r="X41">
        <v>13312.95</v>
      </c>
      <c r="Y41">
        <v>12552.55</v>
      </c>
      <c r="Z41">
        <v>13464.25</v>
      </c>
      <c r="AA41">
        <v>11396.35</v>
      </c>
      <c r="AB41">
        <v>14280</v>
      </c>
      <c r="AC41" s="1">
        <f>(Table2[[#This Row],[Close Price]]/Table2[[#This Row],[Day Low]])-1</f>
        <v>5.7080035530629347E-2</v>
      </c>
      <c r="AD41" s="1">
        <f>(Table2[[#This Row],[Day High]]/Table2[[#This Row],[Close Price]])-1</f>
        <v>3.3084508687510894E-3</v>
      </c>
      <c r="AE41" s="1">
        <f>(Table2[[#This Row],[Close Price]]/Table2[[#This Row],[Current Week Low]])-1</f>
        <v>5.7080035530629347E-2</v>
      </c>
      <c r="AF41" s="1">
        <f>(Table2[[#This Row],[Current Week High]]/Table2[[#This Row],[Close Price]])-1</f>
        <v>1.4710925047384693E-2</v>
      </c>
      <c r="AG41" s="1">
        <f>(Table2[[#This Row],[Close Price]]/Table2[[#This Row],[Current Month Low]])-1</f>
        <v>0.16432454250703077</v>
      </c>
      <c r="AH41" s="1">
        <f>(Table2[[#This Row],[Current Month High]]/Table2[[#This Row],[Close Price]])-1</f>
        <v>7.6188574163184253E-2</v>
      </c>
      <c r="AI41">
        <v>11.537751383859399</v>
      </c>
      <c r="AJ41">
        <v>211.06018871241801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-0.03</v>
      </c>
      <c r="AM41" t="s">
        <v>3161</v>
      </c>
      <c r="AN41">
        <v>3.35</v>
      </c>
      <c r="AO41" t="s">
        <v>3162</v>
      </c>
      <c r="AP41">
        <v>0.221544885221369</v>
      </c>
      <c r="AQ41">
        <f>(Table2[[#This Row],[Sharpe Ratio]]-AVERAGE(Table2[Sharpe Ratio]))/_xlfn.STDEV.P(Table2[Sharpe Ratio])</f>
        <v>1.9245397567578173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5.2523874524684615</v>
      </c>
      <c r="AS41">
        <f>_xlfn.RANK.AVG(Table2[[#This Row],[1Y Return vs Nifty Z-Score]],Table2[1Y Return vs Nifty Z-Score])</f>
        <v>20</v>
      </c>
      <c r="AT41">
        <f>_xlfn.RANK.AVG(Table2[[#This Row],[6M Return vs Nifty Z-Score]],Table2[6M Return vs Nifty Z-Score])</f>
        <v>176</v>
      </c>
      <c r="AU41">
        <f>_xlfn.RANK.AVG(Table2[[#This Row],[Sharpe Ratio Z-Score]],Table2[Sharpe Ratio Z-Score])</f>
        <v>19</v>
      </c>
      <c r="AV41">
        <f>(Table2[[#This Row],[Rank 1Y]]+Table2[[#This Row],[Rank 6M]]+Table2[[#This Row],[Rank Sharpe]])/3</f>
        <v>71.666666666666671</v>
      </c>
    </row>
    <row r="42" spans="1:48" x14ac:dyDescent="0.3">
      <c r="A42" t="s">
        <v>1675</v>
      </c>
      <c r="B42" t="s">
        <v>1676</v>
      </c>
      <c r="C42" t="s">
        <v>3127</v>
      </c>
      <c r="D42" t="s">
        <v>159</v>
      </c>
      <c r="E42">
        <v>5051.8164527999998</v>
      </c>
      <c r="F42">
        <v>4469.3999999999996</v>
      </c>
      <c r="G42">
        <v>130.84456888002501</v>
      </c>
      <c r="H42">
        <f>(Table2[[#This Row],[1Y Return vs Nifty]]-AVERAGE(Table2[1Y Return vs Nifty]))/_xlfn.STDEV.P(Table2[1Y Return vs Nifty])</f>
        <v>1.6711414141719392</v>
      </c>
      <c r="I42">
        <v>6.1487966715453197</v>
      </c>
      <c r="J42">
        <f>(Table2[[#This Row],[1M Return vs Nifty]]-AVERAGE(Table2[1M Return vs Nifty]))/_xlfn.STDEV.P(Table2[1M Return vs Nifty])</f>
        <v>0.56939840288718191</v>
      </c>
      <c r="K42">
        <v>21.897217931437499</v>
      </c>
      <c r="L42">
        <f>(Table2[[#This Row],[6M Return vs Nifty]]-AVERAGE(Table2[6M Return vs Nifty]))/_xlfn.STDEV.P(Table2[6M Return vs Nifty])</f>
        <v>0.60023373538793956</v>
      </c>
      <c r="M42">
        <v>-2.1675824690807302</v>
      </c>
      <c r="N42">
        <f>(Table2[[#This Row],[1W Return vs Nifty]]-AVERAGE(Table2[1W Return vs Nifty]))/_xlfn.STDEV.P(Table2[1W Return vs Nifty])</f>
        <v>-0.34012305238192886</v>
      </c>
      <c r="O42">
        <v>4777.05</v>
      </c>
      <c r="P42">
        <v>4793.4148574435003</v>
      </c>
      <c r="Q42">
        <v>4022.0711558181001</v>
      </c>
      <c r="R42">
        <v>29.727184081361202</v>
      </c>
      <c r="S42" s="1">
        <f>(Table2[[#This Row],[Close Price]]-Table2[[#This Row],[20D EMA]])/Table2[[#This Row],[20D EMA]]</f>
        <v>-6.4401670487016158E-2</v>
      </c>
      <c r="T42" s="1">
        <f>(Table2[[#This Row],[Close Price]]-Table2[[#This Row],[50D EMA]])/Table2[[#This Row],[50D EMA]]</f>
        <v>-6.7595830338021148E-2</v>
      </c>
      <c r="U42" s="1">
        <f>(Table2[[#This Row],[Close Price]]-Table2[[#This Row],[200D EMA]])/Table2[[#This Row],[200D EMA]]</f>
        <v>0.11121853066543066</v>
      </c>
      <c r="V42">
        <v>0.775750526009367</v>
      </c>
      <c r="W42">
        <v>4448.55</v>
      </c>
      <c r="X42">
        <v>4788.75</v>
      </c>
      <c r="Y42">
        <v>4448.55</v>
      </c>
      <c r="Z42">
        <v>4861.8</v>
      </c>
      <c r="AA42">
        <v>4305</v>
      </c>
      <c r="AB42">
        <v>5062</v>
      </c>
      <c r="AC42" s="1">
        <f>(Table2[[#This Row],[Close Price]]/Table2[[#This Row],[Day Low]])-1</f>
        <v>4.6869204572275169E-3</v>
      </c>
      <c r="AD42" s="1">
        <f>(Table2[[#This Row],[Day High]]/Table2[[#This Row],[Close Price]])-1</f>
        <v>7.1452543965633053E-2</v>
      </c>
      <c r="AE42" s="1">
        <f>(Table2[[#This Row],[Close Price]]/Table2[[#This Row],[Current Week Low]])-1</f>
        <v>4.6869204572275169E-3</v>
      </c>
      <c r="AF42" s="1">
        <f>(Table2[[#This Row],[Current Week High]]/Table2[[#This Row],[Close Price]])-1</f>
        <v>8.7797019734192627E-2</v>
      </c>
      <c r="AG42" s="1">
        <f>(Table2[[#This Row],[Close Price]]/Table2[[#This Row],[Current Month Low]])-1</f>
        <v>3.81881533101045E-2</v>
      </c>
      <c r="AH42" s="1">
        <f>(Table2[[#This Row],[Current Month High]]/Table2[[#This Row],[Close Price]])-1</f>
        <v>0.13259050431825314</v>
      </c>
      <c r="AI42">
        <v>27.302322459390499</v>
      </c>
      <c r="AJ42">
        <v>160.98686131386799</v>
      </c>
      <c r="AK42" t="str">
        <f>IF(AND(Table2[[#This Row],[20D EMA]]&gt;Table2[[#This Row],[50D EMA]],Table2[[#This Row],[50D EMA]]&gt;Table2[[#This Row],[200D EMA]]),"Uptrend","Downtrend/NoTrend")</f>
        <v>Downtrend/NoTrend</v>
      </c>
      <c r="AL42">
        <v>-0.04</v>
      </c>
      <c r="AM42" t="s">
        <v>3161</v>
      </c>
      <c r="AN42">
        <v>-4.45</v>
      </c>
      <c r="AO42" t="s">
        <v>3161</v>
      </c>
      <c r="AP42">
        <v>0.191391851545226</v>
      </c>
      <c r="AQ42">
        <f>(Table2[[#This Row],[Sharpe Ratio]]-AVERAGE(Table2[Sharpe Ratio]))/_xlfn.STDEV.P(Table2[Sharpe Ratio])</f>
        <v>1.5701064808787557</v>
      </c>
      <c r="AR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">
        <f>_xlfn.RANK.AVG(Table2[[#This Row],[1Y Return vs Nifty Z-Score]],Table2[1Y Return vs Nifty Z-Score])</f>
        <v>49</v>
      </c>
      <c r="AT42">
        <f>_xlfn.RANK.AVG(Table2[[#This Row],[6M Return vs Nifty Z-Score]],Table2[6M Return vs Nifty Z-Score])</f>
        <v>148</v>
      </c>
      <c r="AU42">
        <f>_xlfn.RANK.AVG(Table2[[#This Row],[Sharpe Ratio Z-Score]],Table2[Sharpe Ratio Z-Score])</f>
        <v>43</v>
      </c>
      <c r="AV42">
        <f>(Table2[[#This Row],[Rank 1Y]]+Table2[[#This Row],[Rank 6M]]+Table2[[#This Row],[Rank Sharpe]])/3</f>
        <v>80</v>
      </c>
    </row>
    <row r="43" spans="1:48" x14ac:dyDescent="0.3">
      <c r="A43" t="s">
        <v>216</v>
      </c>
      <c r="B43" t="s">
        <v>217</v>
      </c>
      <c r="C43" t="s">
        <v>3127</v>
      </c>
      <c r="D43" t="s">
        <v>159</v>
      </c>
      <c r="E43">
        <v>115431.42085888</v>
      </c>
      <c r="F43">
        <v>755.2</v>
      </c>
      <c r="G43">
        <v>76.755105446719497</v>
      </c>
      <c r="H43">
        <f>(Table2[[#This Row],[1Y Return vs Nifty]]-AVERAGE(Table2[1Y Return vs Nifty]))/_xlfn.STDEV.P(Table2[1Y Return vs Nifty])</f>
        <v>0.77794651295803097</v>
      </c>
      <c r="I43">
        <v>8.6304656183883903</v>
      </c>
      <c r="J43">
        <f>(Table2[[#This Row],[1M Return vs Nifty]]-AVERAGE(Table2[1M Return vs Nifty]))/_xlfn.STDEV.P(Table2[1M Return vs Nifty])</f>
        <v>0.84712035341818404</v>
      </c>
      <c r="K43">
        <v>32.340017878781403</v>
      </c>
      <c r="L43">
        <f>(Table2[[#This Row],[6M Return vs Nifty]]-AVERAGE(Table2[6M Return vs Nifty]))/_xlfn.STDEV.P(Table2[6M Return vs Nifty])</f>
        <v>0.96213773799041158</v>
      </c>
      <c r="M43">
        <v>-6.9509076704355897</v>
      </c>
      <c r="N43">
        <f>(Table2[[#This Row],[1W Return vs Nifty]]-AVERAGE(Table2[1W Return vs Nifty]))/_xlfn.STDEV.P(Table2[1W Return vs Nifty])</f>
        <v>-1.2680323373523024</v>
      </c>
      <c r="O43">
        <v>788.81</v>
      </c>
      <c r="P43">
        <v>755.35571111390698</v>
      </c>
      <c r="Q43">
        <v>636.14833470498104</v>
      </c>
      <c r="R43">
        <v>32.796868324164301</v>
      </c>
      <c r="S43" s="1">
        <f>(Table2[[#This Row],[Close Price]]-Table2[[#This Row],[20D EMA]])/Table2[[#This Row],[20D EMA]]</f>
        <v>-4.2608486200732626E-2</v>
      </c>
      <c r="T43" s="1">
        <f>(Table2[[#This Row],[Close Price]]-Table2[[#This Row],[50D EMA]])/Table2[[#This Row],[50D EMA]]</f>
        <v>-2.061427637547192E-4</v>
      </c>
      <c r="U43" s="1">
        <f>(Table2[[#This Row],[Close Price]]-Table2[[#This Row],[200D EMA]])/Table2[[#This Row],[200D EMA]]</f>
        <v>0.18714450514160377</v>
      </c>
      <c r="V43">
        <v>1.7370577073370901</v>
      </c>
      <c r="W43">
        <v>750.65</v>
      </c>
      <c r="X43">
        <v>822.1</v>
      </c>
      <c r="Y43">
        <v>750.65</v>
      </c>
      <c r="Z43">
        <v>857.7</v>
      </c>
      <c r="AA43">
        <v>709.05</v>
      </c>
      <c r="AB43">
        <v>874.7</v>
      </c>
      <c r="AC43" s="1">
        <f>(Table2[[#This Row],[Close Price]]/Table2[[#This Row],[Day Low]])-1</f>
        <v>6.0614134416838716E-3</v>
      </c>
      <c r="AD43" s="1">
        <f>(Table2[[#This Row],[Day High]]/Table2[[#This Row],[Close Price]])-1</f>
        <v>8.8585805084745672E-2</v>
      </c>
      <c r="AE43" s="1">
        <f>(Table2[[#This Row],[Close Price]]/Table2[[#This Row],[Current Week Low]])-1</f>
        <v>6.0614134416838716E-3</v>
      </c>
      <c r="AF43" s="1">
        <f>(Table2[[#This Row],[Current Week High]]/Table2[[#This Row],[Close Price]])-1</f>
        <v>0.13572563559322037</v>
      </c>
      <c r="AG43" s="1">
        <f>(Table2[[#This Row],[Close Price]]/Table2[[#This Row],[Current Month Low]])-1</f>
        <v>6.5087088357661749E-2</v>
      </c>
      <c r="AH43" s="1">
        <f>(Table2[[#This Row],[Current Month High]]/Table2[[#This Row],[Close Price]])-1</f>
        <v>0.15823622881355925</v>
      </c>
      <c r="AI43">
        <v>15.823622881355901</v>
      </c>
      <c r="AJ43">
        <v>110.244988864142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0.08</v>
      </c>
      <c r="AM43" t="s">
        <v>3162</v>
      </c>
      <c r="AN43">
        <v>5.07</v>
      </c>
      <c r="AO43" t="s">
        <v>3162</v>
      </c>
      <c r="AP43">
        <v>0.19716313310551101</v>
      </c>
      <c r="AQ43">
        <f>(Table2[[#This Row],[Sharpe Ratio]]-AVERAGE(Table2[Sharpe Ratio]))/_xlfn.STDEV.P(Table2[Sharpe Ratio])</f>
        <v>1.6379449030886795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2.957117170103003</v>
      </c>
      <c r="AS43">
        <f>_xlfn.RANK.AVG(Table2[[#This Row],[1Y Return vs Nifty Z-Score]],Table2[1Y Return vs Nifty Z-Score])</f>
        <v>124</v>
      </c>
      <c r="AT43">
        <f>_xlfn.RANK.AVG(Table2[[#This Row],[6M Return vs Nifty Z-Score]],Table2[6M Return vs Nifty Z-Score])</f>
        <v>96</v>
      </c>
      <c r="AU43">
        <f>_xlfn.RANK.AVG(Table2[[#This Row],[Sharpe Ratio Z-Score]],Table2[Sharpe Ratio Z-Score])</f>
        <v>30</v>
      </c>
      <c r="AV43">
        <f>(Table2[[#This Row],[Rank 1Y]]+Table2[[#This Row],[Rank 6M]]+Table2[[#This Row],[Rank Sharpe]])/3</f>
        <v>83.333333333333329</v>
      </c>
    </row>
    <row r="44" spans="1:48" x14ac:dyDescent="0.3">
      <c r="A44" t="s">
        <v>922</v>
      </c>
      <c r="B44" t="s">
        <v>923</v>
      </c>
      <c r="C44" t="s">
        <v>3120</v>
      </c>
      <c r="D44" t="s">
        <v>51</v>
      </c>
      <c r="E44">
        <v>15644.49701562</v>
      </c>
      <c r="F44">
        <v>1066.6500000000001</v>
      </c>
      <c r="G44">
        <v>346.22345259220702</v>
      </c>
      <c r="H44">
        <f>(Table2[[#This Row],[1Y Return vs Nifty]]-AVERAGE(Table2[1Y Return vs Nifty]))/_xlfn.STDEV.P(Table2[1Y Return vs Nifty])</f>
        <v>5.2277550048774701</v>
      </c>
      <c r="I44">
        <v>8.8733430613306901</v>
      </c>
      <c r="J44">
        <f>(Table2[[#This Row],[1M Return vs Nifty]]-AVERAGE(Table2[1M Return vs Nifty]))/_xlfn.STDEV.P(Table2[1M Return vs Nifty])</f>
        <v>0.87430060938251153</v>
      </c>
      <c r="K44">
        <v>76.736617005081797</v>
      </c>
      <c r="L44">
        <f>(Table2[[#This Row],[6M Return vs Nifty]]-AVERAGE(Table2[6M Return vs Nifty]))/_xlfn.STDEV.P(Table2[6M Return vs Nifty])</f>
        <v>2.5007391673735526</v>
      </c>
      <c r="M44">
        <v>-0.59469422346936396</v>
      </c>
      <c r="N44">
        <f>(Table2[[#This Row],[1W Return vs Nifty]]-AVERAGE(Table2[1W Return vs Nifty]))/_xlfn.STDEV.P(Table2[1W Return vs Nifty])</f>
        <v>-3.5001082646283314E-2</v>
      </c>
      <c r="O44">
        <v>1020.73</v>
      </c>
      <c r="P44">
        <v>979.50226349964805</v>
      </c>
      <c r="Q44">
        <v>737.29084232338096</v>
      </c>
      <c r="R44">
        <v>47.236324298765197</v>
      </c>
      <c r="S44" s="1">
        <f>(Table2[[#This Row],[Close Price]]-Table2[[#This Row],[20D EMA]])/Table2[[#This Row],[20D EMA]]</f>
        <v>4.4987410970579948E-2</v>
      </c>
      <c r="T44" s="1">
        <f>(Table2[[#This Row],[Close Price]]-Table2[[#This Row],[50D EMA]])/Table2[[#This Row],[50D EMA]]</f>
        <v>8.8971449835126754E-2</v>
      </c>
      <c r="U44" s="1">
        <f>(Table2[[#This Row],[Close Price]]-Table2[[#This Row],[200D EMA]])/Table2[[#This Row],[200D EMA]]</f>
        <v>0.44671537847768344</v>
      </c>
      <c r="V44">
        <v>1.47872689496951</v>
      </c>
      <c r="W44">
        <v>1013.5</v>
      </c>
      <c r="X44">
        <v>1084</v>
      </c>
      <c r="Y44">
        <v>1013.5</v>
      </c>
      <c r="Z44">
        <v>1100</v>
      </c>
      <c r="AA44">
        <v>915</v>
      </c>
      <c r="AB44">
        <v>1126.5</v>
      </c>
      <c r="AC44" s="1">
        <f>(Table2[[#This Row],[Close Price]]/Table2[[#This Row],[Day Low]])-1</f>
        <v>5.2442032560434226E-2</v>
      </c>
      <c r="AD44" s="1">
        <f>(Table2[[#This Row],[Day High]]/Table2[[#This Row],[Close Price]])-1</f>
        <v>1.6265879154361729E-2</v>
      </c>
      <c r="AE44" s="1">
        <f>(Table2[[#This Row],[Close Price]]/Table2[[#This Row],[Current Week Low]])-1</f>
        <v>5.2442032560434226E-2</v>
      </c>
      <c r="AF44" s="1">
        <f>(Table2[[#This Row],[Current Week High]]/Table2[[#This Row],[Close Price]])-1</f>
        <v>3.1266113533023887E-2</v>
      </c>
      <c r="AG44" s="1">
        <f>(Table2[[#This Row],[Close Price]]/Table2[[#This Row],[Current Month Low]])-1</f>
        <v>0.16573770491803286</v>
      </c>
      <c r="AH44" s="1">
        <f>(Table2[[#This Row],[Current Month High]]/Table2[[#This Row],[Close Price]])-1</f>
        <v>5.6110251722683024E-2</v>
      </c>
      <c r="AI44">
        <v>5.6110251722682998</v>
      </c>
      <c r="AJ44">
        <v>400.187573270808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0.09</v>
      </c>
      <c r="AM44" t="s">
        <v>3162</v>
      </c>
      <c r="AN44">
        <v>5.61</v>
      </c>
      <c r="AO44" t="s">
        <v>3162</v>
      </c>
      <c r="AP44">
        <v>9.4071644546794994E-2</v>
      </c>
      <c r="AQ44">
        <f>(Table2[[#This Row],[Sharpe Ratio]]-AVERAGE(Table2[Sharpe Ratio]))/_xlfn.STDEV.P(Table2[Sharpe Ratio])</f>
        <v>0.42615791019236765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8.9939516091796179</v>
      </c>
      <c r="AS44">
        <f>_xlfn.RANK.AVG(Table2[[#This Row],[1Y Return vs Nifty Z-Score]],Table2[1Y Return vs Nifty Z-Score])</f>
        <v>1</v>
      </c>
      <c r="AT44">
        <f>_xlfn.RANK.AVG(Table2[[#This Row],[6M Return vs Nifty Z-Score]],Table2[6M Return vs Nifty Z-Score])</f>
        <v>20</v>
      </c>
      <c r="AU44">
        <f>_xlfn.RANK.AVG(Table2[[#This Row],[Sharpe Ratio Z-Score]],Table2[Sharpe Ratio Z-Score])</f>
        <v>231</v>
      </c>
      <c r="AV44">
        <f>(Table2[[#This Row],[Rank 1Y]]+Table2[[#This Row],[Rank 6M]]+Table2[[#This Row],[Rank Sharpe]])/3</f>
        <v>84</v>
      </c>
    </row>
    <row r="45" spans="1:48" x14ac:dyDescent="0.3">
      <c r="A45" t="s">
        <v>281</v>
      </c>
      <c r="B45" t="s">
        <v>282</v>
      </c>
      <c r="C45" t="s">
        <v>3121</v>
      </c>
      <c r="D45" t="s">
        <v>80</v>
      </c>
      <c r="E45">
        <v>93842.830159919904</v>
      </c>
      <c r="F45">
        <v>1952.55</v>
      </c>
      <c r="G45">
        <v>146.88134755028301</v>
      </c>
      <c r="H45">
        <f>(Table2[[#This Row],[1Y Return vs Nifty]]-AVERAGE(Table2[1Y Return vs Nifty]))/_xlfn.STDEV.P(Table2[1Y Return vs Nifty])</f>
        <v>1.9359613630300458</v>
      </c>
      <c r="I45">
        <v>7.6977093071010003</v>
      </c>
      <c r="J45">
        <f>(Table2[[#This Row],[1M Return vs Nifty]]-AVERAGE(Table2[1M Return vs Nifty]))/_xlfn.STDEV.P(Table2[1M Return vs Nifty])</f>
        <v>0.74273620400519724</v>
      </c>
      <c r="K45">
        <v>22.671309286676198</v>
      </c>
      <c r="L45">
        <f>(Table2[[#This Row],[6M Return vs Nifty]]-AVERAGE(Table2[6M Return vs Nifty]))/_xlfn.STDEV.P(Table2[6M Return vs Nifty])</f>
        <v>0.62706052142745505</v>
      </c>
      <c r="M45">
        <v>3.67512324579093</v>
      </c>
      <c r="N45">
        <f>(Table2[[#This Row],[1W Return vs Nifty]]-AVERAGE(Table2[1W Return vs Nifty]))/_xlfn.STDEV.P(Table2[1W Return vs Nifty])</f>
        <v>0.79329369307440278</v>
      </c>
      <c r="O45">
        <v>1901.61</v>
      </c>
      <c r="P45">
        <v>1815.7424671942899</v>
      </c>
      <c r="Q45">
        <v>1487.2060756661299</v>
      </c>
      <c r="R45">
        <v>59.145126183193703</v>
      </c>
      <c r="S45" s="1">
        <f>(Table2[[#This Row],[Close Price]]-Table2[[#This Row],[20D EMA]])/Table2[[#This Row],[20D EMA]]</f>
        <v>2.6787827156988055E-2</v>
      </c>
      <c r="T45" s="1">
        <f>(Table2[[#This Row],[Close Price]]-Table2[[#This Row],[50D EMA]])/Table2[[#This Row],[50D EMA]]</f>
        <v>7.5345229446060646E-2</v>
      </c>
      <c r="U45" s="1">
        <f>(Table2[[#This Row],[Close Price]]-Table2[[#This Row],[200D EMA]])/Table2[[#This Row],[200D EMA]]</f>
        <v>0.31289807912157652</v>
      </c>
      <c r="V45">
        <v>0.98283628827094704</v>
      </c>
      <c r="W45">
        <v>1918</v>
      </c>
      <c r="X45">
        <v>2037</v>
      </c>
      <c r="Y45">
        <v>1918</v>
      </c>
      <c r="Z45">
        <v>2037</v>
      </c>
      <c r="AA45">
        <v>1753.7</v>
      </c>
      <c r="AB45">
        <v>2037</v>
      </c>
      <c r="AC45" s="1">
        <f>(Table2[[#This Row],[Close Price]]/Table2[[#This Row],[Day Low]])-1</f>
        <v>1.8013555787278479E-2</v>
      </c>
      <c r="AD45" s="1">
        <f>(Table2[[#This Row],[Day High]]/Table2[[#This Row],[Close Price]])-1</f>
        <v>4.3251133133594521E-2</v>
      </c>
      <c r="AE45" s="1">
        <f>(Table2[[#This Row],[Close Price]]/Table2[[#This Row],[Current Week Low]])-1</f>
        <v>1.8013555787278479E-2</v>
      </c>
      <c r="AF45" s="1">
        <f>(Table2[[#This Row],[Current Week High]]/Table2[[#This Row],[Close Price]])-1</f>
        <v>4.3251133133594521E-2</v>
      </c>
      <c r="AG45" s="1">
        <f>(Table2[[#This Row],[Close Price]]/Table2[[#This Row],[Current Month Low]])-1</f>
        <v>0.11338883503449848</v>
      </c>
      <c r="AH45" s="1">
        <f>(Table2[[#This Row],[Current Month High]]/Table2[[#This Row],[Close Price]])-1</f>
        <v>4.3251133133594521E-2</v>
      </c>
      <c r="AI45">
        <v>4.3251133133594504</v>
      </c>
      <c r="AJ45">
        <v>182.18079340992799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0.17</v>
      </c>
      <c r="AM45" t="s">
        <v>3162</v>
      </c>
      <c r="AN45">
        <v>3.27</v>
      </c>
      <c r="AO45" t="s">
        <v>3162</v>
      </c>
      <c r="AP45">
        <v>0.16846073953787699</v>
      </c>
      <c r="AQ45">
        <f>(Table2[[#This Row],[Sharpe Ratio]]-AVERAGE(Table2[Sharpe Ratio]))/_xlfn.STDEV.P(Table2[Sharpe Ratio])</f>
        <v>1.3005631494976451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5.3996149310347459</v>
      </c>
      <c r="AS45">
        <f>_xlfn.RANK.AVG(Table2[[#This Row],[1Y Return vs Nifty Z-Score]],Table2[1Y Return vs Nifty Z-Score])</f>
        <v>36</v>
      </c>
      <c r="AT45">
        <f>_xlfn.RANK.AVG(Table2[[#This Row],[6M Return vs Nifty Z-Score]],Table2[6M Return vs Nifty Z-Score])</f>
        <v>143</v>
      </c>
      <c r="AU45">
        <f>_xlfn.RANK.AVG(Table2[[#This Row],[Sharpe Ratio Z-Score]],Table2[Sharpe Ratio Z-Score])</f>
        <v>76</v>
      </c>
      <c r="AV45">
        <f>(Table2[[#This Row],[Rank 1Y]]+Table2[[#This Row],[Rank 6M]]+Table2[[#This Row],[Rank Sharpe]])/3</f>
        <v>85</v>
      </c>
    </row>
    <row r="46" spans="1:48" x14ac:dyDescent="0.3">
      <c r="A46" t="s">
        <v>337</v>
      </c>
      <c r="B46" t="s">
        <v>338</v>
      </c>
      <c r="C46" t="s">
        <v>3129</v>
      </c>
      <c r="D46" t="s">
        <v>133</v>
      </c>
      <c r="E46">
        <v>74020.990369199993</v>
      </c>
      <c r="F46">
        <v>1718.5</v>
      </c>
      <c r="G46">
        <v>109.542819808991</v>
      </c>
      <c r="H46">
        <f>(Table2[[#This Row],[1Y Return vs Nifty]]-AVERAGE(Table2[1Y Return vs Nifty]))/_xlfn.STDEV.P(Table2[1Y Return vs Nifty])</f>
        <v>1.3193794914335806</v>
      </c>
      <c r="I46">
        <v>-2.6017837646228701</v>
      </c>
      <c r="J46">
        <f>(Table2[[#This Row],[1M Return vs Nifty]]-AVERAGE(Table2[1M Return vs Nifty]))/_xlfn.STDEV.P(Table2[1M Return vs Nifty])</f>
        <v>-0.40987333684367483</v>
      </c>
      <c r="K46">
        <v>28.703824276572899</v>
      </c>
      <c r="L46">
        <f>(Table2[[#This Row],[6M Return vs Nifty]]-AVERAGE(Table2[6M Return vs Nifty]))/_xlfn.STDEV.P(Table2[6M Return vs Nifty])</f>
        <v>0.83612239483414741</v>
      </c>
      <c r="M46">
        <v>-3.6971764956517901</v>
      </c>
      <c r="N46">
        <f>(Table2[[#This Row],[1W Return vs Nifty]]-AVERAGE(Table2[1W Return vs Nifty]))/_xlfn.STDEV.P(Table2[1W Return vs Nifty])</f>
        <v>-0.63684644871059337</v>
      </c>
      <c r="O46">
        <v>1811.48</v>
      </c>
      <c r="P46">
        <v>1804.77365329498</v>
      </c>
      <c r="Q46">
        <v>1545.6014861266599</v>
      </c>
      <c r="R46">
        <v>28.8765490321884</v>
      </c>
      <c r="S46" s="1">
        <f>(Table2[[#This Row],[Close Price]]-Table2[[#This Row],[20D EMA]])/Table2[[#This Row],[20D EMA]]</f>
        <v>-5.1328195729458792E-2</v>
      </c>
      <c r="T46" s="1">
        <f>(Table2[[#This Row],[Close Price]]-Table2[[#This Row],[50D EMA]])/Table2[[#This Row],[50D EMA]]</f>
        <v>-4.780303232899593E-2</v>
      </c>
      <c r="U46" s="1">
        <f>(Table2[[#This Row],[Close Price]]-Table2[[#This Row],[200D EMA]])/Table2[[#This Row],[200D EMA]]</f>
        <v>0.11186487294770323</v>
      </c>
      <c r="V46">
        <v>0.38097210178825203</v>
      </c>
      <c r="W46">
        <v>1690.45</v>
      </c>
      <c r="X46">
        <v>1743.85</v>
      </c>
      <c r="Y46">
        <v>1690.45</v>
      </c>
      <c r="Z46">
        <v>1791.9</v>
      </c>
      <c r="AA46">
        <v>1687.1</v>
      </c>
      <c r="AB46">
        <v>1909.85</v>
      </c>
      <c r="AC46" s="1">
        <f>(Table2[[#This Row],[Close Price]]/Table2[[#This Row],[Day Low]])-1</f>
        <v>1.6593214824454972E-2</v>
      </c>
      <c r="AD46" s="1">
        <f>(Table2[[#This Row],[Day High]]/Table2[[#This Row],[Close Price]])-1</f>
        <v>1.4751236543497193E-2</v>
      </c>
      <c r="AE46" s="1">
        <f>(Table2[[#This Row],[Close Price]]/Table2[[#This Row],[Current Week Low]])-1</f>
        <v>1.6593214824454972E-2</v>
      </c>
      <c r="AF46" s="1">
        <f>(Table2[[#This Row],[Current Week High]]/Table2[[#This Row],[Close Price]])-1</f>
        <v>4.2711667151585697E-2</v>
      </c>
      <c r="AG46" s="1">
        <f>(Table2[[#This Row],[Close Price]]/Table2[[#This Row],[Current Month Low]])-1</f>
        <v>1.861181909786036E-2</v>
      </c>
      <c r="AH46" s="1">
        <f>(Table2[[#This Row],[Current Month High]]/Table2[[#This Row],[Close Price]])-1</f>
        <v>0.11134710503345935</v>
      </c>
      <c r="AI46">
        <v>20.733197556008101</v>
      </c>
      <c r="AJ46">
        <v>141.70182841068899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0.05</v>
      </c>
      <c r="AM46" t="s">
        <v>3162</v>
      </c>
      <c r="AN46">
        <v>-1.84</v>
      </c>
      <c r="AO46" t="s">
        <v>3161</v>
      </c>
      <c r="AP46">
        <v>0.164388009239234</v>
      </c>
      <c r="AQ46">
        <f>(Table2[[#This Row],[Sharpe Ratio]]-AVERAGE(Table2[Sharpe Ratio]))/_xlfn.STDEV.P(Table2[Sharpe Ratio])</f>
        <v>1.2526903166336651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2.3614724173471249</v>
      </c>
      <c r="AS46">
        <f>_xlfn.RANK.AVG(Table2[[#This Row],[1Y Return vs Nifty Z-Score]],Table2[1Y Return vs Nifty Z-Score])</f>
        <v>73</v>
      </c>
      <c r="AT46">
        <f>_xlfn.RANK.AVG(Table2[[#This Row],[6M Return vs Nifty Z-Score]],Table2[6M Return vs Nifty Z-Score])</f>
        <v>109</v>
      </c>
      <c r="AU46">
        <f>_xlfn.RANK.AVG(Table2[[#This Row],[Sharpe Ratio Z-Score]],Table2[Sharpe Ratio Z-Score])</f>
        <v>80</v>
      </c>
      <c r="AV46">
        <f>(Table2[[#This Row],[Rank 1Y]]+Table2[[#This Row],[Rank 6M]]+Table2[[#This Row],[Rank Sharpe]])/3</f>
        <v>87.333333333333329</v>
      </c>
    </row>
    <row r="47" spans="1:48" x14ac:dyDescent="0.3">
      <c r="A47" t="s">
        <v>598</v>
      </c>
      <c r="B47" t="s">
        <v>599</v>
      </c>
      <c r="C47" t="s">
        <v>3120</v>
      </c>
      <c r="D47" t="s">
        <v>51</v>
      </c>
      <c r="E47">
        <v>31980.995422279899</v>
      </c>
      <c r="F47">
        <v>1256.3</v>
      </c>
      <c r="G47">
        <v>97.817252431900101</v>
      </c>
      <c r="H47">
        <f>(Table2[[#This Row],[1Y Return vs Nifty]]-AVERAGE(Table2[1Y Return vs Nifty]))/_xlfn.STDEV.P(Table2[1Y Return vs Nifty])</f>
        <v>1.1257518173862751</v>
      </c>
      <c r="I47">
        <v>8.28103624935118</v>
      </c>
      <c r="J47">
        <f>(Table2[[#This Row],[1M Return vs Nifty]]-AVERAGE(Table2[1M Return vs Nifty]))/_xlfn.STDEV.P(Table2[1M Return vs Nifty])</f>
        <v>0.8080159410164891</v>
      </c>
      <c r="K47">
        <v>87.5206011928001</v>
      </c>
      <c r="L47">
        <f>(Table2[[#This Row],[6M Return vs Nifty]]-AVERAGE(Table2[6M Return vs Nifty]))/_xlfn.STDEV.P(Table2[6M Return vs Nifty])</f>
        <v>2.874467196371147</v>
      </c>
      <c r="M47">
        <v>8.2150681919059192</v>
      </c>
      <c r="N47">
        <f>(Table2[[#This Row],[1W Return vs Nifty]]-AVERAGE(Table2[1W Return vs Nifty]))/_xlfn.STDEV.P(Table2[1W Return vs Nifty])</f>
        <v>1.6739900478949366</v>
      </c>
      <c r="O47">
        <v>1211.02</v>
      </c>
      <c r="P47">
        <v>1136.10858878924</v>
      </c>
      <c r="Q47">
        <v>879.33546727593898</v>
      </c>
      <c r="R47">
        <v>63.2210463955563</v>
      </c>
      <c r="S47" s="1">
        <f>(Table2[[#This Row],[Close Price]]-Table2[[#This Row],[20D EMA]])/Table2[[#This Row],[20D EMA]]</f>
        <v>3.7389968786642643E-2</v>
      </c>
      <c r="T47" s="1">
        <f>(Table2[[#This Row],[Close Price]]-Table2[[#This Row],[50D EMA]])/Table2[[#This Row],[50D EMA]]</f>
        <v>0.10579218606106032</v>
      </c>
      <c r="U47" s="1">
        <f>(Table2[[#This Row],[Close Price]]-Table2[[#This Row],[200D EMA]])/Table2[[#This Row],[200D EMA]]</f>
        <v>0.42869251469162906</v>
      </c>
      <c r="V47">
        <v>0.71309338113391696</v>
      </c>
      <c r="W47">
        <v>1240</v>
      </c>
      <c r="X47">
        <v>1289.3</v>
      </c>
      <c r="Y47">
        <v>1240</v>
      </c>
      <c r="Z47">
        <v>1300</v>
      </c>
      <c r="AA47">
        <v>1140.0999999999999</v>
      </c>
      <c r="AB47">
        <v>1300</v>
      </c>
      <c r="AC47" s="1">
        <f>(Table2[[#This Row],[Close Price]]/Table2[[#This Row],[Day Low]])-1</f>
        <v>1.3145161290322616E-2</v>
      </c>
      <c r="AD47" s="1">
        <f>(Table2[[#This Row],[Day High]]/Table2[[#This Row],[Close Price]])-1</f>
        <v>2.6267611239353617E-2</v>
      </c>
      <c r="AE47" s="1">
        <f>(Table2[[#This Row],[Close Price]]/Table2[[#This Row],[Current Week Low]])-1</f>
        <v>1.3145161290322616E-2</v>
      </c>
      <c r="AF47" s="1">
        <f>(Table2[[#This Row],[Current Week High]]/Table2[[#This Row],[Close Price]])-1</f>
        <v>3.4784685186659337E-2</v>
      </c>
      <c r="AG47" s="1">
        <f>(Table2[[#This Row],[Close Price]]/Table2[[#This Row],[Current Month Low]])-1</f>
        <v>0.10192088413297085</v>
      </c>
      <c r="AH47" s="1">
        <f>(Table2[[#This Row],[Current Month High]]/Table2[[#This Row],[Close Price]])-1</f>
        <v>3.4784685186659337E-2</v>
      </c>
      <c r="AI47">
        <v>3.4784685186659301</v>
      </c>
      <c r="AJ47">
        <v>132.21811460258701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0.2</v>
      </c>
      <c r="AM47" t="s">
        <v>3162</v>
      </c>
      <c r="AN47">
        <v>4.7</v>
      </c>
      <c r="AO47" t="s">
        <v>3162</v>
      </c>
      <c r="AP47">
        <v>0.11053292471399</v>
      </c>
      <c r="AQ47">
        <f>(Table2[[#This Row],[Sharpe Ratio]]-AVERAGE(Table2[Sharpe Ratio]))/_xlfn.STDEV.P(Table2[Sharpe Ratio])</f>
        <v>0.61965172303674954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7.1018767257055977</v>
      </c>
      <c r="AS47">
        <f>_xlfn.RANK.AVG(Table2[[#This Row],[1Y Return vs Nifty Z-Score]],Table2[1Y Return vs Nifty Z-Score])</f>
        <v>91</v>
      </c>
      <c r="AT47">
        <f>_xlfn.RANK.AVG(Table2[[#This Row],[6M Return vs Nifty Z-Score]],Table2[6M Return vs Nifty Z-Score])</f>
        <v>12</v>
      </c>
      <c r="AU47">
        <f>_xlfn.RANK.AVG(Table2[[#This Row],[Sharpe Ratio Z-Score]],Table2[Sharpe Ratio Z-Score])</f>
        <v>182</v>
      </c>
      <c r="AV47">
        <f>(Table2[[#This Row],[Rank 1Y]]+Table2[[#This Row],[Rank 6M]]+Table2[[#This Row],[Rank Sharpe]])/3</f>
        <v>95</v>
      </c>
    </row>
    <row r="48" spans="1:48" x14ac:dyDescent="0.3">
      <c r="A48" t="s">
        <v>607</v>
      </c>
      <c r="B48" t="s">
        <v>608</v>
      </c>
      <c r="C48" t="s">
        <v>3130</v>
      </c>
      <c r="D48" t="s">
        <v>166</v>
      </c>
      <c r="E48">
        <v>31567.351539200001</v>
      </c>
      <c r="F48">
        <v>7292.8</v>
      </c>
      <c r="G48">
        <v>185.502087794608</v>
      </c>
      <c r="H48">
        <f>(Table2[[#This Row],[1Y Return vs Nifty]]-AVERAGE(Table2[1Y Return vs Nifty]))/_xlfn.STDEV.P(Table2[1Y Return vs Nifty])</f>
        <v>2.5737167792928206</v>
      </c>
      <c r="I48">
        <v>18.902753097706999</v>
      </c>
      <c r="J48">
        <f>(Table2[[#This Row],[1M Return vs Nifty]]-AVERAGE(Table2[1M Return vs Nifty]))/_xlfn.STDEV.P(Table2[1M Return vs Nifty])</f>
        <v>1.9966853341947903</v>
      </c>
      <c r="K48">
        <v>91.966629090819396</v>
      </c>
      <c r="L48">
        <f>(Table2[[#This Row],[6M Return vs Nifty]]-AVERAGE(Table2[6M Return vs Nifty]))/_xlfn.STDEV.P(Table2[6M Return vs Nifty])</f>
        <v>3.0285480271913037</v>
      </c>
      <c r="M48">
        <v>-3.2625231004479298</v>
      </c>
      <c r="N48">
        <f>(Table2[[#This Row],[1W Return vs Nifty]]-AVERAGE(Table2[1W Return vs Nifty]))/_xlfn.STDEV.P(Table2[1W Return vs Nifty])</f>
        <v>-0.55252876087299441</v>
      </c>
      <c r="O48">
        <v>7788.42</v>
      </c>
      <c r="P48">
        <v>7220.1549265615604</v>
      </c>
      <c r="Q48">
        <v>5375.4825537830802</v>
      </c>
      <c r="R48">
        <v>30.3279112873903</v>
      </c>
      <c r="S48" s="1">
        <f>(Table2[[#This Row],[Close Price]]-Table2[[#This Row],[20D EMA]])/Table2[[#This Row],[20D EMA]]</f>
        <v>-6.3635499883159863E-2</v>
      </c>
      <c r="T48" s="1">
        <f>(Table2[[#This Row],[Close Price]]-Table2[[#This Row],[50D EMA]])/Table2[[#This Row],[50D EMA]]</f>
        <v>1.0061428622700678E-2</v>
      </c>
      <c r="U48" s="1">
        <f>(Table2[[#This Row],[Close Price]]-Table2[[#This Row],[200D EMA]])/Table2[[#This Row],[200D EMA]]</f>
        <v>0.35667820089334634</v>
      </c>
      <c r="V48">
        <v>0.51716328045600002</v>
      </c>
      <c r="W48">
        <v>7255.1</v>
      </c>
      <c r="X48">
        <v>7747.05</v>
      </c>
      <c r="Y48">
        <v>7255.1</v>
      </c>
      <c r="Z48">
        <v>8112.15</v>
      </c>
      <c r="AA48">
        <v>7255.1</v>
      </c>
      <c r="AB48">
        <v>8750</v>
      </c>
      <c r="AC48" s="1">
        <f>(Table2[[#This Row],[Close Price]]/Table2[[#This Row],[Day Low]])-1</f>
        <v>5.196344640322037E-3</v>
      </c>
      <c r="AD48" s="1">
        <f>(Table2[[#This Row],[Day High]]/Table2[[#This Row],[Close Price]])-1</f>
        <v>6.2287461605967431E-2</v>
      </c>
      <c r="AE48" s="1">
        <f>(Table2[[#This Row],[Close Price]]/Table2[[#This Row],[Current Week Low]])-1</f>
        <v>5.196344640322037E-3</v>
      </c>
      <c r="AF48" s="1">
        <f>(Table2[[#This Row],[Current Week High]]/Table2[[#This Row],[Close Price]])-1</f>
        <v>0.11235053751645441</v>
      </c>
      <c r="AG48" s="1">
        <f>(Table2[[#This Row],[Close Price]]/Table2[[#This Row],[Current Month Low]])-1</f>
        <v>5.196344640322037E-3</v>
      </c>
      <c r="AH48" s="1">
        <f>(Table2[[#This Row],[Current Month High]]/Table2[[#This Row],[Close Price]])-1</f>
        <v>0.19981351469942954</v>
      </c>
      <c r="AI48">
        <v>19.981351469942901</v>
      </c>
      <c r="AJ48">
        <v>200.11522633744801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0.28999999999999998</v>
      </c>
      <c r="AM48" t="s">
        <v>3162</v>
      </c>
      <c r="AN48">
        <v>-10.88</v>
      </c>
      <c r="AO48" t="s">
        <v>3161</v>
      </c>
      <c r="AP48">
        <v>8.6205846492936999E-2</v>
      </c>
      <c r="AQ48">
        <f>(Table2[[#This Row],[Sharpe Ratio]]-AVERAGE(Table2[Sharpe Ratio]))/_xlfn.STDEV.P(Table2[Sharpe Ratio])</f>
        <v>0.33369953265147639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7.3801209124573974</v>
      </c>
      <c r="AS48">
        <f>_xlfn.RANK.AVG(Table2[[#This Row],[1Y Return vs Nifty Z-Score]],Table2[1Y Return vs Nifty Z-Score])</f>
        <v>19</v>
      </c>
      <c r="AT48">
        <f>_xlfn.RANK.AVG(Table2[[#This Row],[6M Return vs Nifty Z-Score]],Table2[6M Return vs Nifty Z-Score])</f>
        <v>11</v>
      </c>
      <c r="AU48">
        <f>_xlfn.RANK.AVG(Table2[[#This Row],[Sharpe Ratio Z-Score]],Table2[Sharpe Ratio Z-Score])</f>
        <v>257</v>
      </c>
      <c r="AV48">
        <f>(Table2[[#This Row],[Rank 1Y]]+Table2[[#This Row],[Rank 6M]]+Table2[[#This Row],[Rank Sharpe]])/3</f>
        <v>95.666666666666671</v>
      </c>
    </row>
    <row r="49" spans="1:48" x14ac:dyDescent="0.3">
      <c r="A49" t="s">
        <v>518</v>
      </c>
      <c r="B49" t="s">
        <v>519</v>
      </c>
      <c r="C49" t="s">
        <v>3127</v>
      </c>
      <c r="D49" t="s">
        <v>227</v>
      </c>
      <c r="E49">
        <v>39363.141125825001</v>
      </c>
      <c r="F49">
        <v>9799.5499999999993</v>
      </c>
      <c r="G49">
        <v>62.8459353167827</v>
      </c>
      <c r="H49">
        <f>(Table2[[#This Row],[1Y Return vs Nifty]]-AVERAGE(Table2[1Y Return vs Nifty]))/_xlfn.STDEV.P(Table2[1Y Return vs Nifty])</f>
        <v>0.54826037721931842</v>
      </c>
      <c r="I49">
        <v>7.94997256758381</v>
      </c>
      <c r="J49">
        <f>(Table2[[#This Row],[1M Return vs Nifty]]-AVERAGE(Table2[1M Return vs Nifty]))/_xlfn.STDEV.P(Table2[1M Return vs Nifty])</f>
        <v>0.7709668206785929</v>
      </c>
      <c r="K49">
        <v>24.0893595137359</v>
      </c>
      <c r="L49">
        <f>(Table2[[#This Row],[6M Return vs Nifty]]-AVERAGE(Table2[6M Return vs Nifty]))/_xlfn.STDEV.P(Table2[6M Return vs Nifty])</f>
        <v>0.67620424300135928</v>
      </c>
      <c r="M49">
        <v>-4.6600763262966201</v>
      </c>
      <c r="N49">
        <f>(Table2[[#This Row],[1W Return vs Nifty]]-AVERAGE(Table2[1W Return vs Nifty]))/_xlfn.STDEV.P(Table2[1W Return vs Nifty])</f>
        <v>-0.82363778229975881</v>
      </c>
      <c r="O49">
        <v>9992.42</v>
      </c>
      <c r="P49">
        <v>9562.2384835327393</v>
      </c>
      <c r="Q49">
        <v>7947.1631131157101</v>
      </c>
      <c r="R49">
        <v>41.222546138997302</v>
      </c>
      <c r="S49" s="1">
        <f>(Table2[[#This Row],[Close Price]]-Table2[[#This Row],[20D EMA]])/Table2[[#This Row],[20D EMA]]</f>
        <v>-1.9301630636022183E-2</v>
      </c>
      <c r="T49" s="1">
        <f>(Table2[[#This Row],[Close Price]]-Table2[[#This Row],[50D EMA]])/Table2[[#This Row],[50D EMA]]</f>
        <v>2.4817569325000347E-2</v>
      </c>
      <c r="U49" s="1">
        <f>(Table2[[#This Row],[Close Price]]-Table2[[#This Row],[200D EMA]])/Table2[[#This Row],[200D EMA]]</f>
        <v>0.23308781517610694</v>
      </c>
      <c r="V49">
        <v>0.72513417797077295</v>
      </c>
      <c r="W49">
        <v>9478.5</v>
      </c>
      <c r="X49">
        <v>9840.9500000000007</v>
      </c>
      <c r="Y49">
        <v>9478.5</v>
      </c>
      <c r="Z49">
        <v>10338.450000000001</v>
      </c>
      <c r="AA49">
        <v>9163.15</v>
      </c>
      <c r="AB49">
        <v>11000</v>
      </c>
      <c r="AC49" s="1">
        <f>(Table2[[#This Row],[Close Price]]/Table2[[#This Row],[Day Low]])-1</f>
        <v>3.3871393152924867E-2</v>
      </c>
      <c r="AD49" s="1">
        <f>(Table2[[#This Row],[Day High]]/Table2[[#This Row],[Close Price]])-1</f>
        <v>4.2246837865005382E-3</v>
      </c>
      <c r="AE49" s="1">
        <f>(Table2[[#This Row],[Close Price]]/Table2[[#This Row],[Current Week Low]])-1</f>
        <v>3.3871393152924867E-2</v>
      </c>
      <c r="AF49" s="1">
        <f>(Table2[[#This Row],[Current Week High]]/Table2[[#This Row],[Close Price]])-1</f>
        <v>5.4992321075967965E-2</v>
      </c>
      <c r="AG49" s="1">
        <f>(Table2[[#This Row],[Close Price]]/Table2[[#This Row],[Current Month Low]])-1</f>
        <v>6.9452098896122028E-2</v>
      </c>
      <c r="AH49" s="1">
        <f>(Table2[[#This Row],[Current Month High]]/Table2[[#This Row],[Close Price]])-1</f>
        <v>0.12250052298319836</v>
      </c>
      <c r="AI49">
        <v>12.250052298319799</v>
      </c>
      <c r="AJ49">
        <v>115.580830024308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0.19</v>
      </c>
      <c r="AM49" t="s">
        <v>3162</v>
      </c>
      <c r="AN49">
        <v>3</v>
      </c>
      <c r="AO49" t="s">
        <v>3162</v>
      </c>
      <c r="AP49">
        <v>0.27932968826375898</v>
      </c>
      <c r="AQ49">
        <f>(Table2[[#This Row],[Sharpe Ratio]]-AVERAGE(Table2[Sharpe Ratio]))/_xlfn.STDEV.P(Table2[Sharpe Ratio])</f>
        <v>2.6037701538818405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3.7755638124813515</v>
      </c>
      <c r="AS49">
        <f>_xlfn.RANK.AVG(Table2[[#This Row],[1Y Return vs Nifty Z-Score]],Table2[1Y Return vs Nifty Z-Score])</f>
        <v>156</v>
      </c>
      <c r="AT49">
        <f>_xlfn.RANK.AVG(Table2[[#This Row],[6M Return vs Nifty Z-Score]],Table2[6M Return vs Nifty Z-Score])</f>
        <v>133</v>
      </c>
      <c r="AU49">
        <f>_xlfn.RANK.AVG(Table2[[#This Row],[Sharpe Ratio Z-Score]],Table2[Sharpe Ratio Z-Score])</f>
        <v>3</v>
      </c>
      <c r="AV49">
        <f>(Table2[[#This Row],[Rank 1Y]]+Table2[[#This Row],[Rank 6M]]+Table2[[#This Row],[Rank Sharpe]])/3</f>
        <v>97.333333333333329</v>
      </c>
    </row>
    <row r="50" spans="1:48" x14ac:dyDescent="0.3">
      <c r="A50" t="s">
        <v>520</v>
      </c>
      <c r="B50" t="s">
        <v>521</v>
      </c>
      <c r="C50" t="s">
        <v>3125</v>
      </c>
      <c r="D50" t="s">
        <v>299</v>
      </c>
      <c r="E50">
        <v>39273.452581940001</v>
      </c>
      <c r="F50">
        <v>1910.05</v>
      </c>
      <c r="G50">
        <v>103.298022585262</v>
      </c>
      <c r="H50">
        <f>(Table2[[#This Row],[1Y Return vs Nifty]]-AVERAGE(Table2[1Y Return vs Nifty]))/_xlfn.STDEV.P(Table2[1Y Return vs Nifty])</f>
        <v>1.2162573547862614</v>
      </c>
      <c r="I50">
        <v>8.9098140923134697</v>
      </c>
      <c r="J50">
        <f>(Table2[[#This Row],[1M Return vs Nifty]]-AVERAGE(Table2[1M Return vs Nifty]))/_xlfn.STDEV.P(Table2[1M Return vs Nifty])</f>
        <v>0.87838205863274244</v>
      </c>
      <c r="K50">
        <v>21.596205594645301</v>
      </c>
      <c r="L50">
        <f>(Table2[[#This Row],[6M Return vs Nifty]]-AVERAGE(Table2[6M Return vs Nifty]))/_xlfn.STDEV.P(Table2[6M Return vs Nifty])</f>
        <v>0.589801900049992</v>
      </c>
      <c r="M50">
        <v>1.05628782973033</v>
      </c>
      <c r="N50">
        <f>(Table2[[#This Row],[1W Return vs Nifty]]-AVERAGE(Table2[1W Return vs Nifty]))/_xlfn.STDEV.P(Table2[1W Return vs Nifty])</f>
        <v>0.28527017468941374</v>
      </c>
      <c r="O50">
        <v>1989.15</v>
      </c>
      <c r="P50">
        <v>1899.6738949502301</v>
      </c>
      <c r="Q50">
        <v>1563.41001577624</v>
      </c>
      <c r="R50">
        <v>31.4674997656169</v>
      </c>
      <c r="S50" s="1">
        <f>(Table2[[#This Row],[Close Price]]-Table2[[#This Row],[20D EMA]])/Table2[[#This Row],[20D EMA]]</f>
        <v>-3.9765729080260478E-2</v>
      </c>
      <c r="T50" s="1">
        <f>(Table2[[#This Row],[Close Price]]-Table2[[#This Row],[50D EMA]])/Table2[[#This Row],[50D EMA]]</f>
        <v>5.4620453949238068E-3</v>
      </c>
      <c r="U50" s="1">
        <f>(Table2[[#This Row],[Close Price]]-Table2[[#This Row],[200D EMA]])/Table2[[#This Row],[200D EMA]]</f>
        <v>0.22172045766999365</v>
      </c>
      <c r="V50">
        <v>0.85571745046945302</v>
      </c>
      <c r="W50">
        <v>1892</v>
      </c>
      <c r="X50">
        <v>2033.7</v>
      </c>
      <c r="Y50">
        <v>1892</v>
      </c>
      <c r="Z50">
        <v>2054.0500000000002</v>
      </c>
      <c r="AA50">
        <v>1890.25</v>
      </c>
      <c r="AB50">
        <v>2175.9</v>
      </c>
      <c r="AC50" s="1">
        <f>(Table2[[#This Row],[Close Price]]/Table2[[#This Row],[Day Low]])-1</f>
        <v>9.5401691331924443E-3</v>
      </c>
      <c r="AD50" s="1">
        <f>(Table2[[#This Row],[Day High]]/Table2[[#This Row],[Close Price]])-1</f>
        <v>6.4736525221852803E-2</v>
      </c>
      <c r="AE50" s="1">
        <f>(Table2[[#This Row],[Close Price]]/Table2[[#This Row],[Current Week Low]])-1</f>
        <v>9.5401691331924443E-3</v>
      </c>
      <c r="AF50" s="1">
        <f>(Table2[[#This Row],[Current Week High]]/Table2[[#This Row],[Close Price]])-1</f>
        <v>7.5390696578623739E-2</v>
      </c>
      <c r="AG50" s="1">
        <f>(Table2[[#This Row],[Close Price]]/Table2[[#This Row],[Current Month Low]])-1</f>
        <v>1.0474804919984093E-2</v>
      </c>
      <c r="AH50" s="1">
        <f>(Table2[[#This Row],[Current Month High]]/Table2[[#This Row],[Close Price]])-1</f>
        <v>0.13918483809324367</v>
      </c>
      <c r="AI50">
        <v>15.156671291327401</v>
      </c>
      <c r="AJ50">
        <v>134.649877149877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0.11</v>
      </c>
      <c r="AM50" t="s">
        <v>3162</v>
      </c>
      <c r="AN50">
        <v>-7.11</v>
      </c>
      <c r="AO50" t="s">
        <v>3161</v>
      </c>
      <c r="AP50">
        <v>0.17672296801064699</v>
      </c>
      <c r="AQ50">
        <f>(Table2[[#This Row],[Sharpe Ratio]]-AVERAGE(Table2[Sharpe Ratio]))/_xlfn.STDEV.P(Table2[Sharpe Ratio])</f>
        <v>1.3976813610553125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4.3673928492137222</v>
      </c>
      <c r="AS50">
        <f>_xlfn.RANK.AVG(Table2[[#This Row],[1Y Return vs Nifty Z-Score]],Table2[1Y Return vs Nifty Z-Score])</f>
        <v>80</v>
      </c>
      <c r="AT50">
        <f>_xlfn.RANK.AVG(Table2[[#This Row],[6M Return vs Nifty Z-Score]],Table2[6M Return vs Nifty Z-Score])</f>
        <v>150</v>
      </c>
      <c r="AU50">
        <f>_xlfn.RANK.AVG(Table2[[#This Row],[Sharpe Ratio Z-Score]],Table2[Sharpe Ratio Z-Score])</f>
        <v>64</v>
      </c>
      <c r="AV50">
        <f>(Table2[[#This Row],[Rank 1Y]]+Table2[[#This Row],[Rank 6M]]+Table2[[#This Row],[Rank Sharpe]])/3</f>
        <v>98</v>
      </c>
    </row>
    <row r="51" spans="1:48" x14ac:dyDescent="0.3">
      <c r="A51" t="s">
        <v>724</v>
      </c>
      <c r="B51" t="s">
        <v>725</v>
      </c>
      <c r="C51" t="s">
        <v>3127</v>
      </c>
      <c r="D51" t="s">
        <v>159</v>
      </c>
      <c r="E51">
        <v>23319.450337679998</v>
      </c>
      <c r="F51">
        <v>765.35</v>
      </c>
      <c r="G51">
        <v>95.879506597473096</v>
      </c>
      <c r="H51">
        <f>(Table2[[#This Row],[1Y Return vs Nifty]]-AVERAGE(Table2[1Y Return vs Nifty]))/_xlfn.STDEV.P(Table2[1Y Return vs Nifty])</f>
        <v>1.0937532618581209</v>
      </c>
      <c r="I51">
        <v>9.1084520406192109</v>
      </c>
      <c r="J51">
        <f>(Table2[[#This Row],[1M Return vs Nifty]]-AVERAGE(Table2[1M Return vs Nifty]))/_xlfn.STDEV.P(Table2[1M Return vs Nifty])</f>
        <v>0.90061150165459436</v>
      </c>
      <c r="K51">
        <v>34.612914327957398</v>
      </c>
      <c r="L51">
        <f>(Table2[[#This Row],[6M Return vs Nifty]]-AVERAGE(Table2[6M Return vs Nifty]))/_xlfn.STDEV.P(Table2[6M Return vs Nifty])</f>
        <v>1.040906873337772</v>
      </c>
      <c r="M51">
        <v>-2.2222828911285499</v>
      </c>
      <c r="N51">
        <f>(Table2[[#This Row],[1W Return vs Nifty]]-AVERAGE(Table2[1W Return vs Nifty]))/_xlfn.STDEV.P(Table2[1W Return vs Nifty])</f>
        <v>-0.35073429610326173</v>
      </c>
      <c r="O51">
        <v>752.15</v>
      </c>
      <c r="P51">
        <v>727.56896941457705</v>
      </c>
      <c r="Q51">
        <v>606.42968992002295</v>
      </c>
      <c r="R51">
        <v>41.2595103245771</v>
      </c>
      <c r="S51" s="1">
        <f>(Table2[[#This Row],[Close Price]]-Table2[[#This Row],[20D EMA]])/Table2[[#This Row],[20D EMA]]</f>
        <v>1.7549690886126498E-2</v>
      </c>
      <c r="T51" s="1">
        <f>(Table2[[#This Row],[Close Price]]-Table2[[#This Row],[50D EMA]])/Table2[[#This Row],[50D EMA]]</f>
        <v>5.1927765165442216E-2</v>
      </c>
      <c r="U51" s="1">
        <f>(Table2[[#This Row],[Close Price]]-Table2[[#This Row],[200D EMA]])/Table2[[#This Row],[200D EMA]]</f>
        <v>0.26205892079745596</v>
      </c>
      <c r="V51">
        <v>1.09712164911279</v>
      </c>
      <c r="W51">
        <v>727.2</v>
      </c>
      <c r="X51">
        <v>774</v>
      </c>
      <c r="Y51">
        <v>727.2</v>
      </c>
      <c r="Z51">
        <v>783.9</v>
      </c>
      <c r="AA51">
        <v>641.75</v>
      </c>
      <c r="AB51">
        <v>821.95</v>
      </c>
      <c r="AC51" s="1">
        <f>(Table2[[#This Row],[Close Price]]/Table2[[#This Row],[Day Low]])-1</f>
        <v>5.2461496149614817E-2</v>
      </c>
      <c r="AD51" s="1">
        <f>(Table2[[#This Row],[Day High]]/Table2[[#This Row],[Close Price]])-1</f>
        <v>1.1302018684262061E-2</v>
      </c>
      <c r="AE51" s="1">
        <f>(Table2[[#This Row],[Close Price]]/Table2[[#This Row],[Current Week Low]])-1</f>
        <v>5.2461496149614817E-2</v>
      </c>
      <c r="AF51" s="1">
        <f>(Table2[[#This Row],[Current Week High]]/Table2[[#This Row],[Close Price]])-1</f>
        <v>2.423727706278167E-2</v>
      </c>
      <c r="AG51" s="1">
        <f>(Table2[[#This Row],[Close Price]]/Table2[[#This Row],[Current Month Low]])-1</f>
        <v>0.19259836384885087</v>
      </c>
      <c r="AH51" s="1">
        <f>(Table2[[#This Row],[Current Month High]]/Table2[[#This Row],[Close Price]])-1</f>
        <v>7.3953093355980881E-2</v>
      </c>
      <c r="AI51">
        <v>10.2698111974913</v>
      </c>
      <c r="AJ51">
        <v>145.30448717948701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0.27</v>
      </c>
      <c r="AM51" t="s">
        <v>3162</v>
      </c>
      <c r="AN51">
        <v>9.27</v>
      </c>
      <c r="AO51" t="s">
        <v>3162</v>
      </c>
      <c r="AP51">
        <v>0.14187856813393299</v>
      </c>
      <c r="AQ51">
        <f>(Table2[[#This Row],[Sharpe Ratio]]-AVERAGE(Table2[Sharpe Ratio]))/_xlfn.STDEV.P(Table2[Sharpe Ratio])</f>
        <v>0.98810350806087155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3.6726408488080975</v>
      </c>
      <c r="AS51">
        <f>_xlfn.RANK.AVG(Table2[[#This Row],[1Y Return vs Nifty Z-Score]],Table2[1Y Return vs Nifty Z-Score])</f>
        <v>96</v>
      </c>
      <c r="AT51">
        <f>_xlfn.RANK.AVG(Table2[[#This Row],[6M Return vs Nifty Z-Score]],Table2[6M Return vs Nifty Z-Score])</f>
        <v>87</v>
      </c>
      <c r="AU51">
        <f>_xlfn.RANK.AVG(Table2[[#This Row],[Sharpe Ratio Z-Score]],Table2[Sharpe Ratio Z-Score])</f>
        <v>113</v>
      </c>
      <c r="AV51">
        <f>(Table2[[#This Row],[Rank 1Y]]+Table2[[#This Row],[Rank 6M]]+Table2[[#This Row],[Rank Sharpe]])/3</f>
        <v>98.666666666666671</v>
      </c>
    </row>
    <row r="52" spans="1:48" x14ac:dyDescent="0.3">
      <c r="A52" t="s">
        <v>1557</v>
      </c>
      <c r="B52" t="s">
        <v>1558</v>
      </c>
      <c r="C52" t="s">
        <v>3122</v>
      </c>
      <c r="D52" t="s">
        <v>192</v>
      </c>
      <c r="E52">
        <v>6085.3603552650002</v>
      </c>
      <c r="F52">
        <v>2120.0500000000002</v>
      </c>
      <c r="G52">
        <v>100.929379328431</v>
      </c>
      <c r="H52">
        <f>(Table2[[#This Row],[1Y Return vs Nifty]]-AVERAGE(Table2[1Y Return vs Nifty]))/_xlfn.STDEV.P(Table2[1Y Return vs Nifty])</f>
        <v>1.1771432659137611</v>
      </c>
      <c r="I52">
        <v>-9.6179949031006196</v>
      </c>
      <c r="J52">
        <f>(Table2[[#This Row],[1M Return vs Nifty]]-AVERAGE(Table2[1M Return vs Nifty]))/_xlfn.STDEV.P(Table2[1M Return vs Nifty])</f>
        <v>-1.195052941558534</v>
      </c>
      <c r="K52">
        <v>32.030008527864801</v>
      </c>
      <c r="L52">
        <f>(Table2[[#This Row],[6M Return vs Nifty]]-AVERAGE(Table2[6M Return vs Nifty]))/_xlfn.STDEV.P(Table2[6M Return vs Nifty])</f>
        <v>0.95139410357180454</v>
      </c>
      <c r="M52">
        <v>2.6396644880554199</v>
      </c>
      <c r="N52">
        <f>(Table2[[#This Row],[1W Return vs Nifty]]-AVERAGE(Table2[1W Return vs Nifty]))/_xlfn.STDEV.P(Table2[1W Return vs Nifty])</f>
        <v>0.59242677412970679</v>
      </c>
      <c r="O52">
        <v>2244.1799999999998</v>
      </c>
      <c r="P52">
        <v>2340.5684313596198</v>
      </c>
      <c r="Q52">
        <v>1959.8392544604501</v>
      </c>
      <c r="R52">
        <v>26.161851255780999</v>
      </c>
      <c r="S52" s="1">
        <f>(Table2[[#This Row],[Close Price]]-Table2[[#This Row],[20D EMA]])/Table2[[#This Row],[20D EMA]]</f>
        <v>-5.5311962498551658E-2</v>
      </c>
      <c r="T52" s="1">
        <f>(Table2[[#This Row],[Close Price]]-Table2[[#This Row],[50D EMA]])/Table2[[#This Row],[50D EMA]]</f>
        <v>-9.4215759045986114E-2</v>
      </c>
      <c r="U52" s="1">
        <f>(Table2[[#This Row],[Close Price]]-Table2[[#This Row],[200D EMA]])/Table2[[#This Row],[200D EMA]]</f>
        <v>8.1746880605091568E-2</v>
      </c>
      <c r="V52">
        <v>1.1698873184195</v>
      </c>
      <c r="W52">
        <v>2060.8000000000002</v>
      </c>
      <c r="X52">
        <v>2144.6</v>
      </c>
      <c r="Y52">
        <v>2060.8000000000002</v>
      </c>
      <c r="Z52">
        <v>2159.9</v>
      </c>
      <c r="AA52">
        <v>2012.05</v>
      </c>
      <c r="AB52">
        <v>2480</v>
      </c>
      <c r="AC52" s="1">
        <f>(Table2[[#This Row],[Close Price]]/Table2[[#This Row],[Day Low]])-1</f>
        <v>2.8750970496894457E-2</v>
      </c>
      <c r="AD52" s="1">
        <f>(Table2[[#This Row],[Day High]]/Table2[[#This Row],[Close Price]])-1</f>
        <v>1.1579915568028953E-2</v>
      </c>
      <c r="AE52" s="1">
        <f>(Table2[[#This Row],[Close Price]]/Table2[[#This Row],[Current Week Low]])-1</f>
        <v>2.8750970496894457E-2</v>
      </c>
      <c r="AF52" s="1">
        <f>(Table2[[#This Row],[Current Week High]]/Table2[[#This Row],[Close Price]])-1</f>
        <v>1.8796726492299687E-2</v>
      </c>
      <c r="AG52" s="1">
        <f>(Table2[[#This Row],[Close Price]]/Table2[[#This Row],[Current Month Low]])-1</f>
        <v>5.3676598494073247E-2</v>
      </c>
      <c r="AH52" s="1">
        <f>(Table2[[#This Row],[Current Month High]]/Table2[[#This Row],[Close Price]])-1</f>
        <v>0.16978373151576598</v>
      </c>
      <c r="AI52">
        <v>39.246715879342403</v>
      </c>
      <c r="AJ52">
        <v>145.205875549387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-0.09</v>
      </c>
      <c r="AM52" t="s">
        <v>3161</v>
      </c>
      <c r="AN52">
        <v>-7.16</v>
      </c>
      <c r="AO52" t="s">
        <v>3161</v>
      </c>
      <c r="AP52">
        <v>0.13874858461544301</v>
      </c>
      <c r="AQ52">
        <f>(Table2[[#This Row],[Sharpe Ratio]]-AVERAGE(Table2[Sharpe Ratio]))/_xlfn.STDEV.P(Table2[Sharpe Ratio])</f>
        <v>0.95131217476349905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83</v>
      </c>
      <c r="AT52">
        <f>_xlfn.RANK.AVG(Table2[[#This Row],[6M Return vs Nifty Z-Score]],Table2[6M Return vs Nifty Z-Score])</f>
        <v>97</v>
      </c>
      <c r="AU52">
        <f>_xlfn.RANK.AVG(Table2[[#This Row],[Sharpe Ratio Z-Score]],Table2[Sharpe Ratio Z-Score])</f>
        <v>120</v>
      </c>
      <c r="AV52">
        <f>(Table2[[#This Row],[Rank 1Y]]+Table2[[#This Row],[Rank 6M]]+Table2[[#This Row],[Rank Sharpe]])/3</f>
        <v>100</v>
      </c>
    </row>
    <row r="53" spans="1:48" x14ac:dyDescent="0.3">
      <c r="A53" t="s">
        <v>684</v>
      </c>
      <c r="B53" t="s">
        <v>685</v>
      </c>
      <c r="C53" t="s">
        <v>3114</v>
      </c>
      <c r="D53" t="s">
        <v>433</v>
      </c>
      <c r="E53">
        <v>25754.625</v>
      </c>
      <c r="F53">
        <v>733.75</v>
      </c>
      <c r="G53">
        <v>119.94307199263299</v>
      </c>
      <c r="H53">
        <f>(Table2[[#This Row],[1Y Return vs Nifty]]-AVERAGE(Table2[1Y Return vs Nifty]))/_xlfn.STDEV.P(Table2[1Y Return vs Nifty])</f>
        <v>1.4911218536631876</v>
      </c>
      <c r="I53">
        <v>4.93260175828265</v>
      </c>
      <c r="J53">
        <f>(Table2[[#This Row],[1M Return vs Nifty]]-AVERAGE(Table2[1M Return vs Nifty]))/_xlfn.STDEV.P(Table2[1M Return vs Nifty])</f>
        <v>0.43329482470167863</v>
      </c>
      <c r="K53">
        <v>34.0154265225015</v>
      </c>
      <c r="L53">
        <f>(Table2[[#This Row],[6M Return vs Nifty]]-AVERAGE(Table2[6M Return vs Nifty]))/_xlfn.STDEV.P(Table2[6M Return vs Nifty])</f>
        <v>1.0202004316371764</v>
      </c>
      <c r="M53">
        <v>11.4045747160913</v>
      </c>
      <c r="N53">
        <f>(Table2[[#This Row],[1W Return vs Nifty]]-AVERAGE(Table2[1W Return vs Nifty]))/_xlfn.STDEV.P(Table2[1W Return vs Nifty])</f>
        <v>2.292717103589772</v>
      </c>
      <c r="O53">
        <v>730.83</v>
      </c>
      <c r="P53">
        <v>753.517342598862</v>
      </c>
      <c r="Q53">
        <v>657.11926387169001</v>
      </c>
      <c r="R53">
        <v>54.450214168043402</v>
      </c>
      <c r="S53" s="1">
        <f>(Table2[[#This Row],[Close Price]]-Table2[[#This Row],[20D EMA]])/Table2[[#This Row],[20D EMA]]</f>
        <v>3.9954572198732385E-3</v>
      </c>
      <c r="T53" s="1">
        <f>(Table2[[#This Row],[Close Price]]-Table2[[#This Row],[50D EMA]])/Table2[[#This Row],[50D EMA]]</f>
        <v>-2.6233427528933765E-2</v>
      </c>
      <c r="U53" s="1">
        <f>(Table2[[#This Row],[Close Price]]-Table2[[#This Row],[200D EMA]])/Table2[[#This Row],[200D EMA]]</f>
        <v>0.11661617660819788</v>
      </c>
      <c r="V53">
        <v>1.1482581439397701</v>
      </c>
      <c r="W53">
        <v>716.6</v>
      </c>
      <c r="X53">
        <v>758.95</v>
      </c>
      <c r="Y53">
        <v>711.35</v>
      </c>
      <c r="Z53">
        <v>758.95</v>
      </c>
      <c r="AA53">
        <v>647.79999999999995</v>
      </c>
      <c r="AB53">
        <v>782</v>
      </c>
      <c r="AC53" s="1">
        <f>(Table2[[#This Row],[Close Price]]/Table2[[#This Row],[Day Low]])-1</f>
        <v>2.3932458833379799E-2</v>
      </c>
      <c r="AD53" s="1">
        <f>(Table2[[#This Row],[Day High]]/Table2[[#This Row],[Close Price]])-1</f>
        <v>3.4344122657580911E-2</v>
      </c>
      <c r="AE53" s="1">
        <f>(Table2[[#This Row],[Close Price]]/Table2[[#This Row],[Current Week Low]])-1</f>
        <v>3.1489421522457262E-2</v>
      </c>
      <c r="AF53" s="1">
        <f>(Table2[[#This Row],[Current Week High]]/Table2[[#This Row],[Close Price]])-1</f>
        <v>3.4344122657580911E-2</v>
      </c>
      <c r="AG53" s="1">
        <f>(Table2[[#This Row],[Close Price]]/Table2[[#This Row],[Current Month Low]])-1</f>
        <v>0.13267983945662243</v>
      </c>
      <c r="AH53" s="1">
        <f>(Table2[[#This Row],[Current Month High]]/Table2[[#This Row],[Close Price]])-1</f>
        <v>6.5758091993185719E-2</v>
      </c>
      <c r="AI53">
        <v>32.197614991482098</v>
      </c>
      <c r="AJ53">
        <v>162.05357142857099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0.05</v>
      </c>
      <c r="AM53" t="s">
        <v>3162</v>
      </c>
      <c r="AN53">
        <v>1.27</v>
      </c>
      <c r="AO53" t="s">
        <v>3162</v>
      </c>
      <c r="AP53">
        <v>0.123697215425482</v>
      </c>
      <c r="AQ53">
        <f>(Table2[[#This Row],[Sharpe Ratio]]-AVERAGE(Table2[Sharpe Ratio]))/_xlfn.STDEV.P(Table2[Sharpe Ratio])</f>
        <v>0.77439113438792084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">
        <f>_xlfn.RANK.AVG(Table2[[#This Row],[1Y Return vs Nifty Z-Score]],Table2[1Y Return vs Nifty Z-Score])</f>
        <v>58</v>
      </c>
      <c r="AT53">
        <f>_xlfn.RANK.AVG(Table2[[#This Row],[6M Return vs Nifty Z-Score]],Table2[6M Return vs Nifty Z-Score])</f>
        <v>89</v>
      </c>
      <c r="AU53">
        <f>_xlfn.RANK.AVG(Table2[[#This Row],[Sharpe Ratio Z-Score]],Table2[Sharpe Ratio Z-Score])</f>
        <v>154</v>
      </c>
      <c r="AV53">
        <f>(Table2[[#This Row],[Rank 1Y]]+Table2[[#This Row],[Rank 6M]]+Table2[[#This Row],[Rank Sharpe]])/3</f>
        <v>100.33333333333333</v>
      </c>
    </row>
    <row r="54" spans="1:48" x14ac:dyDescent="0.3">
      <c r="A54" t="s">
        <v>65</v>
      </c>
      <c r="B54" t="s">
        <v>66</v>
      </c>
      <c r="C54" t="s">
        <v>3122</v>
      </c>
      <c r="D54" t="s">
        <v>60</v>
      </c>
      <c r="E54">
        <v>345952.49440895999</v>
      </c>
      <c r="F54">
        <v>2887.2</v>
      </c>
      <c r="G54">
        <v>66.3358531652555</v>
      </c>
      <c r="H54">
        <f>(Table2[[#This Row],[1Y Return vs Nifty]]-AVERAGE(Table2[1Y Return vs Nifty]))/_xlfn.STDEV.P(Table2[1Y Return vs Nifty])</f>
        <v>0.60589039663622246</v>
      </c>
      <c r="I54">
        <v>6.3494339113707303</v>
      </c>
      <c r="J54">
        <f>(Table2[[#This Row],[1M Return vs Nifty]]-AVERAGE(Table2[1M Return vs Nifty]))/_xlfn.STDEV.P(Table2[1M Return vs Nifty])</f>
        <v>0.59185158531683379</v>
      </c>
      <c r="K54">
        <v>28.539067830008801</v>
      </c>
      <c r="L54">
        <f>(Table2[[#This Row],[6M Return vs Nifty]]-AVERAGE(Table2[6M Return vs Nifty]))/_xlfn.STDEV.P(Table2[6M Return vs Nifty])</f>
        <v>0.83041262180710851</v>
      </c>
      <c r="M54">
        <v>-3.3190355801277001</v>
      </c>
      <c r="N54">
        <f>(Table2[[#This Row],[1W Return vs Nifty]]-AVERAGE(Table2[1W Return vs Nifty]))/_xlfn.STDEV.P(Table2[1W Return vs Nifty])</f>
        <v>-0.56349152263477165</v>
      </c>
      <c r="O54">
        <v>3025.62</v>
      </c>
      <c r="P54">
        <v>2937.50752237597</v>
      </c>
      <c r="Q54">
        <v>2488.0543456415398</v>
      </c>
      <c r="R54">
        <v>29.872397773736701</v>
      </c>
      <c r="S54" s="1">
        <f>(Table2[[#This Row],[Close Price]]-Table2[[#This Row],[20D EMA]])/Table2[[#This Row],[20D EMA]]</f>
        <v>-4.5749300969718631E-2</v>
      </c>
      <c r="T54" s="1">
        <f>(Table2[[#This Row],[Close Price]]-Table2[[#This Row],[50D EMA]])/Table2[[#This Row],[50D EMA]]</f>
        <v>-1.7125921207949618E-2</v>
      </c>
      <c r="U54" s="1">
        <f>(Table2[[#This Row],[Close Price]]-Table2[[#This Row],[200D EMA]])/Table2[[#This Row],[200D EMA]]</f>
        <v>0.16042481349238416</v>
      </c>
      <c r="V54">
        <v>1.07441891481618</v>
      </c>
      <c r="W54">
        <v>2878.2</v>
      </c>
      <c r="X54">
        <v>3008.95</v>
      </c>
      <c r="Y54">
        <v>2878.2</v>
      </c>
      <c r="Z54">
        <v>3008.95</v>
      </c>
      <c r="AA54">
        <v>2878.2</v>
      </c>
      <c r="AB54">
        <v>3220.3</v>
      </c>
      <c r="AC54" s="1">
        <f>(Table2[[#This Row],[Close Price]]/Table2[[#This Row],[Day Low]])-1</f>
        <v>3.1269543464664817E-3</v>
      </c>
      <c r="AD54" s="1">
        <f>(Table2[[#This Row],[Day High]]/Table2[[#This Row],[Close Price]])-1</f>
        <v>4.2168883347187602E-2</v>
      </c>
      <c r="AE54" s="1">
        <f>(Table2[[#This Row],[Close Price]]/Table2[[#This Row],[Current Week Low]])-1</f>
        <v>3.1269543464664817E-3</v>
      </c>
      <c r="AF54" s="1">
        <f>(Table2[[#This Row],[Current Week High]]/Table2[[#This Row],[Close Price]])-1</f>
        <v>4.2168883347187602E-2</v>
      </c>
      <c r="AG54" s="1">
        <f>(Table2[[#This Row],[Close Price]]/Table2[[#This Row],[Current Month Low]])-1</f>
        <v>3.1269543464664817E-3</v>
      </c>
      <c r="AH54" s="1">
        <f>(Table2[[#This Row],[Current Month High]]/Table2[[#This Row],[Close Price]])-1</f>
        <v>0.11537129398725421</v>
      </c>
      <c r="AI54">
        <v>11.5994735383762</v>
      </c>
      <c r="AJ54">
        <v>99.1172413793103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</v>
      </c>
      <c r="AM54" t="s">
        <v>3162</v>
      </c>
      <c r="AN54">
        <v>-4.32</v>
      </c>
      <c r="AO54" t="s">
        <v>3161</v>
      </c>
      <c r="AP54">
        <v>0.18316691868446899</v>
      </c>
      <c r="AQ54">
        <f>(Table2[[#This Row],[Sharpe Ratio]]-AVERAGE(Table2[Sharpe Ratio]))/_xlfn.STDEV.P(Table2[Sharpe Ratio])</f>
        <v>1.4734266599017392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2.9380897410271318</v>
      </c>
      <c r="AS54">
        <f>_xlfn.RANK.AVG(Table2[[#This Row],[1Y Return vs Nifty Z-Score]],Table2[1Y Return vs Nifty Z-Score])</f>
        <v>147</v>
      </c>
      <c r="AT54">
        <f>_xlfn.RANK.AVG(Table2[[#This Row],[6M Return vs Nifty Z-Score]],Table2[6M Return vs Nifty Z-Score])</f>
        <v>110</v>
      </c>
      <c r="AU54">
        <f>_xlfn.RANK.AVG(Table2[[#This Row],[Sharpe Ratio Z-Score]],Table2[Sharpe Ratio Z-Score])</f>
        <v>53</v>
      </c>
      <c r="AV54">
        <f>(Table2[[#This Row],[Rank 1Y]]+Table2[[#This Row],[Rank 6M]]+Table2[[#This Row],[Rank Sharpe]])/3</f>
        <v>103.33333333333333</v>
      </c>
    </row>
    <row r="55" spans="1:48" x14ac:dyDescent="0.3">
      <c r="A55" t="s">
        <v>1108</v>
      </c>
      <c r="B55" t="s">
        <v>1109</v>
      </c>
      <c r="C55" t="s">
        <v>3127</v>
      </c>
      <c r="D55" t="s">
        <v>265</v>
      </c>
      <c r="E55">
        <v>11107.2327408</v>
      </c>
      <c r="F55">
        <v>5768.35</v>
      </c>
      <c r="G55">
        <v>47.499128335844603</v>
      </c>
      <c r="H55">
        <f>(Table2[[#This Row],[1Y Return vs Nifty]]-AVERAGE(Table2[1Y Return vs Nifty]))/_xlfn.STDEV.P(Table2[1Y Return vs Nifty])</f>
        <v>0.29483412975450385</v>
      </c>
      <c r="I55">
        <v>11.3447388234535</v>
      </c>
      <c r="J55">
        <f>(Table2[[#This Row],[1M Return vs Nifty]]-AVERAGE(Table2[1M Return vs Nifty]))/_xlfn.STDEV.P(Table2[1M Return vs Nifty])</f>
        <v>1.1508728945230895</v>
      </c>
      <c r="K55">
        <v>45.551685666537999</v>
      </c>
      <c r="L55">
        <f>(Table2[[#This Row],[6M Return vs Nifty]]-AVERAGE(Table2[6M Return vs Nifty]))/_xlfn.STDEV.P(Table2[6M Return vs Nifty])</f>
        <v>1.4199991810471067</v>
      </c>
      <c r="M55">
        <v>8.3714876254020396</v>
      </c>
      <c r="N55">
        <f>(Table2[[#This Row],[1W Return vs Nifty]]-AVERAGE(Table2[1W Return vs Nifty]))/_xlfn.STDEV.P(Table2[1W Return vs Nifty])</f>
        <v>1.7043335931445351</v>
      </c>
      <c r="O55">
        <v>5521.05</v>
      </c>
      <c r="P55">
        <v>5395.1473301200704</v>
      </c>
      <c r="Q55">
        <v>4659.5422910877696</v>
      </c>
      <c r="R55">
        <v>44.915861900747402</v>
      </c>
      <c r="S55" s="1">
        <f>(Table2[[#This Row],[Close Price]]-Table2[[#This Row],[20D EMA]])/Table2[[#This Row],[20D EMA]]</f>
        <v>4.4792204381412987E-2</v>
      </c>
      <c r="T55" s="1">
        <f>(Table2[[#This Row],[Close Price]]-Table2[[#This Row],[50D EMA]])/Table2[[#This Row],[50D EMA]]</f>
        <v>6.9173768026020571E-2</v>
      </c>
      <c r="U55" s="1">
        <f>(Table2[[#This Row],[Close Price]]-Table2[[#This Row],[200D EMA]])/Table2[[#This Row],[200D EMA]]</f>
        <v>0.23796494154222597</v>
      </c>
      <c r="V55">
        <v>0.82701788926225905</v>
      </c>
      <c r="W55">
        <v>5409.05</v>
      </c>
      <c r="X55">
        <v>5795.8</v>
      </c>
      <c r="Y55">
        <v>5409.05</v>
      </c>
      <c r="Z55">
        <v>5875</v>
      </c>
      <c r="AA55">
        <v>4971.1000000000004</v>
      </c>
      <c r="AB55">
        <v>5950</v>
      </c>
      <c r="AC55" s="1">
        <f>(Table2[[#This Row],[Close Price]]/Table2[[#This Row],[Day Low]])-1</f>
        <v>6.6425712463371589E-2</v>
      </c>
      <c r="AD55" s="1">
        <f>(Table2[[#This Row],[Day High]]/Table2[[#This Row],[Close Price]])-1</f>
        <v>4.7587264989121802E-3</v>
      </c>
      <c r="AE55" s="1">
        <f>(Table2[[#This Row],[Close Price]]/Table2[[#This Row],[Current Week Low]])-1</f>
        <v>6.6425712463371589E-2</v>
      </c>
      <c r="AF55" s="1">
        <f>(Table2[[#This Row],[Current Week High]]/Table2[[#This Row],[Close Price]])-1</f>
        <v>1.8488822626921086E-2</v>
      </c>
      <c r="AG55" s="1">
        <f>(Table2[[#This Row],[Close Price]]/Table2[[#This Row],[Current Month Low]])-1</f>
        <v>0.16037697893826319</v>
      </c>
      <c r="AH55" s="1">
        <f>(Table2[[#This Row],[Current Month High]]/Table2[[#This Row],[Close Price]])-1</f>
        <v>3.1490807596626258E-2</v>
      </c>
      <c r="AI55">
        <v>3.9985437776833801</v>
      </c>
      <c r="AJ55">
        <v>91.5122841965471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0.11</v>
      </c>
      <c r="AM55" t="s">
        <v>3162</v>
      </c>
      <c r="AN55">
        <v>3.26</v>
      </c>
      <c r="AO55" t="s">
        <v>3162</v>
      </c>
      <c r="AP55">
        <v>0.19569558289083699</v>
      </c>
      <c r="AQ55">
        <f>(Table2[[#This Row],[Sharpe Ratio]]-AVERAGE(Table2[Sharpe Ratio]))/_xlfn.STDEV.P(Table2[Sharpe Ratio])</f>
        <v>1.6206946112709284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6.1907344097401635</v>
      </c>
      <c r="AS55">
        <f>_xlfn.RANK.AVG(Table2[[#This Row],[1Y Return vs Nifty Z-Score]],Table2[1Y Return vs Nifty Z-Score])</f>
        <v>213</v>
      </c>
      <c r="AT55">
        <f>_xlfn.RANK.AVG(Table2[[#This Row],[6M Return vs Nifty Z-Score]],Table2[6M Return vs Nifty Z-Score])</f>
        <v>63</v>
      </c>
      <c r="AU55">
        <f>_xlfn.RANK.AVG(Table2[[#This Row],[Sharpe Ratio Z-Score]],Table2[Sharpe Ratio Z-Score])</f>
        <v>34</v>
      </c>
      <c r="AV55">
        <f>(Table2[[#This Row],[Rank 1Y]]+Table2[[#This Row],[Rank 6M]]+Table2[[#This Row],[Rank Sharpe]])/3</f>
        <v>103.33333333333333</v>
      </c>
    </row>
    <row r="56" spans="1:48" x14ac:dyDescent="0.3">
      <c r="A56" t="s">
        <v>920</v>
      </c>
      <c r="B56" t="s">
        <v>921</v>
      </c>
      <c r="C56" t="s">
        <v>3122</v>
      </c>
      <c r="D56" t="s">
        <v>524</v>
      </c>
      <c r="E56">
        <v>15783.4802252399</v>
      </c>
      <c r="F56">
        <v>569.4</v>
      </c>
      <c r="G56">
        <v>97.621253044260598</v>
      </c>
      <c r="H56">
        <f>(Table2[[#This Row],[1Y Return vs Nifty]]-AVERAGE(Table2[1Y Return vs Nifty]))/_xlfn.STDEV.P(Table2[1Y Return vs Nifty])</f>
        <v>1.1225152230004478</v>
      </c>
      <c r="I56">
        <v>1.0002551109849001</v>
      </c>
      <c r="J56">
        <f>(Table2[[#This Row],[1M Return vs Nifty]]-AVERAGE(Table2[1M Return vs Nifty]))/_xlfn.STDEV.P(Table2[1M Return vs Nifty])</f>
        <v>-6.7715195384892811E-3</v>
      </c>
      <c r="K56">
        <v>15.4714151810527</v>
      </c>
      <c r="L56">
        <f>(Table2[[#This Row],[6M Return vs Nifty]]-AVERAGE(Table2[6M Return vs Nifty]))/_xlfn.STDEV.P(Table2[6M Return vs Nifty])</f>
        <v>0.37754214433723471</v>
      </c>
      <c r="M56">
        <v>-0.37549828488386799</v>
      </c>
      <c r="N56">
        <f>(Table2[[#This Row],[1W Return vs Nifty]]-AVERAGE(Table2[1W Return vs Nifty]))/_xlfn.STDEV.P(Table2[1W Return vs Nifty])</f>
        <v>7.5203722160511249E-3</v>
      </c>
      <c r="O56">
        <v>603.19000000000005</v>
      </c>
      <c r="P56">
        <v>605.99473746165404</v>
      </c>
      <c r="Q56">
        <v>526.34992688184695</v>
      </c>
      <c r="R56">
        <v>23.208290115166701</v>
      </c>
      <c r="S56" s="1">
        <f>(Table2[[#This Row],[Close Price]]-Table2[[#This Row],[20D EMA]])/Table2[[#This Row],[20D EMA]]</f>
        <v>-5.601883320346835E-2</v>
      </c>
      <c r="T56" s="1">
        <f>(Table2[[#This Row],[Close Price]]-Table2[[#This Row],[50D EMA]])/Table2[[#This Row],[50D EMA]]</f>
        <v>-6.0387879959056069E-2</v>
      </c>
      <c r="U56" s="1">
        <f>(Table2[[#This Row],[Close Price]]-Table2[[#This Row],[200D EMA]])/Table2[[#This Row],[200D EMA]]</f>
        <v>8.1789833947895157E-2</v>
      </c>
      <c r="V56">
        <v>0.41353137077347102</v>
      </c>
      <c r="W56">
        <v>566.85</v>
      </c>
      <c r="X56">
        <v>589.54999999999995</v>
      </c>
      <c r="Y56">
        <v>566.85</v>
      </c>
      <c r="Z56">
        <v>600.70000000000005</v>
      </c>
      <c r="AA56">
        <v>566.85</v>
      </c>
      <c r="AB56">
        <v>650</v>
      </c>
      <c r="AC56" s="1">
        <f>(Table2[[#This Row],[Close Price]]/Table2[[#This Row],[Day Low]])-1</f>
        <v>4.4985445885155073E-3</v>
      </c>
      <c r="AD56" s="1">
        <f>(Table2[[#This Row],[Day High]]/Table2[[#This Row],[Close Price]])-1</f>
        <v>3.5388127853881235E-2</v>
      </c>
      <c r="AE56" s="1">
        <f>(Table2[[#This Row],[Close Price]]/Table2[[#This Row],[Current Week Low]])-1</f>
        <v>4.4985445885155073E-3</v>
      </c>
      <c r="AF56" s="1">
        <f>(Table2[[#This Row],[Current Week High]]/Table2[[#This Row],[Close Price]])-1</f>
        <v>5.4970144011240007E-2</v>
      </c>
      <c r="AG56" s="1">
        <f>(Table2[[#This Row],[Close Price]]/Table2[[#This Row],[Current Month Low]])-1</f>
        <v>4.4985445885155073E-3</v>
      </c>
      <c r="AH56" s="1">
        <f>(Table2[[#This Row],[Current Month High]]/Table2[[#This Row],[Close Price]])-1</f>
        <v>0.14155251141552516</v>
      </c>
      <c r="AI56">
        <v>27.151387425359999</v>
      </c>
      <c r="AJ56">
        <v>123.820754716981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-0.02</v>
      </c>
      <c r="AM56" t="s">
        <v>3161</v>
      </c>
      <c r="AN56">
        <v>-8.6</v>
      </c>
      <c r="AO56" t="s">
        <v>3161</v>
      </c>
      <c r="AP56">
        <v>0.22950009818259201</v>
      </c>
      <c r="AQ56">
        <f>(Table2[[#This Row],[Sharpe Ratio]]-AVERAGE(Table2[Sharpe Ratio]))/_xlfn.STDEV.P(Table2[Sharpe Ratio])</f>
        <v>2.0180491601712691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93</v>
      </c>
      <c r="AT56">
        <f>_xlfn.RANK.AVG(Table2[[#This Row],[6M Return vs Nifty Z-Score]],Table2[6M Return vs Nifty Z-Score])</f>
        <v>203</v>
      </c>
      <c r="AU56">
        <f>_xlfn.RANK.AVG(Table2[[#This Row],[Sharpe Ratio Z-Score]],Table2[Sharpe Ratio Z-Score])</f>
        <v>17</v>
      </c>
      <c r="AV56">
        <f>(Table2[[#This Row],[Rank 1Y]]+Table2[[#This Row],[Rank 6M]]+Table2[[#This Row],[Rank Sharpe]])/3</f>
        <v>104.33333333333333</v>
      </c>
    </row>
    <row r="57" spans="1:48" x14ac:dyDescent="0.3">
      <c r="A57" t="s">
        <v>1585</v>
      </c>
      <c r="B57" t="s">
        <v>1586</v>
      </c>
      <c r="C57" t="s">
        <v>3118</v>
      </c>
      <c r="D57" t="s">
        <v>122</v>
      </c>
      <c r="E57">
        <v>5809.9575599999998</v>
      </c>
      <c r="F57">
        <v>626.1</v>
      </c>
      <c r="G57">
        <v>169.489797663068</v>
      </c>
      <c r="H57">
        <f>(Table2[[#This Row],[1Y Return vs Nifty]]-AVERAGE(Table2[1Y Return vs Nifty]))/_xlfn.STDEV.P(Table2[1Y Return vs Nifty])</f>
        <v>2.3093012167334992</v>
      </c>
      <c r="I57">
        <v>9.6205429002342093</v>
      </c>
      <c r="J57">
        <f>(Table2[[#This Row],[1M Return vs Nifty]]-AVERAGE(Table2[1M Return vs Nifty]))/_xlfn.STDEV.P(Table2[1M Return vs Nifty])</f>
        <v>0.95791925519774579</v>
      </c>
      <c r="K57">
        <v>84.578011988357304</v>
      </c>
      <c r="L57">
        <f>(Table2[[#This Row],[6M Return vs Nifty]]-AVERAGE(Table2[6M Return vs Nifty]))/_xlfn.STDEV.P(Table2[6M Return vs Nifty])</f>
        <v>2.7724892961458787</v>
      </c>
      <c r="M57">
        <v>6.0899910945338203</v>
      </c>
      <c r="N57">
        <f>(Table2[[#This Row],[1W Return vs Nifty]]-AVERAGE(Table2[1W Return vs Nifty]))/_xlfn.STDEV.P(Table2[1W Return vs Nifty])</f>
        <v>1.2617498829630323</v>
      </c>
      <c r="O57">
        <v>617.58000000000004</v>
      </c>
      <c r="P57">
        <v>592.39852145431405</v>
      </c>
      <c r="Q57">
        <v>473.21167706884103</v>
      </c>
      <c r="R57">
        <v>52.026135350426401</v>
      </c>
      <c r="S57" s="1">
        <f>(Table2[[#This Row],[Close Price]]-Table2[[#This Row],[20D EMA]])/Table2[[#This Row],[20D EMA]]</f>
        <v>1.3795783542213124E-2</v>
      </c>
      <c r="T57" s="1">
        <f>(Table2[[#This Row],[Close Price]]-Table2[[#This Row],[50D EMA]])/Table2[[#This Row],[50D EMA]]</f>
        <v>5.6889876198458811E-2</v>
      </c>
      <c r="U57" s="1">
        <f>(Table2[[#This Row],[Close Price]]-Table2[[#This Row],[200D EMA]])/Table2[[#This Row],[200D EMA]]</f>
        <v>0.32308653894210093</v>
      </c>
      <c r="V57">
        <v>0.73559085815998804</v>
      </c>
      <c r="W57">
        <v>618</v>
      </c>
      <c r="X57">
        <v>659</v>
      </c>
      <c r="Y57">
        <v>615.45000000000005</v>
      </c>
      <c r="Z57">
        <v>659</v>
      </c>
      <c r="AA57">
        <v>576</v>
      </c>
      <c r="AB57">
        <v>659</v>
      </c>
      <c r="AC57" s="1">
        <f>(Table2[[#This Row],[Close Price]]/Table2[[#This Row],[Day Low]])-1</f>
        <v>1.3106796116504782E-2</v>
      </c>
      <c r="AD57" s="1">
        <f>(Table2[[#This Row],[Day High]]/Table2[[#This Row],[Close Price]])-1</f>
        <v>5.2547516371186598E-2</v>
      </c>
      <c r="AE57" s="1">
        <f>(Table2[[#This Row],[Close Price]]/Table2[[#This Row],[Current Week Low]])-1</f>
        <v>1.7304411406288134E-2</v>
      </c>
      <c r="AF57" s="1">
        <f>(Table2[[#This Row],[Current Week High]]/Table2[[#This Row],[Close Price]])-1</f>
        <v>5.2547516371186598E-2</v>
      </c>
      <c r="AG57" s="1">
        <f>(Table2[[#This Row],[Close Price]]/Table2[[#This Row],[Current Month Low]])-1</f>
        <v>8.6979166666666607E-2</v>
      </c>
      <c r="AH57" s="1">
        <f>(Table2[[#This Row],[Current Month High]]/Table2[[#This Row],[Close Price]])-1</f>
        <v>5.2547516371186598E-2</v>
      </c>
      <c r="AI57">
        <v>16.1715380929563</v>
      </c>
      <c r="AJ57">
        <v>199.139990444338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0.13</v>
      </c>
      <c r="AM57" t="s">
        <v>3162</v>
      </c>
      <c r="AN57">
        <v>3.36</v>
      </c>
      <c r="AO57" t="s">
        <v>3162</v>
      </c>
      <c r="AP57">
        <v>8.0359088302973003E-2</v>
      </c>
      <c r="AQ57">
        <f>(Table2[[#This Row],[Sharpe Ratio]]-AVERAGE(Table2[Sharpe Ratio]))/_xlfn.STDEV.P(Table2[Sharpe Ratio])</f>
        <v>0.26497392179590068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7.5664335728360568</v>
      </c>
      <c r="AS57">
        <f>_xlfn.RANK.AVG(Table2[[#This Row],[1Y Return vs Nifty Z-Score]],Table2[1Y Return vs Nifty Z-Score])</f>
        <v>24</v>
      </c>
      <c r="AT57">
        <f>_xlfn.RANK.AVG(Table2[[#This Row],[6M Return vs Nifty Z-Score]],Table2[6M Return vs Nifty Z-Score])</f>
        <v>15</v>
      </c>
      <c r="AU57">
        <f>_xlfn.RANK.AVG(Table2[[#This Row],[Sharpe Ratio Z-Score]],Table2[Sharpe Ratio Z-Score])</f>
        <v>275</v>
      </c>
      <c r="AV57">
        <f>(Table2[[#This Row],[Rank 1Y]]+Table2[[#This Row],[Rank 6M]]+Table2[[#This Row],[Rank Sharpe]])/3</f>
        <v>104.66666666666667</v>
      </c>
    </row>
    <row r="58" spans="1:48" x14ac:dyDescent="0.3">
      <c r="A58" t="s">
        <v>201</v>
      </c>
      <c r="B58" t="s">
        <v>202</v>
      </c>
      <c r="C58" t="s">
        <v>3122</v>
      </c>
      <c r="D58" t="s">
        <v>89</v>
      </c>
      <c r="E58">
        <v>126398.4903525</v>
      </c>
      <c r="F58">
        <v>2737.7</v>
      </c>
      <c r="G58">
        <v>47.474251349048203</v>
      </c>
      <c r="H58">
        <f>(Table2[[#This Row],[1Y Return vs Nifty]]-AVERAGE(Table2[1Y Return vs Nifty]))/_xlfn.STDEV.P(Table2[1Y Return vs Nifty])</f>
        <v>0.29442332890062761</v>
      </c>
      <c r="I58">
        <v>1.8282089983010801</v>
      </c>
      <c r="J58">
        <f>(Table2[[#This Row],[1M Return vs Nifty]]-AVERAGE(Table2[1M Return vs Nifty]))/_xlfn.STDEV.P(Table2[1M Return vs Nifty])</f>
        <v>8.5884259076818292E-2</v>
      </c>
      <c r="K58">
        <v>31.321019237660899</v>
      </c>
      <c r="L58">
        <f>(Table2[[#This Row],[6M Return vs Nifty]]-AVERAGE(Table2[6M Return vs Nifty]))/_xlfn.STDEV.P(Table2[6M Return vs Nifty])</f>
        <v>0.92682348427229955</v>
      </c>
      <c r="M58">
        <v>-1.1645342053429599</v>
      </c>
      <c r="N58">
        <f>(Table2[[#This Row],[1W Return vs Nifty]]-AVERAGE(Table2[1W Return vs Nifty]))/_xlfn.STDEV.P(Table2[1W Return vs Nifty])</f>
        <v>-0.14554339115963502</v>
      </c>
      <c r="O58">
        <v>2759.21</v>
      </c>
      <c r="P58">
        <v>2722.5753467259801</v>
      </c>
      <c r="Q58">
        <v>2351.7464055904002</v>
      </c>
      <c r="R58">
        <v>35.051240959932997</v>
      </c>
      <c r="S58" s="1">
        <f>(Table2[[#This Row],[Close Price]]-Table2[[#This Row],[20D EMA]])/Table2[[#This Row],[20D EMA]]</f>
        <v>-7.7957096415279077E-3</v>
      </c>
      <c r="T58" s="1">
        <f>(Table2[[#This Row],[Close Price]]-Table2[[#This Row],[50D EMA]])/Table2[[#This Row],[50D EMA]]</f>
        <v>5.5552744544637754E-3</v>
      </c>
      <c r="U58" s="1">
        <f>(Table2[[#This Row],[Close Price]]-Table2[[#This Row],[200D EMA]])/Table2[[#This Row],[200D EMA]]</f>
        <v>0.16411361084347312</v>
      </c>
      <c r="V58">
        <v>0.87728791653794103</v>
      </c>
      <c r="W58">
        <v>2658.05</v>
      </c>
      <c r="X58">
        <v>2749</v>
      </c>
      <c r="Y58">
        <v>2658.05</v>
      </c>
      <c r="Z58">
        <v>2756.35</v>
      </c>
      <c r="AA58">
        <v>2594.6</v>
      </c>
      <c r="AB58">
        <v>2875.25</v>
      </c>
      <c r="AC58" s="1">
        <f>(Table2[[#This Row],[Close Price]]/Table2[[#This Row],[Day Low]])-1</f>
        <v>2.9965576268316862E-2</v>
      </c>
      <c r="AD58" s="1">
        <f>(Table2[[#This Row],[Day High]]/Table2[[#This Row],[Close Price]])-1</f>
        <v>4.127552324944439E-3</v>
      </c>
      <c r="AE58" s="1">
        <f>(Table2[[#This Row],[Close Price]]/Table2[[#This Row],[Current Week Low]])-1</f>
        <v>2.9965576268316862E-2</v>
      </c>
      <c r="AF58" s="1">
        <f>(Table2[[#This Row],[Current Week High]]/Table2[[#This Row],[Close Price]])-1</f>
        <v>6.8122876867444671E-3</v>
      </c>
      <c r="AG58" s="1">
        <f>(Table2[[#This Row],[Close Price]]/Table2[[#This Row],[Current Month Low]])-1</f>
        <v>5.5153010097895638E-2</v>
      </c>
      <c r="AH58" s="1">
        <f>(Table2[[#This Row],[Current Month High]]/Table2[[#This Row],[Close Price]])-1</f>
        <v>5.0242904627972429E-2</v>
      </c>
      <c r="AI58">
        <v>8.0469006830551297</v>
      </c>
      <c r="AJ58">
        <v>76.796900226025102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0.08</v>
      </c>
      <c r="AM58" t="s">
        <v>3162</v>
      </c>
      <c r="AN58">
        <v>-0.93</v>
      </c>
      <c r="AO58" t="s">
        <v>3161</v>
      </c>
      <c r="AP58">
        <v>0.231135115864845</v>
      </c>
      <c r="AQ58">
        <f>(Table2[[#This Row],[Sharpe Ratio]]-AVERAGE(Table2[Sharpe Ratio]))/_xlfn.STDEV.P(Table2[Sharpe Ratio])</f>
        <v>2.0372679452349964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3.1988556263251069</v>
      </c>
      <c r="AS58">
        <f>_xlfn.RANK.AVG(Table2[[#This Row],[1Y Return vs Nifty Z-Score]],Table2[1Y Return vs Nifty Z-Score])</f>
        <v>214</v>
      </c>
      <c r="AT58">
        <f>_xlfn.RANK.AVG(Table2[[#This Row],[6M Return vs Nifty Z-Score]],Table2[6M Return vs Nifty Z-Score])</f>
        <v>100</v>
      </c>
      <c r="AU58">
        <f>_xlfn.RANK.AVG(Table2[[#This Row],[Sharpe Ratio Z-Score]],Table2[Sharpe Ratio Z-Score])</f>
        <v>16</v>
      </c>
      <c r="AV58">
        <f>(Table2[[#This Row],[Rank 1Y]]+Table2[[#This Row],[Rank 6M]]+Table2[[#This Row],[Rank Sharpe]])/3</f>
        <v>110</v>
      </c>
    </row>
    <row r="59" spans="1:48" x14ac:dyDescent="0.3">
      <c r="A59" t="s">
        <v>988</v>
      </c>
      <c r="B59" t="s">
        <v>989</v>
      </c>
      <c r="C59" t="s">
        <v>3127</v>
      </c>
      <c r="D59" t="s">
        <v>265</v>
      </c>
      <c r="E59">
        <v>14013.293171220001</v>
      </c>
      <c r="F59">
        <v>1764.7</v>
      </c>
      <c r="G59">
        <v>79.482673030595905</v>
      </c>
      <c r="H59">
        <f>(Table2[[#This Row],[1Y Return vs Nifty]]-AVERAGE(Table2[1Y Return vs Nifty]))/_xlfn.STDEV.P(Table2[1Y Return vs Nifty])</f>
        <v>0.82298762270464065</v>
      </c>
      <c r="I59">
        <v>12.5726797623569</v>
      </c>
      <c r="J59">
        <f>(Table2[[#This Row],[1M Return vs Nifty]]-AVERAGE(Table2[1M Return vs Nifty]))/_xlfn.STDEV.P(Table2[1M Return vs Nifty])</f>
        <v>1.2882909627641985</v>
      </c>
      <c r="K59">
        <v>31.4396356680178</v>
      </c>
      <c r="L59">
        <f>(Table2[[#This Row],[6M Return vs Nifty]]-AVERAGE(Table2[6M Return vs Nifty]))/_xlfn.STDEV.P(Table2[6M Return vs Nifty])</f>
        <v>0.93093423628680105</v>
      </c>
      <c r="M59">
        <v>8.3685329777322295</v>
      </c>
      <c r="N59">
        <f>(Table2[[#This Row],[1W Return vs Nifty]]-AVERAGE(Table2[1W Return vs Nifty]))/_xlfn.STDEV.P(Table2[1W Return vs Nifty])</f>
        <v>1.7037604259666361</v>
      </c>
      <c r="O59">
        <v>1761.96</v>
      </c>
      <c r="P59">
        <v>1793.18189546247</v>
      </c>
      <c r="Q59">
        <v>1584.56245387592</v>
      </c>
      <c r="R59">
        <v>49.295598736331101</v>
      </c>
      <c r="S59" s="1">
        <f>(Table2[[#This Row],[Close Price]]-Table2[[#This Row],[20D EMA]])/Table2[[#This Row],[20D EMA]]</f>
        <v>1.5550863810756255E-3</v>
      </c>
      <c r="T59" s="1">
        <f>(Table2[[#This Row],[Close Price]]-Table2[[#This Row],[50D EMA]])/Table2[[#This Row],[50D EMA]]</f>
        <v>-1.5883439117103274E-2</v>
      </c>
      <c r="U59" s="1">
        <f>(Table2[[#This Row],[Close Price]]-Table2[[#This Row],[200D EMA]])/Table2[[#This Row],[200D EMA]]</f>
        <v>0.11368283129734297</v>
      </c>
      <c r="V59">
        <v>1.23684284698712</v>
      </c>
      <c r="W59">
        <v>1743.9</v>
      </c>
      <c r="X59">
        <v>1837.8</v>
      </c>
      <c r="Y59">
        <v>1743.9</v>
      </c>
      <c r="Z59">
        <v>1879.45</v>
      </c>
      <c r="AA59">
        <v>1645.35</v>
      </c>
      <c r="AB59">
        <v>1890</v>
      </c>
      <c r="AC59" s="1">
        <f>(Table2[[#This Row],[Close Price]]/Table2[[#This Row],[Day Low]])-1</f>
        <v>1.1927289408796282E-2</v>
      </c>
      <c r="AD59" s="1">
        <f>(Table2[[#This Row],[Day High]]/Table2[[#This Row],[Close Price]])-1</f>
        <v>4.1423471411571322E-2</v>
      </c>
      <c r="AE59" s="1">
        <f>(Table2[[#This Row],[Close Price]]/Table2[[#This Row],[Current Week Low]])-1</f>
        <v>1.1927289408796282E-2</v>
      </c>
      <c r="AF59" s="1">
        <f>(Table2[[#This Row],[Current Week High]]/Table2[[#This Row],[Close Price]])-1</f>
        <v>6.5025216750722592E-2</v>
      </c>
      <c r="AG59" s="1">
        <f>(Table2[[#This Row],[Close Price]]/Table2[[#This Row],[Current Month Low]])-1</f>
        <v>7.253775792384598E-2</v>
      </c>
      <c r="AH59" s="1">
        <f>(Table2[[#This Row],[Current Month High]]/Table2[[#This Row],[Close Price]])-1</f>
        <v>7.1003570011900052E-2</v>
      </c>
      <c r="AI59">
        <v>52.093840312800999</v>
      </c>
      <c r="AJ59">
        <v>119.694989106753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-0.17</v>
      </c>
      <c r="AM59" t="s">
        <v>3161</v>
      </c>
      <c r="AN59">
        <v>-0.43</v>
      </c>
      <c r="AO59" t="s">
        <v>3161</v>
      </c>
      <c r="AP59">
        <v>0.14415494600235601</v>
      </c>
      <c r="AQ59">
        <f>(Table2[[#This Row],[Sharpe Ratio]]-AVERAGE(Table2[Sharpe Ratio]))/_xlfn.STDEV.P(Table2[Sharpe Ratio])</f>
        <v>1.0148611495542423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122</v>
      </c>
      <c r="AT59">
        <f>_xlfn.RANK.AVG(Table2[[#This Row],[6M Return vs Nifty Z-Score]],Table2[6M Return vs Nifty Z-Score])</f>
        <v>99</v>
      </c>
      <c r="AU59">
        <f>_xlfn.RANK.AVG(Table2[[#This Row],[Sharpe Ratio Z-Score]],Table2[Sharpe Ratio Z-Score])</f>
        <v>109</v>
      </c>
      <c r="AV59">
        <f>(Table2[[#This Row],[Rank 1Y]]+Table2[[#This Row],[Rank 6M]]+Table2[[#This Row],[Rank Sharpe]])/3</f>
        <v>110</v>
      </c>
    </row>
    <row r="60" spans="1:48" x14ac:dyDescent="0.3">
      <c r="A60" t="s">
        <v>278</v>
      </c>
      <c r="B60" t="s">
        <v>279</v>
      </c>
      <c r="C60" t="s">
        <v>3115</v>
      </c>
      <c r="D60" t="s">
        <v>280</v>
      </c>
      <c r="E60">
        <v>94469.296211619905</v>
      </c>
      <c r="F60">
        <v>10890.55</v>
      </c>
      <c r="G60">
        <v>159.39171447338501</v>
      </c>
      <c r="H60">
        <f>(Table2[[#This Row],[1Y Return vs Nifty]]-AVERAGE(Table2[1Y Return vs Nifty]))/_xlfn.STDEV.P(Table2[1Y Return vs Nifty])</f>
        <v>2.1425486582027569</v>
      </c>
      <c r="I60">
        <v>3.5790098592845201</v>
      </c>
      <c r="J60">
        <f>(Table2[[#This Row],[1M Return vs Nifty]]-AVERAGE(Table2[1M Return vs Nifty]))/_xlfn.STDEV.P(Table2[1M Return vs Nifty])</f>
        <v>0.28181523960595739</v>
      </c>
      <c r="K60">
        <v>34.904219626358199</v>
      </c>
      <c r="L60">
        <f>(Table2[[#This Row],[6M Return vs Nifty]]-AVERAGE(Table2[6M Return vs Nifty]))/_xlfn.STDEV.P(Table2[6M Return vs Nifty])</f>
        <v>1.0510023031077707</v>
      </c>
      <c r="M60">
        <v>-3.0393843731438399</v>
      </c>
      <c r="N60">
        <f>(Table2[[#This Row],[1W Return vs Nifty]]-AVERAGE(Table2[1W Return vs Nifty]))/_xlfn.STDEV.P(Table2[1W Return vs Nifty])</f>
        <v>-0.50924245099732668</v>
      </c>
      <c r="O60">
        <v>11380.53</v>
      </c>
      <c r="P60">
        <v>11156.8923218825</v>
      </c>
      <c r="Q60">
        <v>9114.3960462208197</v>
      </c>
      <c r="R60">
        <v>31.785639306577099</v>
      </c>
      <c r="S60" s="1">
        <f>(Table2[[#This Row],[Close Price]]-Table2[[#This Row],[20D EMA]])/Table2[[#This Row],[20D EMA]]</f>
        <v>-4.3054233853783729E-2</v>
      </c>
      <c r="T60" s="1">
        <f>(Table2[[#This Row],[Close Price]]-Table2[[#This Row],[50D EMA]])/Table2[[#This Row],[50D EMA]]</f>
        <v>-2.3872447111469575E-2</v>
      </c>
      <c r="U60" s="1">
        <f>(Table2[[#This Row],[Close Price]]-Table2[[#This Row],[200D EMA]])/Table2[[#This Row],[200D EMA]]</f>
        <v>0.19487346663146612</v>
      </c>
      <c r="V60">
        <v>0.396595682692715</v>
      </c>
      <c r="W60">
        <v>10814.1</v>
      </c>
      <c r="X60">
        <v>11390</v>
      </c>
      <c r="Y60">
        <v>10814.1</v>
      </c>
      <c r="Z60">
        <v>11659</v>
      </c>
      <c r="AA60">
        <v>10723</v>
      </c>
      <c r="AB60">
        <v>11881.85</v>
      </c>
      <c r="AC60" s="1">
        <f>(Table2[[#This Row],[Close Price]]/Table2[[#This Row],[Day Low]])-1</f>
        <v>7.0694741125012506E-3</v>
      </c>
      <c r="AD60" s="1">
        <f>(Table2[[#This Row],[Day High]]/Table2[[#This Row],[Close Price]])-1</f>
        <v>4.5860861021711496E-2</v>
      </c>
      <c r="AE60" s="1">
        <f>(Table2[[#This Row],[Close Price]]/Table2[[#This Row],[Current Week Low]])-1</f>
        <v>7.0694741125012506E-3</v>
      </c>
      <c r="AF60" s="1">
        <f>(Table2[[#This Row],[Current Week High]]/Table2[[#This Row],[Close Price]])-1</f>
        <v>7.0561174596324383E-2</v>
      </c>
      <c r="AG60" s="1">
        <f>(Table2[[#This Row],[Close Price]]/Table2[[#This Row],[Current Month Low]])-1</f>
        <v>1.5625291429637089E-2</v>
      </c>
      <c r="AH60" s="1">
        <f>(Table2[[#This Row],[Current Month High]]/Table2[[#This Row],[Close Price]])-1</f>
        <v>9.1023869317895079E-2</v>
      </c>
      <c r="AI60">
        <v>15.8710992557768</v>
      </c>
      <c r="AJ60">
        <v>181.49684656741101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0.01</v>
      </c>
      <c r="AM60" t="s">
        <v>3162</v>
      </c>
      <c r="AN60">
        <v>-0.55000000000000004</v>
      </c>
      <c r="AO60" t="s">
        <v>3161</v>
      </c>
      <c r="AP60">
        <v>9.7129181516254007E-2</v>
      </c>
      <c r="AQ60">
        <f>(Table2[[#This Row],[Sharpe Ratio]]-AVERAGE(Table2[Sharpe Ratio]))/_xlfn.STDEV.P(Table2[Sharpe Ratio])</f>
        <v>0.46209767187094503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3.4282214217901035</v>
      </c>
      <c r="AS60">
        <f>_xlfn.RANK.AVG(Table2[[#This Row],[1Y Return vs Nifty Z-Score]],Table2[1Y Return vs Nifty Z-Score])</f>
        <v>29</v>
      </c>
      <c r="AT60">
        <f>_xlfn.RANK.AVG(Table2[[#This Row],[6M Return vs Nifty Z-Score]],Table2[6M Return vs Nifty Z-Score])</f>
        <v>83</v>
      </c>
      <c r="AU60">
        <f>_xlfn.RANK.AVG(Table2[[#This Row],[Sharpe Ratio Z-Score]],Table2[Sharpe Ratio Z-Score])</f>
        <v>220</v>
      </c>
      <c r="AV60">
        <f>(Table2[[#This Row],[Rank 1Y]]+Table2[[#This Row],[Rank 6M]]+Table2[[#This Row],[Rank Sharpe]])/3</f>
        <v>110.66666666666667</v>
      </c>
    </row>
    <row r="61" spans="1:48" x14ac:dyDescent="0.3">
      <c r="A61" t="s">
        <v>753</v>
      </c>
      <c r="B61" t="s">
        <v>754</v>
      </c>
      <c r="C61" t="s">
        <v>3127</v>
      </c>
      <c r="D61" t="s">
        <v>456</v>
      </c>
      <c r="E61">
        <v>21198.243670200001</v>
      </c>
      <c r="F61">
        <v>333</v>
      </c>
      <c r="G61">
        <v>62.895292735705702</v>
      </c>
      <c r="H61">
        <f>(Table2[[#This Row],[1Y Return vs Nifty]]-AVERAGE(Table2[1Y Return vs Nifty]))/_xlfn.STDEV.P(Table2[1Y Return vs Nifty])</f>
        <v>0.54907543050549978</v>
      </c>
      <c r="I61">
        <v>1.2927616909947099</v>
      </c>
      <c r="J61">
        <f>(Table2[[#This Row],[1M Return vs Nifty]]-AVERAGE(Table2[1M Return vs Nifty]))/_xlfn.STDEV.P(Table2[1M Return vs Nifty])</f>
        <v>2.5962700731630411E-2</v>
      </c>
      <c r="K61">
        <v>25.694366625351201</v>
      </c>
      <c r="L61">
        <f>(Table2[[#This Row],[6M Return vs Nifty]]-AVERAGE(Table2[6M Return vs Nifty]))/_xlfn.STDEV.P(Table2[6M Return vs Nifty])</f>
        <v>0.73182711242602438</v>
      </c>
      <c r="M61">
        <v>-2.5764930119546099</v>
      </c>
      <c r="N61">
        <f>(Table2[[#This Row],[1W Return vs Nifty]]-AVERAGE(Table2[1W Return vs Nifty]))/_xlfn.STDEV.P(Table2[1W Return vs Nifty])</f>
        <v>-0.41944692719342536</v>
      </c>
      <c r="O61">
        <v>357.36</v>
      </c>
      <c r="P61">
        <v>346.52707596616398</v>
      </c>
      <c r="Q61">
        <v>287.93745274717099</v>
      </c>
      <c r="R61">
        <v>26.964915515456401</v>
      </c>
      <c r="S61" s="1">
        <f>(Table2[[#This Row],[Close Price]]-Table2[[#This Row],[20D EMA]])/Table2[[#This Row],[20D EMA]]</f>
        <v>-6.816655473472133E-2</v>
      </c>
      <c r="T61" s="1">
        <f>(Table2[[#This Row],[Close Price]]-Table2[[#This Row],[50D EMA]])/Table2[[#This Row],[50D EMA]]</f>
        <v>-3.9036129942945079E-2</v>
      </c>
      <c r="U61" s="1">
        <f>(Table2[[#This Row],[Close Price]]-Table2[[#This Row],[200D EMA]])/Table2[[#This Row],[200D EMA]]</f>
        <v>0.15650116656549379</v>
      </c>
      <c r="V61">
        <v>0.65921103765883204</v>
      </c>
      <c r="W61">
        <v>330.2</v>
      </c>
      <c r="X61">
        <v>347.65</v>
      </c>
      <c r="Y61">
        <v>326.85000000000002</v>
      </c>
      <c r="Z61">
        <v>378.15</v>
      </c>
      <c r="AA61">
        <v>326.85000000000002</v>
      </c>
      <c r="AB61">
        <v>383.85</v>
      </c>
      <c r="AC61" s="1">
        <f>(Table2[[#This Row],[Close Price]]/Table2[[#This Row],[Day Low]])-1</f>
        <v>8.4797092671109464E-3</v>
      </c>
      <c r="AD61" s="1">
        <f>(Table2[[#This Row],[Day High]]/Table2[[#This Row],[Close Price]])-1</f>
        <v>4.3993993993993952E-2</v>
      </c>
      <c r="AE61" s="1">
        <f>(Table2[[#This Row],[Close Price]]/Table2[[#This Row],[Current Week Low]])-1</f>
        <v>1.8815970628728751E-2</v>
      </c>
      <c r="AF61" s="1">
        <f>(Table2[[#This Row],[Current Week High]]/Table2[[#This Row],[Close Price]])-1</f>
        <v>0.13558558558558542</v>
      </c>
      <c r="AG61" s="1">
        <f>(Table2[[#This Row],[Close Price]]/Table2[[#This Row],[Current Month Low]])-1</f>
        <v>1.8815970628728751E-2</v>
      </c>
      <c r="AH61" s="1">
        <f>(Table2[[#This Row],[Current Month High]]/Table2[[#This Row],[Close Price]])-1</f>
        <v>0.15270270270270281</v>
      </c>
      <c r="AI61">
        <v>15.270270270270199</v>
      </c>
      <c r="AJ61">
        <v>101.818181818181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0.02</v>
      </c>
      <c r="AM61" t="s">
        <v>3162</v>
      </c>
      <c r="AN61">
        <v>-8.2799999999999994</v>
      </c>
      <c r="AO61" t="s">
        <v>3161</v>
      </c>
      <c r="AP61">
        <v>0.17502491931184999</v>
      </c>
      <c r="AQ61">
        <f>(Table2[[#This Row],[Sharpe Ratio]]-AVERAGE(Table2[Sharpe Ratio]))/_xlfn.STDEV.P(Table2[Sharpe Ratio])</f>
        <v>1.3777216790750222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2.2651399955447515</v>
      </c>
      <c r="AS61">
        <f>_xlfn.RANK.AVG(Table2[[#This Row],[1Y Return vs Nifty Z-Score]],Table2[1Y Return vs Nifty Z-Score])</f>
        <v>155</v>
      </c>
      <c r="AT61">
        <f>_xlfn.RANK.AVG(Table2[[#This Row],[6M Return vs Nifty Z-Score]],Table2[6M Return vs Nifty Z-Score])</f>
        <v>120</v>
      </c>
      <c r="AU61">
        <f>_xlfn.RANK.AVG(Table2[[#This Row],[Sharpe Ratio Z-Score]],Table2[Sharpe Ratio Z-Score])</f>
        <v>67</v>
      </c>
      <c r="AV61">
        <f>(Table2[[#This Row],[Rank 1Y]]+Table2[[#This Row],[Rank 6M]]+Table2[[#This Row],[Rank Sharpe]])/3</f>
        <v>114</v>
      </c>
    </row>
    <row r="62" spans="1:48" x14ac:dyDescent="0.3">
      <c r="A62" t="s">
        <v>546</v>
      </c>
      <c r="B62" t="s">
        <v>547</v>
      </c>
      <c r="C62" t="s">
        <v>3116</v>
      </c>
      <c r="D62" t="s">
        <v>404</v>
      </c>
      <c r="E62">
        <v>36595.949569179997</v>
      </c>
      <c r="F62">
        <v>1948.9</v>
      </c>
      <c r="G62">
        <v>53.707038143909102</v>
      </c>
      <c r="H62">
        <f>(Table2[[#This Row],[1Y Return vs Nifty]]-AVERAGE(Table2[1Y Return vs Nifty]))/_xlfn.STDEV.P(Table2[1Y Return vs Nifty])</f>
        <v>0.3973471338739859</v>
      </c>
      <c r="I62">
        <v>3.35254108113172</v>
      </c>
      <c r="J62">
        <f>(Table2[[#This Row],[1M Return vs Nifty]]-AVERAGE(Table2[1M Return vs Nifty]))/_xlfn.STDEV.P(Table2[1M Return vs Nifty])</f>
        <v>0.25647126659820491</v>
      </c>
      <c r="K62">
        <v>74.522731378746101</v>
      </c>
      <c r="L62">
        <f>(Table2[[#This Row],[6M Return vs Nifty]]-AVERAGE(Table2[6M Return vs Nifty]))/_xlfn.STDEV.P(Table2[6M Return vs Nifty])</f>
        <v>2.424015101652198</v>
      </c>
      <c r="M62">
        <v>5.4890511280758201</v>
      </c>
      <c r="N62">
        <f>(Table2[[#This Row],[1W Return vs Nifty]]-AVERAGE(Table2[1W Return vs Nifty]))/_xlfn.STDEV.P(Table2[1W Return vs Nifty])</f>
        <v>1.1451745402645639</v>
      </c>
      <c r="O62">
        <v>1956.76</v>
      </c>
      <c r="P62">
        <v>1844.0270922790801</v>
      </c>
      <c r="Q62">
        <v>1448.96394887212</v>
      </c>
      <c r="R62">
        <v>44.879302467196702</v>
      </c>
      <c r="S62" s="1">
        <f>(Table2[[#This Row],[Close Price]]-Table2[[#This Row],[20D EMA]])/Table2[[#This Row],[20D EMA]]</f>
        <v>-4.0168441709764607E-3</v>
      </c>
      <c r="T62" s="1">
        <f>(Table2[[#This Row],[Close Price]]-Table2[[#This Row],[50D EMA]])/Table2[[#This Row],[50D EMA]]</f>
        <v>5.6871674044281478E-2</v>
      </c>
      <c r="U62" s="1">
        <f>(Table2[[#This Row],[Close Price]]-Table2[[#This Row],[200D EMA]])/Table2[[#This Row],[200D EMA]]</f>
        <v>0.34503001369843089</v>
      </c>
      <c r="V62">
        <v>0.45293261171467503</v>
      </c>
      <c r="W62">
        <v>1931.05</v>
      </c>
      <c r="X62">
        <v>2003.8</v>
      </c>
      <c r="Y62">
        <v>1931.05</v>
      </c>
      <c r="Z62">
        <v>2022.75</v>
      </c>
      <c r="AA62">
        <v>1856</v>
      </c>
      <c r="AB62">
        <v>2154.9499999999998</v>
      </c>
      <c r="AC62" s="1">
        <f>(Table2[[#This Row],[Close Price]]/Table2[[#This Row],[Day Low]])-1</f>
        <v>9.2436757204630293E-3</v>
      </c>
      <c r="AD62" s="1">
        <f>(Table2[[#This Row],[Day High]]/Table2[[#This Row],[Close Price]])-1</f>
        <v>2.8169736774590781E-2</v>
      </c>
      <c r="AE62" s="1">
        <f>(Table2[[#This Row],[Close Price]]/Table2[[#This Row],[Current Week Low]])-1</f>
        <v>9.2436757204630293E-3</v>
      </c>
      <c r="AF62" s="1">
        <f>(Table2[[#This Row],[Current Week High]]/Table2[[#This Row],[Close Price]])-1</f>
        <v>3.7893170506439589E-2</v>
      </c>
      <c r="AG62" s="1">
        <f>(Table2[[#This Row],[Close Price]]/Table2[[#This Row],[Current Month Low]])-1</f>
        <v>5.0053879310344884E-2</v>
      </c>
      <c r="AH62" s="1">
        <f>(Table2[[#This Row],[Current Month High]]/Table2[[#This Row],[Close Price]])-1</f>
        <v>0.10572630714762155</v>
      </c>
      <c r="AI62">
        <v>10.5726307147621</v>
      </c>
      <c r="AJ62">
        <v>102.77806679846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0.25</v>
      </c>
      <c r="AM62" t="s">
        <v>3162</v>
      </c>
      <c r="AN62">
        <v>-2.62</v>
      </c>
      <c r="AO62" t="s">
        <v>3161</v>
      </c>
      <c r="AP62">
        <v>0.12953079024894801</v>
      </c>
      <c r="AQ62">
        <f>(Table2[[#This Row],[Sharpe Ratio]]-AVERAGE(Table2[Sharpe Ratio]))/_xlfn.STDEV.P(Table2[Sharpe Ratio])</f>
        <v>0.84296178160616642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5.0659698239951192</v>
      </c>
      <c r="AS62">
        <f>_xlfn.RANK.AVG(Table2[[#This Row],[1Y Return vs Nifty Z-Score]],Table2[1Y Return vs Nifty Z-Score])</f>
        <v>190</v>
      </c>
      <c r="AT62">
        <f>_xlfn.RANK.AVG(Table2[[#This Row],[6M Return vs Nifty Z-Score]],Table2[6M Return vs Nifty Z-Score])</f>
        <v>22</v>
      </c>
      <c r="AU62">
        <f>_xlfn.RANK.AVG(Table2[[#This Row],[Sharpe Ratio Z-Score]],Table2[Sharpe Ratio Z-Score])</f>
        <v>139</v>
      </c>
      <c r="AV62">
        <f>(Table2[[#This Row],[Rank 1Y]]+Table2[[#This Row],[Rank 6M]]+Table2[[#This Row],[Rank Sharpe]])/3</f>
        <v>117</v>
      </c>
    </row>
    <row r="63" spans="1:48" x14ac:dyDescent="0.3">
      <c r="A63" t="s">
        <v>986</v>
      </c>
      <c r="B63" t="s">
        <v>987</v>
      </c>
      <c r="C63" t="s">
        <v>3116</v>
      </c>
      <c r="D63" t="s">
        <v>146</v>
      </c>
      <c r="E63">
        <v>14037.5975349209</v>
      </c>
      <c r="F63">
        <v>53.71</v>
      </c>
      <c r="G63">
        <v>142.287675869254</v>
      </c>
      <c r="H63">
        <f>(Table2[[#This Row],[1Y Return vs Nifty]]-AVERAGE(Table2[1Y Return vs Nifty]))/_xlfn.STDEV.P(Table2[1Y Return vs Nifty])</f>
        <v>1.8601047384139586</v>
      </c>
      <c r="I63">
        <v>-15.004147077395301</v>
      </c>
      <c r="J63">
        <f>(Table2[[#This Row],[1M Return vs Nifty]]-AVERAGE(Table2[1M Return vs Nifty]))/_xlfn.STDEV.P(Table2[1M Return vs Nifty])</f>
        <v>-1.7978137125327571</v>
      </c>
      <c r="K63">
        <v>18.471850167806799</v>
      </c>
      <c r="L63">
        <f>(Table2[[#This Row],[6M Return vs Nifty]]-AVERAGE(Table2[6M Return vs Nifty]))/_xlfn.STDEV.P(Table2[6M Return vs Nifty])</f>
        <v>0.48152473873051244</v>
      </c>
      <c r="M63">
        <v>-3.2171509348206602</v>
      </c>
      <c r="N63">
        <f>(Table2[[#This Row],[1W Return vs Nifty]]-AVERAGE(Table2[1W Return vs Nifty]))/_xlfn.STDEV.P(Table2[1W Return vs Nifty])</f>
        <v>-0.54372709007025821</v>
      </c>
      <c r="O63">
        <v>61.98</v>
      </c>
      <c r="P63">
        <v>65.7574943054682</v>
      </c>
      <c r="Q63">
        <v>56.684646933786397</v>
      </c>
      <c r="R63">
        <v>19.2748509822115</v>
      </c>
      <c r="S63" s="1">
        <f>(Table2[[#This Row],[Close Price]]-Table2[[#This Row],[20D EMA]])/Table2[[#This Row],[20D EMA]]</f>
        <v>-0.13343013875443685</v>
      </c>
      <c r="T63" s="1">
        <f>(Table2[[#This Row],[Close Price]]-Table2[[#This Row],[50D EMA]])/Table2[[#This Row],[50D EMA]]</f>
        <v>-0.18321096983262583</v>
      </c>
      <c r="U63" s="1">
        <f>(Table2[[#This Row],[Close Price]]-Table2[[#This Row],[200D EMA]])/Table2[[#This Row],[200D EMA]]</f>
        <v>-5.2477118491380828E-2</v>
      </c>
      <c r="V63">
        <v>0.22655524931191801</v>
      </c>
      <c r="W63">
        <v>53.42</v>
      </c>
      <c r="X63">
        <v>56.95</v>
      </c>
      <c r="Y63">
        <v>53.42</v>
      </c>
      <c r="Z63">
        <v>59.48</v>
      </c>
      <c r="AA63">
        <v>53.42</v>
      </c>
      <c r="AB63">
        <v>67.64</v>
      </c>
      <c r="AC63" s="1">
        <f>(Table2[[#This Row],[Close Price]]/Table2[[#This Row],[Day Low]])-1</f>
        <v>5.4286783976038588E-3</v>
      </c>
      <c r="AD63" s="1">
        <f>(Table2[[#This Row],[Day High]]/Table2[[#This Row],[Close Price]])-1</f>
        <v>6.032396201824608E-2</v>
      </c>
      <c r="AE63" s="1">
        <f>(Table2[[#This Row],[Close Price]]/Table2[[#This Row],[Current Week Low]])-1</f>
        <v>5.4286783976038588E-3</v>
      </c>
      <c r="AF63" s="1">
        <f>(Table2[[#This Row],[Current Week High]]/Table2[[#This Row],[Close Price]])-1</f>
        <v>0.10742878421150626</v>
      </c>
      <c r="AG63" s="1">
        <f>(Table2[[#This Row],[Close Price]]/Table2[[#This Row],[Current Month Low]])-1</f>
        <v>5.4286783976038588E-3</v>
      </c>
      <c r="AH63" s="1">
        <f>(Table2[[#This Row],[Current Month High]]/Table2[[#This Row],[Close Price]])-1</f>
        <v>0.25935579966486677</v>
      </c>
      <c r="AI63">
        <v>70.173152113200501</v>
      </c>
      <c r="AJ63">
        <v>163.28431372548999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-0.35</v>
      </c>
      <c r="AM63" t="s">
        <v>3161</v>
      </c>
      <c r="AN63">
        <v>-12.67</v>
      </c>
      <c r="AO63" t="s">
        <v>3161</v>
      </c>
      <c r="AP63">
        <v>0.13142219545739101</v>
      </c>
      <c r="AQ63">
        <f>(Table2[[#This Row],[Sharpe Ratio]]-AVERAGE(Table2[Sharpe Ratio]))/_xlfn.STDEV.P(Table2[Sharpe Ratio])</f>
        <v>0.86519426909791664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40</v>
      </c>
      <c r="AT63">
        <f>_xlfn.RANK.AVG(Table2[[#This Row],[6M Return vs Nifty Z-Score]],Table2[6M Return vs Nifty Z-Score])</f>
        <v>179</v>
      </c>
      <c r="AU63">
        <f>_xlfn.RANK.AVG(Table2[[#This Row],[Sharpe Ratio Z-Score]],Table2[Sharpe Ratio Z-Score])</f>
        <v>135</v>
      </c>
      <c r="AV63">
        <f>(Table2[[#This Row],[Rank 1Y]]+Table2[[#This Row],[Rank 6M]]+Table2[[#This Row],[Rank Sharpe]])/3</f>
        <v>118</v>
      </c>
    </row>
    <row r="64" spans="1:48" x14ac:dyDescent="0.3">
      <c r="A64" t="s">
        <v>315</v>
      </c>
      <c r="B64" t="s">
        <v>316</v>
      </c>
      <c r="C64" t="s">
        <v>3114</v>
      </c>
      <c r="D64" t="s">
        <v>69</v>
      </c>
      <c r="E64">
        <v>84030.558483059998</v>
      </c>
      <c r="F64">
        <v>516.6</v>
      </c>
      <c r="G64">
        <v>133.347832078686</v>
      </c>
      <c r="H64">
        <f>(Table2[[#This Row],[1Y Return vs Nifty]]-AVERAGE(Table2[1Y Return vs Nifty]))/_xlfn.STDEV.P(Table2[1Y Return vs Nifty])</f>
        <v>1.712478520948703</v>
      </c>
      <c r="I64">
        <v>-1.3223340663203</v>
      </c>
      <c r="J64">
        <f>(Table2[[#This Row],[1M Return vs Nifty]]-AVERAGE(Table2[1M Return vs Nifty]))/_xlfn.STDEV.P(Table2[1M Return vs Nifty])</f>
        <v>-0.26669095698962192</v>
      </c>
      <c r="K64">
        <v>20.280970402223499</v>
      </c>
      <c r="L64">
        <f>(Table2[[#This Row],[6M Return vs Nifty]]-AVERAGE(Table2[6M Return vs Nifty]))/_xlfn.STDEV.P(Table2[6M Return vs Nifty])</f>
        <v>0.54422131985108191</v>
      </c>
      <c r="M64">
        <v>-6.2707739683524002</v>
      </c>
      <c r="N64">
        <f>(Table2[[#This Row],[1W Return vs Nifty]]-AVERAGE(Table2[1W Return vs Nifty]))/_xlfn.STDEV.P(Table2[1W Return vs Nifty])</f>
        <v>-1.1360943338468104</v>
      </c>
      <c r="O64">
        <v>559.64</v>
      </c>
      <c r="P64">
        <v>579.12994319681297</v>
      </c>
      <c r="Q64">
        <v>479.27466512583101</v>
      </c>
      <c r="R64">
        <v>30.394228644019801</v>
      </c>
      <c r="S64" s="1">
        <f>(Table2[[#This Row],[Close Price]]-Table2[[#This Row],[20D EMA]])/Table2[[#This Row],[20D EMA]]</f>
        <v>-7.690658280323058E-2</v>
      </c>
      <c r="T64" s="1">
        <f>(Table2[[#This Row],[Close Price]]-Table2[[#This Row],[50D EMA]])/Table2[[#This Row],[50D EMA]]</f>
        <v>-0.10797221578916465</v>
      </c>
      <c r="U64" s="1">
        <f>(Table2[[#This Row],[Close Price]]-Table2[[#This Row],[200D EMA]])/Table2[[#This Row],[200D EMA]]</f>
        <v>7.7878798088293372E-2</v>
      </c>
      <c r="V64">
        <v>0.46032154917219198</v>
      </c>
      <c r="W64">
        <v>512.5</v>
      </c>
      <c r="X64">
        <v>534.65</v>
      </c>
      <c r="Y64">
        <v>512.5</v>
      </c>
      <c r="Z64">
        <v>534.65</v>
      </c>
      <c r="AA64">
        <v>512.5</v>
      </c>
      <c r="AB64">
        <v>594</v>
      </c>
      <c r="AC64" s="1">
        <f>(Table2[[#This Row],[Close Price]]/Table2[[#This Row],[Day Low]])-1</f>
        <v>8.0000000000000071E-3</v>
      </c>
      <c r="AD64" s="1">
        <f>(Table2[[#This Row],[Day High]]/Table2[[#This Row],[Close Price]])-1</f>
        <v>3.4939992257065233E-2</v>
      </c>
      <c r="AE64" s="1">
        <f>(Table2[[#This Row],[Close Price]]/Table2[[#This Row],[Current Week Low]])-1</f>
        <v>8.0000000000000071E-3</v>
      </c>
      <c r="AF64" s="1">
        <f>(Table2[[#This Row],[Current Week High]]/Table2[[#This Row],[Close Price]])-1</f>
        <v>3.4939992257065233E-2</v>
      </c>
      <c r="AG64" s="1">
        <f>(Table2[[#This Row],[Close Price]]/Table2[[#This Row],[Current Month Low]])-1</f>
        <v>8.0000000000000071E-3</v>
      </c>
      <c r="AH64" s="1">
        <f>(Table2[[#This Row],[Current Month High]]/Table2[[#This Row],[Close Price]])-1</f>
        <v>0.14982578397212531</v>
      </c>
      <c r="AI64">
        <v>48.644986449864398</v>
      </c>
      <c r="AJ64">
        <v>164.29058663028599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-0.06</v>
      </c>
      <c r="AM64" t="s">
        <v>3161</v>
      </c>
      <c r="AN64">
        <v>-9.8000000000000007</v>
      </c>
      <c r="AO64" t="s">
        <v>3161</v>
      </c>
      <c r="AP64">
        <v>0.12364577462441299</v>
      </c>
      <c r="AQ64">
        <f>(Table2[[#This Row],[Sharpe Ratio]]-AVERAGE(Table2[Sharpe Ratio]))/_xlfn.STDEV.P(Table2[Sharpe Ratio])</f>
        <v>0.77378647444449522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44</v>
      </c>
      <c r="AT64">
        <f>_xlfn.RANK.AVG(Table2[[#This Row],[6M Return vs Nifty Z-Score]],Table2[6M Return vs Nifty Z-Score])</f>
        <v>160</v>
      </c>
      <c r="AU64">
        <f>_xlfn.RANK.AVG(Table2[[#This Row],[Sharpe Ratio Z-Score]],Table2[Sharpe Ratio Z-Score])</f>
        <v>155</v>
      </c>
      <c r="AV64">
        <f>(Table2[[#This Row],[Rank 1Y]]+Table2[[#This Row],[Rank 6M]]+Table2[[#This Row],[Rank Sharpe]])/3</f>
        <v>119.66666666666667</v>
      </c>
    </row>
    <row r="65" spans="1:48" x14ac:dyDescent="0.3">
      <c r="A65" t="s">
        <v>1623</v>
      </c>
      <c r="B65" t="s">
        <v>1624</v>
      </c>
      <c r="C65" t="s">
        <v>3117</v>
      </c>
      <c r="D65" t="s">
        <v>1019</v>
      </c>
      <c r="E65">
        <v>5540.7938211849996</v>
      </c>
      <c r="F65">
        <v>645.35</v>
      </c>
      <c r="G65">
        <v>114.59941627343299</v>
      </c>
      <c r="H65">
        <f>(Table2[[#This Row],[1Y Return vs Nifty]]-AVERAGE(Table2[1Y Return vs Nifty]))/_xlfn.STDEV.P(Table2[1Y Return vs Nifty])</f>
        <v>1.4028805264383912</v>
      </c>
      <c r="I65">
        <v>5.4533495559941301</v>
      </c>
      <c r="J65">
        <f>(Table2[[#This Row],[1M Return vs Nifty]]-AVERAGE(Table2[1M Return vs Nifty]))/_xlfn.STDEV.P(Table2[1M Return vs Nifty])</f>
        <v>0.49157137053150451</v>
      </c>
      <c r="K65">
        <v>128.35552779587999</v>
      </c>
      <c r="L65">
        <f>(Table2[[#This Row],[6M Return vs Nifty]]-AVERAGE(Table2[6M Return vs Nifty]))/_xlfn.STDEV.P(Table2[6M Return vs Nifty])</f>
        <v>4.2896358731771791</v>
      </c>
      <c r="M65">
        <v>-1.98830162480509</v>
      </c>
      <c r="N65">
        <f>(Table2[[#This Row],[1W Return vs Nifty]]-AVERAGE(Table2[1W Return vs Nifty]))/_xlfn.STDEV.P(Table2[1W Return vs Nifty])</f>
        <v>-0.30534466015102335</v>
      </c>
      <c r="O65">
        <v>702.63</v>
      </c>
      <c r="P65">
        <v>641.66074047378004</v>
      </c>
      <c r="Q65">
        <v>450.95750705531299</v>
      </c>
      <c r="R65">
        <v>33.3333371781235</v>
      </c>
      <c r="S65" s="1">
        <f>(Table2[[#This Row],[Close Price]]-Table2[[#This Row],[20D EMA]])/Table2[[#This Row],[20D EMA]]</f>
        <v>-8.1522280574413242E-2</v>
      </c>
      <c r="T65" s="1">
        <f>(Table2[[#This Row],[Close Price]]-Table2[[#This Row],[50D EMA]])/Table2[[#This Row],[50D EMA]]</f>
        <v>5.749548466212789E-3</v>
      </c>
      <c r="U65" s="1">
        <f>(Table2[[#This Row],[Close Price]]-Table2[[#This Row],[200D EMA]])/Table2[[#This Row],[200D EMA]]</f>
        <v>0.43106609803225537</v>
      </c>
      <c r="V65">
        <v>0.138111344591379</v>
      </c>
      <c r="W65">
        <v>645.35</v>
      </c>
      <c r="X65">
        <v>672.8</v>
      </c>
      <c r="Y65">
        <v>645.35</v>
      </c>
      <c r="Z65">
        <v>728.8</v>
      </c>
      <c r="AA65">
        <v>609.54999999999995</v>
      </c>
      <c r="AB65">
        <v>825.05</v>
      </c>
      <c r="AC65" s="1">
        <f>(Table2[[#This Row],[Close Price]]/Table2[[#This Row],[Day Low]])-1</f>
        <v>0</v>
      </c>
      <c r="AD65" s="1">
        <f>(Table2[[#This Row],[Day High]]/Table2[[#This Row],[Close Price]])-1</f>
        <v>4.2535058495390077E-2</v>
      </c>
      <c r="AE65" s="1">
        <f>(Table2[[#This Row],[Close Price]]/Table2[[#This Row],[Current Week Low]])-1</f>
        <v>0</v>
      </c>
      <c r="AF65" s="1">
        <f>(Table2[[#This Row],[Current Week High]]/Table2[[#This Row],[Close Price]])-1</f>
        <v>0.12930967691950102</v>
      </c>
      <c r="AG65" s="1">
        <f>(Table2[[#This Row],[Close Price]]/Table2[[#This Row],[Current Month Low]])-1</f>
        <v>5.8731851365761756E-2</v>
      </c>
      <c r="AH65" s="1">
        <f>(Table2[[#This Row],[Current Month High]]/Table2[[#This Row],[Close Price]])-1</f>
        <v>0.27845355233594171</v>
      </c>
      <c r="AI65">
        <v>35.399395676764499</v>
      </c>
      <c r="AJ65">
        <v>199.050046339202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0.35</v>
      </c>
      <c r="AM65" t="s">
        <v>3162</v>
      </c>
      <c r="AN65">
        <v>-9.0500000000000007</v>
      </c>
      <c r="AO65" t="s">
        <v>3161</v>
      </c>
      <c r="AP65">
        <v>7.5909977495038E-2</v>
      </c>
      <c r="AQ65">
        <f>(Table2[[#This Row],[Sharpe Ratio]]-AVERAGE(Table2[Sharpe Ratio]))/_xlfn.STDEV.P(Table2[Sharpe Ratio])</f>
        <v>0.21267693120642667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6.0914200412024782</v>
      </c>
      <c r="AS65">
        <f>_xlfn.RANK.AVG(Table2[[#This Row],[1Y Return vs Nifty Z-Score]],Table2[1Y Return vs Nifty Z-Score])</f>
        <v>68</v>
      </c>
      <c r="AT65">
        <f>_xlfn.RANK.AVG(Table2[[#This Row],[6M Return vs Nifty Z-Score]],Table2[6M Return vs Nifty Z-Score])</f>
        <v>3</v>
      </c>
      <c r="AU65">
        <f>_xlfn.RANK.AVG(Table2[[#This Row],[Sharpe Ratio Z-Score]],Table2[Sharpe Ratio Z-Score])</f>
        <v>290</v>
      </c>
      <c r="AV65">
        <f>(Table2[[#This Row],[Rank 1Y]]+Table2[[#This Row],[Rank 6M]]+Table2[[#This Row],[Rank Sharpe]])/3</f>
        <v>120.33333333333333</v>
      </c>
    </row>
    <row r="66" spans="1:48" x14ac:dyDescent="0.3">
      <c r="A66" t="s">
        <v>1138</v>
      </c>
      <c r="B66" t="s">
        <v>1139</v>
      </c>
      <c r="C66" t="s">
        <v>3118</v>
      </c>
      <c r="D66" t="s">
        <v>122</v>
      </c>
      <c r="E66">
        <v>10483.421828655</v>
      </c>
      <c r="F66">
        <v>1707.45</v>
      </c>
      <c r="G66">
        <v>44.6238403855359</v>
      </c>
      <c r="H66">
        <f>(Table2[[#This Row],[1Y Return vs Nifty]]-AVERAGE(Table2[1Y Return vs Nifty]))/_xlfn.STDEV.P(Table2[1Y Return vs Nifty])</f>
        <v>0.24735367101591407</v>
      </c>
      <c r="I66">
        <v>-6.3116685447602601</v>
      </c>
      <c r="J66">
        <f>(Table2[[#This Row],[1M Return vs Nifty]]-AVERAGE(Table2[1M Return vs Nifty]))/_xlfn.STDEV.P(Table2[1M Return vs Nifty])</f>
        <v>-0.8250441188674813</v>
      </c>
      <c r="K66">
        <v>46.555328160684603</v>
      </c>
      <c r="L66">
        <f>(Table2[[#This Row],[6M Return vs Nifty]]-AVERAGE(Table2[6M Return vs Nifty]))/_xlfn.STDEV.P(Table2[6M Return vs Nifty])</f>
        <v>1.4547812545949168</v>
      </c>
      <c r="M66">
        <v>-3.7755267400805099</v>
      </c>
      <c r="N66">
        <f>(Table2[[#This Row],[1W Return vs Nifty]]-AVERAGE(Table2[1W Return vs Nifty]))/_xlfn.STDEV.P(Table2[1W Return vs Nifty])</f>
        <v>-0.65204548206599111</v>
      </c>
      <c r="O66">
        <v>1841.89</v>
      </c>
      <c r="P66">
        <v>1754.34580745789</v>
      </c>
      <c r="Q66">
        <v>1426.3980309810299</v>
      </c>
      <c r="R66">
        <v>23.453696571467901</v>
      </c>
      <c r="S66" s="1">
        <f>(Table2[[#This Row],[Close Price]]-Table2[[#This Row],[20D EMA]])/Table2[[#This Row],[20D EMA]]</f>
        <v>-7.2990243717051539E-2</v>
      </c>
      <c r="T66" s="1">
        <f>(Table2[[#This Row],[Close Price]]-Table2[[#This Row],[50D EMA]])/Table2[[#This Row],[50D EMA]]</f>
        <v>-2.67312221219622E-2</v>
      </c>
      <c r="U66" s="1">
        <f>(Table2[[#This Row],[Close Price]]-Table2[[#This Row],[200D EMA]])/Table2[[#This Row],[200D EMA]]</f>
        <v>0.19703614483095699</v>
      </c>
      <c r="V66">
        <v>0.50611853032592002</v>
      </c>
      <c r="W66">
        <v>1705.05</v>
      </c>
      <c r="X66">
        <v>1797.3</v>
      </c>
      <c r="Y66">
        <v>1705.05</v>
      </c>
      <c r="Z66">
        <v>1856.2</v>
      </c>
      <c r="AA66">
        <v>1705.05</v>
      </c>
      <c r="AB66">
        <v>1954.45</v>
      </c>
      <c r="AC66" s="1">
        <f>(Table2[[#This Row],[Close Price]]/Table2[[#This Row],[Day Low]])-1</f>
        <v>1.4075833553268691E-3</v>
      </c>
      <c r="AD66" s="1">
        <f>(Table2[[#This Row],[Day High]]/Table2[[#This Row],[Close Price]])-1</f>
        <v>5.2622331547043766E-2</v>
      </c>
      <c r="AE66" s="1">
        <f>(Table2[[#This Row],[Close Price]]/Table2[[#This Row],[Current Week Low]])-1</f>
        <v>1.4075833553268691E-3</v>
      </c>
      <c r="AF66" s="1">
        <f>(Table2[[#This Row],[Current Week High]]/Table2[[#This Row],[Close Price]])-1</f>
        <v>8.7118217224516181E-2</v>
      </c>
      <c r="AG66" s="1">
        <f>(Table2[[#This Row],[Close Price]]/Table2[[#This Row],[Current Month Low]])-1</f>
        <v>1.4075833553268691E-3</v>
      </c>
      <c r="AH66" s="1">
        <f>(Table2[[#This Row],[Current Month High]]/Table2[[#This Row],[Close Price]])-1</f>
        <v>0.14466016574423857</v>
      </c>
      <c r="AI66">
        <v>28.847111189200199</v>
      </c>
      <c r="AJ66">
        <v>77.286886096978506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0.26</v>
      </c>
      <c r="AM66" t="s">
        <v>3162</v>
      </c>
      <c r="AN66">
        <v>-7.18</v>
      </c>
      <c r="AO66" t="s">
        <v>3161</v>
      </c>
      <c r="AP66">
        <v>0.16473754810315</v>
      </c>
      <c r="AQ66">
        <f>(Table2[[#This Row],[Sharpe Ratio]]-AVERAGE(Table2[Sharpe Ratio]))/_xlfn.STDEV.P(Table2[Sharpe Ratio])</f>
        <v>1.2567989647357238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1.4818442894130823</v>
      </c>
      <c r="AS66">
        <f>_xlfn.RANK.AVG(Table2[[#This Row],[1Y Return vs Nifty Z-Score]],Table2[1Y Return vs Nifty Z-Score])</f>
        <v>224</v>
      </c>
      <c r="AT66">
        <f>_xlfn.RANK.AVG(Table2[[#This Row],[6M Return vs Nifty Z-Score]],Table2[6M Return vs Nifty Z-Score])</f>
        <v>59</v>
      </c>
      <c r="AU66">
        <f>_xlfn.RANK.AVG(Table2[[#This Row],[Sharpe Ratio Z-Score]],Table2[Sharpe Ratio Z-Score])</f>
        <v>79</v>
      </c>
      <c r="AV66">
        <f>(Table2[[#This Row],[Rank 1Y]]+Table2[[#This Row],[Rank 6M]]+Table2[[#This Row],[Rank Sharpe]])/3</f>
        <v>120.66666666666667</v>
      </c>
    </row>
    <row r="67" spans="1:48" x14ac:dyDescent="0.3">
      <c r="A67" t="s">
        <v>112</v>
      </c>
      <c r="B67" t="s">
        <v>113</v>
      </c>
      <c r="C67" t="s">
        <v>3127</v>
      </c>
      <c r="D67" t="s">
        <v>114</v>
      </c>
      <c r="E67">
        <v>257784.94995435001</v>
      </c>
      <c r="F67">
        <v>7238.7</v>
      </c>
      <c r="G67">
        <v>93.872505146551106</v>
      </c>
      <c r="H67">
        <f>(Table2[[#This Row],[1Y Return vs Nifty]]-AVERAGE(Table2[1Y Return vs Nifty]))/_xlfn.STDEV.P(Table2[1Y Return vs Nifty])</f>
        <v>1.0606110683715311</v>
      </c>
      <c r="I67">
        <v>14.038287129248801</v>
      </c>
      <c r="J67">
        <f>(Table2[[#This Row],[1M Return vs Nifty]]-AVERAGE(Table2[1M Return vs Nifty]))/_xlfn.STDEV.P(Table2[1M Return vs Nifty])</f>
        <v>1.4523061256905867</v>
      </c>
      <c r="K67">
        <v>15.9273475019736</v>
      </c>
      <c r="L67">
        <f>(Table2[[#This Row],[6M Return vs Nifty]]-AVERAGE(Table2[6M Return vs Nifty]))/_xlfn.STDEV.P(Table2[6M Return vs Nifty])</f>
        <v>0.39334286183533029</v>
      </c>
      <c r="M67">
        <v>-1.14626469056337</v>
      </c>
      <c r="N67">
        <f>(Table2[[#This Row],[1W Return vs Nifty]]-AVERAGE(Table2[1W Return vs Nifty]))/_xlfn.STDEV.P(Table2[1W Return vs Nifty])</f>
        <v>-0.1419993184315079</v>
      </c>
      <c r="O67">
        <v>7448.7</v>
      </c>
      <c r="P67">
        <v>7223.6073956591299</v>
      </c>
      <c r="Q67">
        <v>6277.4003957765399</v>
      </c>
      <c r="R67">
        <v>37.406472385891099</v>
      </c>
      <c r="S67" s="1">
        <f>(Table2[[#This Row],[Close Price]]-Table2[[#This Row],[20D EMA]])/Table2[[#This Row],[20D EMA]]</f>
        <v>-2.8192839018889203E-2</v>
      </c>
      <c r="T67" s="1">
        <f>(Table2[[#This Row],[Close Price]]-Table2[[#This Row],[50D EMA]])/Table2[[#This Row],[50D EMA]]</f>
        <v>2.0893444942674329E-3</v>
      </c>
      <c r="U67" s="1">
        <f>(Table2[[#This Row],[Close Price]]-Table2[[#This Row],[200D EMA]])/Table2[[#This Row],[200D EMA]]</f>
        <v>0.15313657622831039</v>
      </c>
      <c r="V67">
        <v>1.0736619117251101</v>
      </c>
      <c r="W67">
        <v>7210.85</v>
      </c>
      <c r="X67">
        <v>7481.6</v>
      </c>
      <c r="Y67">
        <v>7210.85</v>
      </c>
      <c r="Z67">
        <v>7873.45</v>
      </c>
      <c r="AA67">
        <v>6955.25</v>
      </c>
      <c r="AB67">
        <v>8129.9</v>
      </c>
      <c r="AC67" s="1">
        <f>(Table2[[#This Row],[Close Price]]/Table2[[#This Row],[Day Low]])-1</f>
        <v>3.8622353814043997E-3</v>
      </c>
      <c r="AD67" s="1">
        <f>(Table2[[#This Row],[Day High]]/Table2[[#This Row],[Close Price]])-1</f>
        <v>3.3555748960448772E-2</v>
      </c>
      <c r="AE67" s="1">
        <f>(Table2[[#This Row],[Close Price]]/Table2[[#This Row],[Current Week Low]])-1</f>
        <v>3.8622353814043997E-3</v>
      </c>
      <c r="AF67" s="1">
        <f>(Table2[[#This Row],[Current Week High]]/Table2[[#This Row],[Close Price]])-1</f>
        <v>8.7688397087874792E-2</v>
      </c>
      <c r="AG67" s="1">
        <f>(Table2[[#This Row],[Close Price]]/Table2[[#This Row],[Current Month Low]])-1</f>
        <v>4.0753387728694079E-2</v>
      </c>
      <c r="AH67" s="1">
        <f>(Table2[[#This Row],[Current Month High]]/Table2[[#This Row],[Close Price]])-1</f>
        <v>0.12311602912125097</v>
      </c>
      <c r="AI67">
        <v>12.311602912125</v>
      </c>
      <c r="AJ67">
        <v>123.00369685766999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0.11</v>
      </c>
      <c r="AM67" t="s">
        <v>3162</v>
      </c>
      <c r="AN67">
        <v>-0.11</v>
      </c>
      <c r="AO67" t="s">
        <v>3161</v>
      </c>
      <c r="AP67">
        <v>0.171764542582209</v>
      </c>
      <c r="AQ67">
        <f>(Table2[[#This Row],[Sharpe Ratio]]-AVERAGE(Table2[Sharpe Ratio]))/_xlfn.STDEV.P(Table2[Sharpe Ratio])</f>
        <v>1.3393976411922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4.1036583786581398</v>
      </c>
      <c r="AS67">
        <f>_xlfn.RANK.AVG(Table2[[#This Row],[1Y Return vs Nifty Z-Score]],Table2[1Y Return vs Nifty Z-Score])</f>
        <v>99</v>
      </c>
      <c r="AT67">
        <f>_xlfn.RANK.AVG(Table2[[#This Row],[6M Return vs Nifty Z-Score]],Table2[6M Return vs Nifty Z-Score])</f>
        <v>199</v>
      </c>
      <c r="AU67">
        <f>_xlfn.RANK.AVG(Table2[[#This Row],[Sharpe Ratio Z-Score]],Table2[Sharpe Ratio Z-Score])</f>
        <v>72</v>
      </c>
      <c r="AV67">
        <f>(Table2[[#This Row],[Rank 1Y]]+Table2[[#This Row],[Rank 6M]]+Table2[[#This Row],[Rank Sharpe]])/3</f>
        <v>123.33333333333333</v>
      </c>
    </row>
    <row r="68" spans="1:48" x14ac:dyDescent="0.3">
      <c r="A68" t="s">
        <v>853</v>
      </c>
      <c r="B68" t="s">
        <v>854</v>
      </c>
      <c r="C68" t="s">
        <v>3120</v>
      </c>
      <c r="D68" t="s">
        <v>51</v>
      </c>
      <c r="E68">
        <v>17851.670335694998</v>
      </c>
      <c r="F68">
        <v>1127.3499999999999</v>
      </c>
      <c r="G68">
        <v>204.90146179260501</v>
      </c>
      <c r="H68">
        <f>(Table2[[#This Row],[1Y Return vs Nifty]]-AVERAGE(Table2[1Y Return vs Nifty]))/_xlfn.STDEV.P(Table2[1Y Return vs Nifty])</f>
        <v>2.894064234081644</v>
      </c>
      <c r="I68">
        <v>2.7299136862737101</v>
      </c>
      <c r="J68">
        <f>(Table2[[#This Row],[1M Return vs Nifty]]-AVERAGE(Table2[1M Return vs Nifty]))/_xlfn.STDEV.P(Table2[1M Return vs Nifty])</f>
        <v>0.18679344161112474</v>
      </c>
      <c r="K68">
        <v>55.957490465376303</v>
      </c>
      <c r="L68">
        <f>(Table2[[#This Row],[6M Return vs Nifty]]-AVERAGE(Table2[6M Return vs Nifty]))/_xlfn.STDEV.P(Table2[6M Return vs Nifty])</f>
        <v>1.7806210857075935</v>
      </c>
      <c r="M68">
        <v>5.2173736840568203</v>
      </c>
      <c r="N68">
        <f>(Table2[[#This Row],[1W Return vs Nifty]]-AVERAGE(Table2[1W Return vs Nifty]))/_xlfn.STDEV.P(Table2[1W Return vs Nifty])</f>
        <v>1.0924722856173481</v>
      </c>
      <c r="O68">
        <v>1153.74</v>
      </c>
      <c r="P68">
        <v>1067.23393858534</v>
      </c>
      <c r="Q68">
        <v>805.51205616483696</v>
      </c>
      <c r="R68">
        <v>40.110825147196202</v>
      </c>
      <c r="S68" s="1">
        <f>(Table2[[#This Row],[Close Price]]-Table2[[#This Row],[20D EMA]])/Table2[[#This Row],[20D EMA]]</f>
        <v>-2.2873437689600862E-2</v>
      </c>
      <c r="T68" s="1">
        <f>(Table2[[#This Row],[Close Price]]-Table2[[#This Row],[50D EMA]])/Table2[[#This Row],[50D EMA]]</f>
        <v>5.6328850911868608E-2</v>
      </c>
      <c r="U68" s="1">
        <f>(Table2[[#This Row],[Close Price]]-Table2[[#This Row],[200D EMA]])/Table2[[#This Row],[200D EMA]]</f>
        <v>0.39954453986384936</v>
      </c>
      <c r="V68">
        <v>0.25914252216182598</v>
      </c>
      <c r="W68">
        <v>1112.8</v>
      </c>
      <c r="X68">
        <v>1186.25</v>
      </c>
      <c r="Y68">
        <v>1112.8</v>
      </c>
      <c r="Z68">
        <v>1199</v>
      </c>
      <c r="AA68">
        <v>1060.0999999999999</v>
      </c>
      <c r="AB68">
        <v>1232</v>
      </c>
      <c r="AC68" s="1">
        <f>(Table2[[#This Row],[Close Price]]/Table2[[#This Row],[Day Low]])-1</f>
        <v>1.3075125808770682E-2</v>
      </c>
      <c r="AD68" s="1">
        <f>(Table2[[#This Row],[Day High]]/Table2[[#This Row],[Close Price]])-1</f>
        <v>5.2246418592273969E-2</v>
      </c>
      <c r="AE68" s="1">
        <f>(Table2[[#This Row],[Close Price]]/Table2[[#This Row],[Current Week Low]])-1</f>
        <v>1.3075125808770682E-2</v>
      </c>
      <c r="AF68" s="1">
        <f>(Table2[[#This Row],[Current Week High]]/Table2[[#This Row],[Close Price]])-1</f>
        <v>6.3556127200958157E-2</v>
      </c>
      <c r="AG68" s="1">
        <f>(Table2[[#This Row],[Close Price]]/Table2[[#This Row],[Current Month Low]])-1</f>
        <v>6.3437411564946755E-2</v>
      </c>
      <c r="AH68" s="1">
        <f>(Table2[[#This Row],[Current Month High]]/Table2[[#This Row],[Close Price]])-1</f>
        <v>9.2828314188140526E-2</v>
      </c>
      <c r="AI68">
        <v>10.6266909123165</v>
      </c>
      <c r="AJ68">
        <v>253.678431372549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0.27</v>
      </c>
      <c r="AM68" t="s">
        <v>3162</v>
      </c>
      <c r="AN68">
        <v>1.38</v>
      </c>
      <c r="AO68" t="s">
        <v>3162</v>
      </c>
      <c r="AP68">
        <v>6.5277288516983001E-2</v>
      </c>
      <c r="AQ68">
        <f>(Table2[[#This Row],[Sharpe Ratio]]-AVERAGE(Table2[Sharpe Ratio]))/_xlfn.STDEV.P(Table2[Sharpe Ratio])</f>
        <v>8.7695185542907672E-2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6.0416462325606188</v>
      </c>
      <c r="AS68">
        <f>_xlfn.RANK.AVG(Table2[[#This Row],[1Y Return vs Nifty Z-Score]],Table2[1Y Return vs Nifty Z-Score])</f>
        <v>12</v>
      </c>
      <c r="AT68">
        <f>_xlfn.RANK.AVG(Table2[[#This Row],[6M Return vs Nifty Z-Score]],Table2[6M Return vs Nifty Z-Score])</f>
        <v>41</v>
      </c>
      <c r="AU68">
        <f>_xlfn.RANK.AVG(Table2[[#This Row],[Sharpe Ratio Z-Score]],Table2[Sharpe Ratio Z-Score])</f>
        <v>320</v>
      </c>
      <c r="AV68">
        <f>(Table2[[#This Row],[Rank 1Y]]+Table2[[#This Row],[Rank 6M]]+Table2[[#This Row],[Rank Sharpe]])/3</f>
        <v>124.33333333333333</v>
      </c>
    </row>
    <row r="69" spans="1:48" x14ac:dyDescent="0.3">
      <c r="A69" t="s">
        <v>266</v>
      </c>
      <c r="B69" t="s">
        <v>267</v>
      </c>
      <c r="C69" t="s">
        <v>3130</v>
      </c>
      <c r="D69" t="s">
        <v>268</v>
      </c>
      <c r="E69">
        <v>97763.645620900003</v>
      </c>
      <c r="F69">
        <v>10803.8</v>
      </c>
      <c r="G69">
        <v>92.585641210494302</v>
      </c>
      <c r="H69">
        <f>(Table2[[#This Row],[1Y Return vs Nifty]]-AVERAGE(Table2[1Y Return vs Nifty]))/_xlfn.STDEV.P(Table2[1Y Return vs Nifty])</f>
        <v>1.0393607132509024</v>
      </c>
      <c r="I69">
        <v>6.7365292824132599</v>
      </c>
      <c r="J69">
        <f>(Table2[[#This Row],[1M Return vs Nifty]]-AVERAGE(Table2[1M Return vs Nifty]))/_xlfn.STDEV.P(Table2[1M Return vs Nifty])</f>
        <v>0.63517117539520029</v>
      </c>
      <c r="K69">
        <v>17.280860433077802</v>
      </c>
      <c r="L69">
        <f>(Table2[[#This Row],[6M Return vs Nifty]]-AVERAGE(Table2[6M Return vs Nifty]))/_xlfn.STDEV.P(Table2[6M Return vs Nifty])</f>
        <v>0.44024998921599073</v>
      </c>
      <c r="M69">
        <v>2.5527142314641398</v>
      </c>
      <c r="N69">
        <f>(Table2[[#This Row],[1W Return vs Nifty]]-AVERAGE(Table2[1W Return vs Nifty]))/_xlfn.STDEV.P(Table2[1W Return vs Nifty])</f>
        <v>0.57555943874578752</v>
      </c>
      <c r="O69">
        <v>11214.96</v>
      </c>
      <c r="P69">
        <v>11018.8974047836</v>
      </c>
      <c r="Q69">
        <v>9418.6164533110205</v>
      </c>
      <c r="R69">
        <v>34.391795004645203</v>
      </c>
      <c r="S69" s="1">
        <f>(Table2[[#This Row],[Close Price]]-Table2[[#This Row],[20D EMA]])/Table2[[#This Row],[20D EMA]]</f>
        <v>-3.6661744669619856E-2</v>
      </c>
      <c r="T69" s="1">
        <f>(Table2[[#This Row],[Close Price]]-Table2[[#This Row],[50D EMA]])/Table2[[#This Row],[50D EMA]]</f>
        <v>-1.9520773892514977E-2</v>
      </c>
      <c r="U69" s="1">
        <f>(Table2[[#This Row],[Close Price]]-Table2[[#This Row],[200D EMA]])/Table2[[#This Row],[200D EMA]]</f>
        <v>0.1470686861021962</v>
      </c>
      <c r="V69">
        <v>0.702329022977213</v>
      </c>
      <c r="W69">
        <v>10610</v>
      </c>
      <c r="X69">
        <v>11333.95</v>
      </c>
      <c r="Y69">
        <v>10610</v>
      </c>
      <c r="Z69">
        <v>11624.8</v>
      </c>
      <c r="AA69">
        <v>10349.049999999999</v>
      </c>
      <c r="AB69">
        <v>11680</v>
      </c>
      <c r="AC69" s="1">
        <f>(Table2[[#This Row],[Close Price]]/Table2[[#This Row],[Day Low]])-1</f>
        <v>1.8265786993402422E-2</v>
      </c>
      <c r="AD69" s="1">
        <f>(Table2[[#This Row],[Day High]]/Table2[[#This Row],[Close Price]])-1</f>
        <v>4.9070697347229908E-2</v>
      </c>
      <c r="AE69" s="1">
        <f>(Table2[[#This Row],[Close Price]]/Table2[[#This Row],[Current Week Low]])-1</f>
        <v>1.8265786993402422E-2</v>
      </c>
      <c r="AF69" s="1">
        <f>(Table2[[#This Row],[Current Week High]]/Table2[[#This Row],[Close Price]])-1</f>
        <v>7.5991780669764308E-2</v>
      </c>
      <c r="AG69" s="1">
        <f>(Table2[[#This Row],[Close Price]]/Table2[[#This Row],[Current Month Low]])-1</f>
        <v>4.394123132074923E-2</v>
      </c>
      <c r="AH69" s="1">
        <f>(Table2[[#This Row],[Current Month High]]/Table2[[#This Row],[Close Price]])-1</f>
        <v>8.1101094059497614E-2</v>
      </c>
      <c r="AI69">
        <v>23.086321479479398</v>
      </c>
      <c r="AJ69">
        <v>116.255492058408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0.08</v>
      </c>
      <c r="AM69" t="s">
        <v>3162</v>
      </c>
      <c r="AN69">
        <v>-1.33</v>
      </c>
      <c r="AO69" t="s">
        <v>3161</v>
      </c>
      <c r="AP69">
        <v>0.16289653343923599</v>
      </c>
      <c r="AQ69">
        <f>(Table2[[#This Row],[Sharpe Ratio]]-AVERAGE(Table2[Sharpe Ratio]))/_xlfn.STDEV.P(Table2[Sharpe Ratio])</f>
        <v>1.2351587919663516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3.9255001085742323</v>
      </c>
      <c r="AS69">
        <f>_xlfn.RANK.AVG(Table2[[#This Row],[1Y Return vs Nifty Z-Score]],Table2[1Y Return vs Nifty Z-Score])</f>
        <v>101</v>
      </c>
      <c r="AT69">
        <f>_xlfn.RANK.AVG(Table2[[#This Row],[6M Return vs Nifty Z-Score]],Table2[6M Return vs Nifty Z-Score])</f>
        <v>189</v>
      </c>
      <c r="AU69">
        <f>_xlfn.RANK.AVG(Table2[[#This Row],[Sharpe Ratio Z-Score]],Table2[Sharpe Ratio Z-Score])</f>
        <v>86</v>
      </c>
      <c r="AV69">
        <f>(Table2[[#This Row],[Rank 1Y]]+Table2[[#This Row],[Rank 6M]]+Table2[[#This Row],[Rank Sharpe]])/3</f>
        <v>125.33333333333333</v>
      </c>
    </row>
    <row r="70" spans="1:48" x14ac:dyDescent="0.3">
      <c r="A70" t="s">
        <v>157</v>
      </c>
      <c r="B70" t="s">
        <v>158</v>
      </c>
      <c r="C70" t="s">
        <v>3127</v>
      </c>
      <c r="D70" t="s">
        <v>159</v>
      </c>
      <c r="E70">
        <v>173289.133198125</v>
      </c>
      <c r="F70">
        <v>8177.55</v>
      </c>
      <c r="G70">
        <v>84.776699679943803</v>
      </c>
      <c r="H70">
        <f>(Table2[[#This Row],[1Y Return vs Nifty]]-AVERAGE(Table2[1Y Return vs Nifty]))/_xlfn.STDEV.P(Table2[1Y Return vs Nifty])</f>
        <v>0.91040941079315896</v>
      </c>
      <c r="I70">
        <v>11.948454144548901</v>
      </c>
      <c r="J70">
        <f>(Table2[[#This Row],[1M Return vs Nifty]]-AVERAGE(Table2[1M Return vs Nifty]))/_xlfn.STDEV.P(Table2[1M Return vs Nifty])</f>
        <v>1.2184342816909273</v>
      </c>
      <c r="K70">
        <v>15.759152016134699</v>
      </c>
      <c r="L70">
        <f>(Table2[[#This Row],[6M Return vs Nifty]]-AVERAGE(Table2[6M Return vs Nifty]))/_xlfn.STDEV.P(Table2[6M Return vs Nifty])</f>
        <v>0.38751390601393221</v>
      </c>
      <c r="M70">
        <v>-1.4189931355115999</v>
      </c>
      <c r="N70">
        <f>(Table2[[#This Row],[1W Return vs Nifty]]-AVERAGE(Table2[1W Return vs Nifty]))/_xlfn.STDEV.P(Table2[1W Return vs Nifty])</f>
        <v>-0.19490545499761747</v>
      </c>
      <c r="O70">
        <v>8311.11</v>
      </c>
      <c r="P70">
        <v>8098.1324219109401</v>
      </c>
      <c r="Q70">
        <v>7105.6759107540302</v>
      </c>
      <c r="R70">
        <v>40.000360297451799</v>
      </c>
      <c r="S70" s="1">
        <f>(Table2[[#This Row],[Close Price]]-Table2[[#This Row],[20D EMA]])/Table2[[#This Row],[20D EMA]]</f>
        <v>-1.6070055624339035E-2</v>
      </c>
      <c r="T70" s="1">
        <f>(Table2[[#This Row],[Close Price]]-Table2[[#This Row],[50D EMA]])/Table2[[#This Row],[50D EMA]]</f>
        <v>9.8069004001690111E-3</v>
      </c>
      <c r="U70" s="1">
        <f>(Table2[[#This Row],[Close Price]]-Table2[[#This Row],[200D EMA]])/Table2[[#This Row],[200D EMA]]</f>
        <v>0.15084759039231588</v>
      </c>
      <c r="V70">
        <v>1.03907691092188</v>
      </c>
      <c r="W70">
        <v>8155.05</v>
      </c>
      <c r="X70">
        <v>8378</v>
      </c>
      <c r="Y70">
        <v>8155.05</v>
      </c>
      <c r="Z70">
        <v>8871.2999999999993</v>
      </c>
      <c r="AA70">
        <v>7672.15</v>
      </c>
      <c r="AB70">
        <v>8940.6</v>
      </c>
      <c r="AC70" s="1">
        <f>(Table2[[#This Row],[Close Price]]/Table2[[#This Row],[Day Low]])-1</f>
        <v>2.759026615410054E-3</v>
      </c>
      <c r="AD70" s="1">
        <f>(Table2[[#This Row],[Day High]]/Table2[[#This Row],[Close Price]])-1</f>
        <v>2.4512231658626371E-2</v>
      </c>
      <c r="AE70" s="1">
        <f>(Table2[[#This Row],[Close Price]]/Table2[[#This Row],[Current Week Low]])-1</f>
        <v>2.759026615410054E-3</v>
      </c>
      <c r="AF70" s="1">
        <f>(Table2[[#This Row],[Current Week High]]/Table2[[#This Row],[Close Price]])-1</f>
        <v>8.4835922739695757E-2</v>
      </c>
      <c r="AG70" s="1">
        <f>(Table2[[#This Row],[Close Price]]/Table2[[#This Row],[Current Month Low]])-1</f>
        <v>6.5874624453380104E-2</v>
      </c>
      <c r="AH70" s="1">
        <f>(Table2[[#This Row],[Current Month High]]/Table2[[#This Row],[Close Price]])-1</f>
        <v>9.3310343562558407E-2</v>
      </c>
      <c r="AI70">
        <v>11.8910920752548</v>
      </c>
      <c r="AJ70">
        <v>112.403896103896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0.13</v>
      </c>
      <c r="AM70" t="s">
        <v>3162</v>
      </c>
      <c r="AN70">
        <v>3.12</v>
      </c>
      <c r="AO70" t="s">
        <v>3162</v>
      </c>
      <c r="AP70">
        <v>0.16943725475488999</v>
      </c>
      <c r="AQ70">
        <f>(Table2[[#This Row],[Sharpe Ratio]]-AVERAGE(Table2[Sharpe Ratio]))/_xlfn.STDEV.P(Table2[Sharpe Ratio])</f>
        <v>1.3120415795298945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3.6334937230302957</v>
      </c>
      <c r="AS70">
        <f>_xlfn.RANK.AVG(Table2[[#This Row],[1Y Return vs Nifty Z-Score]],Table2[1Y Return vs Nifty Z-Score])</f>
        <v>114</v>
      </c>
      <c r="AT70">
        <f>_xlfn.RANK.AVG(Table2[[#This Row],[6M Return vs Nifty Z-Score]],Table2[6M Return vs Nifty Z-Score])</f>
        <v>201</v>
      </c>
      <c r="AU70">
        <f>_xlfn.RANK.AVG(Table2[[#This Row],[Sharpe Ratio Z-Score]],Table2[Sharpe Ratio Z-Score])</f>
        <v>74</v>
      </c>
      <c r="AV70">
        <f>(Table2[[#This Row],[Rank 1Y]]+Table2[[#This Row],[Rank 6M]]+Table2[[#This Row],[Rank Sharpe]])/3</f>
        <v>129.66666666666666</v>
      </c>
    </row>
    <row r="71" spans="1:48" x14ac:dyDescent="0.3">
      <c r="A71" t="s">
        <v>692</v>
      </c>
      <c r="B71" t="s">
        <v>693</v>
      </c>
      <c r="C71" t="s">
        <v>3120</v>
      </c>
      <c r="D71" t="s">
        <v>694</v>
      </c>
      <c r="E71">
        <v>25568.270870125001</v>
      </c>
      <c r="F71">
        <v>2524.25</v>
      </c>
      <c r="G71">
        <v>62.687141908647298</v>
      </c>
      <c r="H71">
        <f>(Table2[[#This Row],[1Y Return vs Nifty]]-AVERAGE(Table2[1Y Return vs Nifty]))/_xlfn.STDEV.P(Table2[1Y Return vs Nifty])</f>
        <v>0.54563817589783914</v>
      </c>
      <c r="I71">
        <v>9.8514023306274208</v>
      </c>
      <c r="J71">
        <f>(Table2[[#This Row],[1M Return vs Nifty]]-AVERAGE(Table2[1M Return vs Nifty]))/_xlfn.STDEV.P(Table2[1M Return vs Nifty])</f>
        <v>0.98375458322924614</v>
      </c>
      <c r="K71">
        <v>53.3984512815247</v>
      </c>
      <c r="L71">
        <f>(Table2[[#This Row],[6M Return vs Nifty]]-AVERAGE(Table2[6M Return vs Nifty]))/_xlfn.STDEV.P(Table2[6M Return vs Nifty])</f>
        <v>1.691935433571931</v>
      </c>
      <c r="M71">
        <v>4.8862781268888797</v>
      </c>
      <c r="N71">
        <f>(Table2[[#This Row],[1W Return vs Nifty]]-AVERAGE(Table2[1W Return vs Nifty]))/_xlfn.STDEV.P(Table2[1W Return vs Nifty])</f>
        <v>1.0282436102135619</v>
      </c>
      <c r="O71">
        <v>2405.4699999999998</v>
      </c>
      <c r="P71">
        <v>2320.8916030338801</v>
      </c>
      <c r="Q71">
        <v>1939.05983188292</v>
      </c>
      <c r="R71">
        <v>72.8269747408265</v>
      </c>
      <c r="S71" s="1">
        <f>(Table2[[#This Row],[Close Price]]-Table2[[#This Row],[20D EMA]])/Table2[[#This Row],[20D EMA]]</f>
        <v>4.9379123414551092E-2</v>
      </c>
      <c r="T71" s="1">
        <f>(Table2[[#This Row],[Close Price]]-Table2[[#This Row],[50D EMA]])/Table2[[#This Row],[50D EMA]]</f>
        <v>8.7620807753489613E-2</v>
      </c>
      <c r="U71" s="1">
        <f>(Table2[[#This Row],[Close Price]]-Table2[[#This Row],[200D EMA]])/Table2[[#This Row],[200D EMA]]</f>
        <v>0.30179067117739855</v>
      </c>
      <c r="V71">
        <v>1.08653313215276</v>
      </c>
      <c r="W71">
        <v>2455</v>
      </c>
      <c r="X71">
        <v>2548.9</v>
      </c>
      <c r="Y71">
        <v>2430</v>
      </c>
      <c r="Z71">
        <v>2548.9</v>
      </c>
      <c r="AA71">
        <v>2277.0500000000002</v>
      </c>
      <c r="AB71">
        <v>2669.7</v>
      </c>
      <c r="AC71" s="1">
        <f>(Table2[[#This Row],[Close Price]]/Table2[[#This Row],[Day Low]])-1</f>
        <v>2.8207739307535729E-2</v>
      </c>
      <c r="AD71" s="1">
        <f>(Table2[[#This Row],[Day High]]/Table2[[#This Row],[Close Price]])-1</f>
        <v>9.7652768148954738E-3</v>
      </c>
      <c r="AE71" s="1">
        <f>(Table2[[#This Row],[Close Price]]/Table2[[#This Row],[Current Week Low]])-1</f>
        <v>3.8786008230452751E-2</v>
      </c>
      <c r="AF71" s="1">
        <f>(Table2[[#This Row],[Current Week High]]/Table2[[#This Row],[Close Price]])-1</f>
        <v>9.7652768148954738E-3</v>
      </c>
      <c r="AG71" s="1">
        <f>(Table2[[#This Row],[Close Price]]/Table2[[#This Row],[Current Month Low]])-1</f>
        <v>0.10856151599657449</v>
      </c>
      <c r="AH71" s="1">
        <f>(Table2[[#This Row],[Current Month High]]/Table2[[#This Row],[Close Price]])-1</f>
        <v>5.7621075567000135E-2</v>
      </c>
      <c r="AI71">
        <v>6.4316133505001503</v>
      </c>
      <c r="AJ71">
        <v>101.923846092312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0.31</v>
      </c>
      <c r="AM71" t="s">
        <v>3162</v>
      </c>
      <c r="AN71">
        <v>7.53</v>
      </c>
      <c r="AO71" t="s">
        <v>3162</v>
      </c>
      <c r="AP71">
        <v>0.10766414637008</v>
      </c>
      <c r="AQ71">
        <f>(Table2[[#This Row],[Sharpe Ratio]]-AVERAGE(Table2[Sharpe Ratio]))/_xlfn.STDEV.P(Table2[Sharpe Ratio])</f>
        <v>0.58593072112617184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4.8355025240387501</v>
      </c>
      <c r="AS71">
        <f>_xlfn.RANK.AVG(Table2[[#This Row],[1Y Return vs Nifty Z-Score]],Table2[1Y Return vs Nifty Z-Score])</f>
        <v>157</v>
      </c>
      <c r="AT71">
        <f>_xlfn.RANK.AVG(Table2[[#This Row],[6M Return vs Nifty Z-Score]],Table2[6M Return vs Nifty Z-Score])</f>
        <v>46</v>
      </c>
      <c r="AU71">
        <f>_xlfn.RANK.AVG(Table2[[#This Row],[Sharpe Ratio Z-Score]],Table2[Sharpe Ratio Z-Score])</f>
        <v>192</v>
      </c>
      <c r="AV71">
        <f>(Table2[[#This Row],[Rank 1Y]]+Table2[[#This Row],[Rank 6M]]+Table2[[#This Row],[Rank Sharpe]])/3</f>
        <v>131.66666666666666</v>
      </c>
    </row>
    <row r="72" spans="1:48" x14ac:dyDescent="0.3">
      <c r="A72" t="s">
        <v>831</v>
      </c>
      <c r="B72" t="s">
        <v>832</v>
      </c>
      <c r="C72" t="s">
        <v>3118</v>
      </c>
      <c r="D72" t="s">
        <v>260</v>
      </c>
      <c r="E72">
        <v>18391.175121</v>
      </c>
      <c r="F72">
        <v>2635.9</v>
      </c>
      <c r="G72">
        <v>70.965080636445094</v>
      </c>
      <c r="H72">
        <f>(Table2[[#This Row],[1Y Return vs Nifty]]-AVERAGE(Table2[1Y Return vs Nifty]))/_xlfn.STDEV.P(Table2[1Y Return vs Nifty])</f>
        <v>0.68233416426435345</v>
      </c>
      <c r="I72">
        <v>10.0050012026618</v>
      </c>
      <c r="J72">
        <f>(Table2[[#This Row],[1M Return vs Nifty]]-AVERAGE(Table2[1M Return vs Nifty]))/_xlfn.STDEV.P(Table2[1M Return vs Nifty])</f>
        <v>1.0009437326502495</v>
      </c>
      <c r="K72">
        <v>58.298121758524097</v>
      </c>
      <c r="L72">
        <f>(Table2[[#This Row],[6M Return vs Nifty]]-AVERAGE(Table2[6M Return vs Nifty]))/_xlfn.STDEV.P(Table2[6M Return vs Nifty])</f>
        <v>1.8617376289601759</v>
      </c>
      <c r="M72">
        <v>7.6233354148618098</v>
      </c>
      <c r="N72">
        <f>(Table2[[#This Row],[1W Return vs Nifty]]-AVERAGE(Table2[1W Return vs Nifty]))/_xlfn.STDEV.P(Table2[1W Return vs Nifty])</f>
        <v>1.5592007925281868</v>
      </c>
      <c r="O72">
        <v>2681.57</v>
      </c>
      <c r="P72">
        <v>2577.6871558494599</v>
      </c>
      <c r="Q72">
        <v>2051.8994373082301</v>
      </c>
      <c r="R72">
        <v>44.534571349978698</v>
      </c>
      <c r="S72" s="1">
        <f>(Table2[[#This Row],[Close Price]]-Table2[[#This Row],[20D EMA]])/Table2[[#This Row],[20D EMA]]</f>
        <v>-1.7031067620834089E-2</v>
      </c>
      <c r="T72" s="1">
        <f>(Table2[[#This Row],[Close Price]]-Table2[[#This Row],[50D EMA]])/Table2[[#This Row],[50D EMA]]</f>
        <v>2.2583362770939707E-2</v>
      </c>
      <c r="U72" s="1">
        <f>(Table2[[#This Row],[Close Price]]-Table2[[#This Row],[200D EMA]])/Table2[[#This Row],[200D EMA]]</f>
        <v>0.2846146122335737</v>
      </c>
      <c r="V72">
        <v>0.75287653796778597</v>
      </c>
      <c r="W72">
        <v>2600.1</v>
      </c>
      <c r="X72">
        <v>2822</v>
      </c>
      <c r="Y72">
        <v>2600.1</v>
      </c>
      <c r="Z72">
        <v>2944</v>
      </c>
      <c r="AA72">
        <v>2450</v>
      </c>
      <c r="AB72">
        <v>2975</v>
      </c>
      <c r="AC72" s="1">
        <f>(Table2[[#This Row],[Close Price]]/Table2[[#This Row],[Day Low]])-1</f>
        <v>1.3768701203799916E-2</v>
      </c>
      <c r="AD72" s="1">
        <f>(Table2[[#This Row],[Day High]]/Table2[[#This Row],[Close Price]])-1</f>
        <v>7.0602071398763178E-2</v>
      </c>
      <c r="AE72" s="1">
        <f>(Table2[[#This Row],[Close Price]]/Table2[[#This Row],[Current Week Low]])-1</f>
        <v>1.3768701203799916E-2</v>
      </c>
      <c r="AF72" s="1">
        <f>(Table2[[#This Row],[Current Week High]]/Table2[[#This Row],[Close Price]])-1</f>
        <v>0.11688607306802234</v>
      </c>
      <c r="AG72" s="1">
        <f>(Table2[[#This Row],[Close Price]]/Table2[[#This Row],[Current Month Low]])-1</f>
        <v>7.5877551020408163E-2</v>
      </c>
      <c r="AH72" s="1">
        <f>(Table2[[#This Row],[Current Month High]]/Table2[[#This Row],[Close Price]])-1</f>
        <v>0.12864676201676839</v>
      </c>
      <c r="AI72">
        <v>12.864676201676801</v>
      </c>
      <c r="AJ72">
        <v>109.314698642102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0.23</v>
      </c>
      <c r="AM72" t="s">
        <v>3162</v>
      </c>
      <c r="AN72">
        <v>-4.55</v>
      </c>
      <c r="AO72" t="s">
        <v>3161</v>
      </c>
      <c r="AP72">
        <v>9.5971040393642001E-2</v>
      </c>
      <c r="AQ72">
        <f>(Table2[[#This Row],[Sharpe Ratio]]-AVERAGE(Table2[Sharpe Ratio]))/_xlfn.STDEV.P(Table2[Sharpe Ratio])</f>
        <v>0.44848432349524242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5.5527006418982081</v>
      </c>
      <c r="AS72">
        <f>_xlfn.RANK.AVG(Table2[[#This Row],[1Y Return vs Nifty Z-Score]],Table2[1Y Return vs Nifty Z-Score])</f>
        <v>132</v>
      </c>
      <c r="AT72">
        <f>_xlfn.RANK.AVG(Table2[[#This Row],[6M Return vs Nifty Z-Score]],Table2[6M Return vs Nifty Z-Score])</f>
        <v>38</v>
      </c>
      <c r="AU72">
        <f>_xlfn.RANK.AVG(Table2[[#This Row],[Sharpe Ratio Z-Score]],Table2[Sharpe Ratio Z-Score])</f>
        <v>226</v>
      </c>
      <c r="AV72">
        <f>(Table2[[#This Row],[Rank 1Y]]+Table2[[#This Row],[Rank 6M]]+Table2[[#This Row],[Rank Sharpe]])/3</f>
        <v>132</v>
      </c>
    </row>
    <row r="73" spans="1:48" x14ac:dyDescent="0.3">
      <c r="A73" t="s">
        <v>96</v>
      </c>
      <c r="B73" t="s">
        <v>97</v>
      </c>
      <c r="C73" t="s">
        <v>3127</v>
      </c>
      <c r="D73" t="s">
        <v>98</v>
      </c>
      <c r="E73">
        <v>287686.94175</v>
      </c>
      <c r="F73">
        <v>4301.7</v>
      </c>
      <c r="G73">
        <v>119.421795822268</v>
      </c>
      <c r="H73">
        <f>(Table2[[#This Row],[1Y Return vs Nifty]]-AVERAGE(Table2[1Y Return vs Nifty]))/_xlfn.STDEV.P(Table2[1Y Return vs Nifty])</f>
        <v>1.4825138700016667</v>
      </c>
      <c r="I73">
        <v>8.25742890803145</v>
      </c>
      <c r="J73">
        <f>(Table2[[#This Row],[1M Return vs Nifty]]-AVERAGE(Table2[1M Return vs Nifty]))/_xlfn.STDEV.P(Table2[1M Return vs Nifty])</f>
        <v>0.80537405887241553</v>
      </c>
      <c r="K73">
        <v>4.07472066559267</v>
      </c>
      <c r="L73">
        <f>(Table2[[#This Row],[6M Return vs Nifty]]-AVERAGE(Table2[6M Return vs Nifty]))/_xlfn.STDEV.P(Table2[6M Return vs Nifty])</f>
        <v>-1.741987565546671E-2</v>
      </c>
      <c r="M73">
        <v>2.2128544265472598</v>
      </c>
      <c r="N73">
        <f>(Table2[[#This Row],[1W Return vs Nifty]]-AVERAGE(Table2[1W Return vs Nifty]))/_xlfn.STDEV.P(Table2[1W Return vs Nifty])</f>
        <v>0.50963060152575734</v>
      </c>
      <c r="O73">
        <v>4465.5</v>
      </c>
      <c r="P73">
        <v>4553.0484339875102</v>
      </c>
      <c r="Q73">
        <v>4104.33042611775</v>
      </c>
      <c r="R73">
        <v>35.323371638806499</v>
      </c>
      <c r="S73" s="1">
        <f>(Table2[[#This Row],[Close Price]]-Table2[[#This Row],[20D EMA]])/Table2[[#This Row],[20D EMA]]</f>
        <v>-3.6681222707423619E-2</v>
      </c>
      <c r="T73" s="1">
        <f>(Table2[[#This Row],[Close Price]]-Table2[[#This Row],[50D EMA]])/Table2[[#This Row],[50D EMA]]</f>
        <v>-5.5204427897416884E-2</v>
      </c>
      <c r="U73" s="1">
        <f>(Table2[[#This Row],[Close Price]]-Table2[[#This Row],[200D EMA]])/Table2[[#This Row],[200D EMA]]</f>
        <v>4.8088129704737241E-2</v>
      </c>
      <c r="V73">
        <v>0.81556442052657896</v>
      </c>
      <c r="W73">
        <v>4290.45</v>
      </c>
      <c r="X73">
        <v>4507.75</v>
      </c>
      <c r="Y73">
        <v>4290.45</v>
      </c>
      <c r="Z73">
        <v>4586.8</v>
      </c>
      <c r="AA73">
        <v>4120.3500000000004</v>
      </c>
      <c r="AB73">
        <v>4676.6000000000004</v>
      </c>
      <c r="AC73" s="1">
        <f>(Table2[[#This Row],[Close Price]]/Table2[[#This Row],[Day Low]])-1</f>
        <v>2.6221025766528516E-3</v>
      </c>
      <c r="AD73" s="1">
        <f>(Table2[[#This Row],[Day High]]/Table2[[#This Row],[Close Price]])-1</f>
        <v>4.789966757328501E-2</v>
      </c>
      <c r="AE73" s="1">
        <f>(Table2[[#This Row],[Close Price]]/Table2[[#This Row],[Current Week Low]])-1</f>
        <v>2.6221025766528516E-3</v>
      </c>
      <c r="AF73" s="1">
        <f>(Table2[[#This Row],[Current Week High]]/Table2[[#This Row],[Close Price]])-1</f>
        <v>6.6276123393077313E-2</v>
      </c>
      <c r="AG73" s="1">
        <f>(Table2[[#This Row],[Close Price]]/Table2[[#This Row],[Current Month Low]])-1</f>
        <v>4.4013251301467049E-2</v>
      </c>
      <c r="AH73" s="1">
        <f>(Table2[[#This Row],[Current Month High]]/Table2[[#This Row],[Close Price]])-1</f>
        <v>8.7151591231373837E-2</v>
      </c>
      <c r="AI73">
        <v>31.918776297742699</v>
      </c>
      <c r="AJ73">
        <v>143.336350265867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0</v>
      </c>
      <c r="AM73">
        <v>0</v>
      </c>
      <c r="AN73">
        <v>1.06</v>
      </c>
      <c r="AO73" t="s">
        <v>3162</v>
      </c>
      <c r="AP73">
        <v>0.24842465965956101</v>
      </c>
      <c r="AQ73">
        <f>(Table2[[#This Row],[Sharpe Ratio]]-AVERAGE(Table2[Sharpe Ratio]))/_xlfn.STDEV.P(Table2[Sharpe Ratio])</f>
        <v>2.2404975675487253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60</v>
      </c>
      <c r="AT73">
        <f>_xlfn.RANK.AVG(Table2[[#This Row],[6M Return vs Nifty Z-Score]],Table2[6M Return vs Nifty Z-Score])</f>
        <v>330</v>
      </c>
      <c r="AU73">
        <f>_xlfn.RANK.AVG(Table2[[#This Row],[Sharpe Ratio Z-Score]],Table2[Sharpe Ratio Z-Score])</f>
        <v>8</v>
      </c>
      <c r="AV73">
        <f>(Table2[[#This Row],[Rank 1Y]]+Table2[[#This Row],[Rank 6M]]+Table2[[#This Row],[Rank Sharpe]])/3</f>
        <v>132.66666666666666</v>
      </c>
    </row>
    <row r="74" spans="1:48" x14ac:dyDescent="0.3">
      <c r="A74" t="s">
        <v>614</v>
      </c>
      <c r="B74" t="s">
        <v>615</v>
      </c>
      <c r="C74" t="s">
        <v>3116</v>
      </c>
      <c r="D74" t="s">
        <v>407</v>
      </c>
      <c r="E74">
        <v>30531.764999999999</v>
      </c>
      <c r="F74">
        <v>1460.85</v>
      </c>
      <c r="G74">
        <v>112.223821578507</v>
      </c>
      <c r="H74">
        <f>(Table2[[#This Row],[1Y Return vs Nifty]]-AVERAGE(Table2[1Y Return vs Nifty]))/_xlfn.STDEV.P(Table2[1Y Return vs Nifty])</f>
        <v>1.363651646464844</v>
      </c>
      <c r="I74">
        <v>5.2297369754173202</v>
      </c>
      <c r="J74">
        <f>(Table2[[#This Row],[1M Return vs Nifty]]-AVERAGE(Table2[1M Return vs Nifty]))/_xlfn.STDEV.P(Table2[1M Return vs Nifty])</f>
        <v>0.46654703272848586</v>
      </c>
      <c r="K74">
        <v>35.637761470007597</v>
      </c>
      <c r="L74">
        <f>(Table2[[#This Row],[6M Return vs Nifty]]-AVERAGE(Table2[6M Return vs Nifty]))/_xlfn.STDEV.P(Table2[6M Return vs Nifty])</f>
        <v>1.0764238117674894</v>
      </c>
      <c r="M74">
        <v>-1.1531639329825001</v>
      </c>
      <c r="N74">
        <f>(Table2[[#This Row],[1W Return vs Nifty]]-AVERAGE(Table2[1W Return vs Nifty]))/_xlfn.STDEV.P(Table2[1W Return vs Nifty])</f>
        <v>-0.14333769097163102</v>
      </c>
      <c r="O74">
        <v>1493.58</v>
      </c>
      <c r="P74">
        <v>1426.6212389096299</v>
      </c>
      <c r="Q74">
        <v>1165.12537997492</v>
      </c>
      <c r="R74">
        <v>40.500904309430901</v>
      </c>
      <c r="S74" s="1">
        <f>(Table2[[#This Row],[Close Price]]-Table2[[#This Row],[20D EMA]])/Table2[[#This Row],[20D EMA]]</f>
        <v>-2.1913791025589536E-2</v>
      </c>
      <c r="T74" s="1">
        <f>(Table2[[#This Row],[Close Price]]-Table2[[#This Row],[50D EMA]])/Table2[[#This Row],[50D EMA]]</f>
        <v>2.3992886238348096E-2</v>
      </c>
      <c r="U74" s="1">
        <f>(Table2[[#This Row],[Close Price]]-Table2[[#This Row],[200D EMA]])/Table2[[#This Row],[200D EMA]]</f>
        <v>0.25381355955995533</v>
      </c>
      <c r="V74">
        <v>1.5652910901876</v>
      </c>
      <c r="W74">
        <v>1452.15</v>
      </c>
      <c r="X74">
        <v>1555</v>
      </c>
      <c r="Y74">
        <v>1452.15</v>
      </c>
      <c r="Z74">
        <v>1604.9</v>
      </c>
      <c r="AA74">
        <v>1344.6</v>
      </c>
      <c r="AB74">
        <v>1640</v>
      </c>
      <c r="AC74" s="1">
        <f>(Table2[[#This Row],[Close Price]]/Table2[[#This Row],[Day Low]])-1</f>
        <v>5.9911166201838117E-3</v>
      </c>
      <c r="AD74" s="1">
        <f>(Table2[[#This Row],[Day High]]/Table2[[#This Row],[Close Price]])-1</f>
        <v>6.4448779819967994E-2</v>
      </c>
      <c r="AE74" s="1">
        <f>(Table2[[#This Row],[Close Price]]/Table2[[#This Row],[Current Week Low]])-1</f>
        <v>5.9911166201838117E-3</v>
      </c>
      <c r="AF74" s="1">
        <f>(Table2[[#This Row],[Current Week High]]/Table2[[#This Row],[Close Price]])-1</f>
        <v>9.8606975391039686E-2</v>
      </c>
      <c r="AG74" s="1">
        <f>(Table2[[#This Row],[Close Price]]/Table2[[#This Row],[Current Month Low]])-1</f>
        <v>8.645693886657746E-2</v>
      </c>
      <c r="AH74" s="1">
        <f>(Table2[[#This Row],[Current Month High]]/Table2[[#This Row],[Close Price]])-1</f>
        <v>0.12263408289694366</v>
      </c>
      <c r="AI74">
        <v>13.933668754492199</v>
      </c>
      <c r="AJ74">
        <v>131.51347068145799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0.17</v>
      </c>
      <c r="AM74" t="s">
        <v>3162</v>
      </c>
      <c r="AN74">
        <v>6.34</v>
      </c>
      <c r="AO74" t="s">
        <v>3162</v>
      </c>
      <c r="AP74">
        <v>8.8813196439886E-2</v>
      </c>
      <c r="AQ74">
        <f>(Table2[[#This Row],[Sharpe Ratio]]-AVERAGE(Table2[Sharpe Ratio]))/_xlfn.STDEV.P(Table2[Sharpe Ratio])</f>
        <v>0.3643475793119158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3.127632379301104</v>
      </c>
      <c r="AS74">
        <f>_xlfn.RANK.AVG(Table2[[#This Row],[1Y Return vs Nifty Z-Score]],Table2[1Y Return vs Nifty Z-Score])</f>
        <v>72</v>
      </c>
      <c r="AT74">
        <f>_xlfn.RANK.AVG(Table2[[#This Row],[6M Return vs Nifty Z-Score]],Table2[6M Return vs Nifty Z-Score])</f>
        <v>80</v>
      </c>
      <c r="AU74">
        <f>_xlfn.RANK.AVG(Table2[[#This Row],[Sharpe Ratio Z-Score]],Table2[Sharpe Ratio Z-Score])</f>
        <v>247</v>
      </c>
      <c r="AV74">
        <f>(Table2[[#This Row],[Rank 1Y]]+Table2[[#This Row],[Rank 6M]]+Table2[[#This Row],[Rank Sharpe]])/3</f>
        <v>133</v>
      </c>
    </row>
    <row r="75" spans="1:48" x14ac:dyDescent="0.3">
      <c r="A75" t="s">
        <v>537</v>
      </c>
      <c r="B75" t="s">
        <v>538</v>
      </c>
      <c r="C75" t="s">
        <v>3116</v>
      </c>
      <c r="D75" t="s">
        <v>539</v>
      </c>
      <c r="E75">
        <v>37466.246162219999</v>
      </c>
      <c r="F75">
        <v>1024.8499999999999</v>
      </c>
      <c r="G75">
        <v>82.142680521794603</v>
      </c>
      <c r="H75">
        <f>(Table2[[#This Row],[1Y Return vs Nifty]]-AVERAGE(Table2[1Y Return vs Nifty]))/_xlfn.STDEV.P(Table2[1Y Return vs Nifty])</f>
        <v>0.86691309316635201</v>
      </c>
      <c r="I75">
        <v>6.2718282164133701</v>
      </c>
      <c r="J75">
        <f>(Table2[[#This Row],[1M Return vs Nifty]]-AVERAGE(Table2[1M Return vs Nifty]))/_xlfn.STDEV.P(Table2[1M Return vs Nifty])</f>
        <v>0.58316678269507827</v>
      </c>
      <c r="K75">
        <v>23.631017230700401</v>
      </c>
      <c r="L75">
        <f>(Table2[[#This Row],[6M Return vs Nifty]]-AVERAGE(Table2[6M Return vs Nifty]))/_xlfn.STDEV.P(Table2[6M Return vs Nifty])</f>
        <v>0.66032000624216591</v>
      </c>
      <c r="M75">
        <v>5.9606654849251202</v>
      </c>
      <c r="N75">
        <f>(Table2[[#This Row],[1W Return vs Nifty]]-AVERAGE(Table2[1W Return vs Nifty]))/_xlfn.STDEV.P(Table2[1W Return vs Nifty])</f>
        <v>1.2366622234607312</v>
      </c>
      <c r="O75">
        <v>1060.1099999999999</v>
      </c>
      <c r="P75">
        <v>1047.0991596899501</v>
      </c>
      <c r="Q75">
        <v>884.04216460999203</v>
      </c>
      <c r="R75">
        <v>41.722952534398203</v>
      </c>
      <c r="S75" s="1">
        <f>(Table2[[#This Row],[Close Price]]-Table2[[#This Row],[20D EMA]])/Table2[[#This Row],[20D EMA]]</f>
        <v>-3.3260699361387022E-2</v>
      </c>
      <c r="T75" s="1">
        <f>(Table2[[#This Row],[Close Price]]-Table2[[#This Row],[50D EMA]])/Table2[[#This Row],[50D EMA]]</f>
        <v>-2.1248378899032069E-2</v>
      </c>
      <c r="U75" s="1">
        <f>(Table2[[#This Row],[Close Price]]-Table2[[#This Row],[200D EMA]])/Table2[[#This Row],[200D EMA]]</f>
        <v>0.1592772845310238</v>
      </c>
      <c r="V75">
        <v>1.52097783885136</v>
      </c>
      <c r="W75">
        <v>1013.4</v>
      </c>
      <c r="X75">
        <v>1103.8499999999999</v>
      </c>
      <c r="Y75">
        <v>1013.4</v>
      </c>
      <c r="Z75">
        <v>1119</v>
      </c>
      <c r="AA75">
        <v>940</v>
      </c>
      <c r="AB75">
        <v>1143.6500000000001</v>
      </c>
      <c r="AC75" s="1">
        <f>(Table2[[#This Row],[Close Price]]/Table2[[#This Row],[Day Low]])-1</f>
        <v>1.1298598776396274E-2</v>
      </c>
      <c r="AD75" s="1">
        <f>(Table2[[#This Row],[Day High]]/Table2[[#This Row],[Close Price]])-1</f>
        <v>7.7084451383129249E-2</v>
      </c>
      <c r="AE75" s="1">
        <f>(Table2[[#This Row],[Close Price]]/Table2[[#This Row],[Current Week Low]])-1</f>
        <v>1.1298598776396274E-2</v>
      </c>
      <c r="AF75" s="1">
        <f>(Table2[[#This Row],[Current Week High]]/Table2[[#This Row],[Close Price]])-1</f>
        <v>9.1867102502805276E-2</v>
      </c>
      <c r="AG75" s="1">
        <f>(Table2[[#This Row],[Close Price]]/Table2[[#This Row],[Current Month Low]])-1</f>
        <v>9.026595744680832E-2</v>
      </c>
      <c r="AH75" s="1">
        <f>(Table2[[#This Row],[Current Month High]]/Table2[[#This Row],[Close Price]])-1</f>
        <v>0.11591940283944013</v>
      </c>
      <c r="AI75">
        <v>18.553934722154398</v>
      </c>
      <c r="AJ75">
        <v>104.173722482318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-0.04</v>
      </c>
      <c r="AM75" t="s">
        <v>3161</v>
      </c>
      <c r="AN75">
        <v>1.35</v>
      </c>
      <c r="AO75" t="s">
        <v>3162</v>
      </c>
      <c r="AP75">
        <v>0.124741193753157</v>
      </c>
      <c r="AQ75">
        <f>(Table2[[#This Row],[Sharpe Ratio]]-AVERAGE(Table2[Sharpe Ratio]))/_xlfn.STDEV.P(Table2[Sharpe Ratio])</f>
        <v>0.78666255830495624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4.1337246638692839</v>
      </c>
      <c r="AS75">
        <f>_xlfn.RANK.AVG(Table2[[#This Row],[1Y Return vs Nifty Z-Score]],Table2[1Y Return vs Nifty Z-Score])</f>
        <v>118</v>
      </c>
      <c r="AT75">
        <f>_xlfn.RANK.AVG(Table2[[#This Row],[6M Return vs Nifty Z-Score]],Table2[6M Return vs Nifty Z-Score])</f>
        <v>135</v>
      </c>
      <c r="AU75">
        <f>_xlfn.RANK.AVG(Table2[[#This Row],[Sharpe Ratio Z-Score]],Table2[Sharpe Ratio Z-Score])</f>
        <v>150</v>
      </c>
      <c r="AV75">
        <f>(Table2[[#This Row],[Rank 1Y]]+Table2[[#This Row],[Rank 6M]]+Table2[[#This Row],[Rank Sharpe]])/3</f>
        <v>134.33333333333334</v>
      </c>
    </row>
    <row r="76" spans="1:48" x14ac:dyDescent="0.3">
      <c r="A76" t="s">
        <v>25</v>
      </c>
      <c r="B76" t="s">
        <v>26</v>
      </c>
      <c r="C76" t="s">
        <v>3117</v>
      </c>
      <c r="D76" t="s">
        <v>27</v>
      </c>
      <c r="E76">
        <v>1012913.9120548</v>
      </c>
      <c r="F76">
        <v>1692.25</v>
      </c>
      <c r="G76">
        <v>54.968635469076602</v>
      </c>
      <c r="H76">
        <f>(Table2[[#This Row],[1Y Return vs Nifty]]-AVERAGE(Table2[1Y Return vs Nifty]))/_xlfn.STDEV.P(Table2[1Y Return vs Nifty])</f>
        <v>0.4181802541657812</v>
      </c>
      <c r="I76">
        <v>3.2324560145816799</v>
      </c>
      <c r="J76">
        <f>(Table2[[#This Row],[1M Return vs Nifty]]-AVERAGE(Table2[1M Return vs Nifty]))/_xlfn.STDEV.P(Table2[1M Return vs Nifty])</f>
        <v>0.24303262525390015</v>
      </c>
      <c r="K76">
        <v>20.857343429633499</v>
      </c>
      <c r="L76">
        <f>(Table2[[#This Row],[6M Return vs Nifty]]-AVERAGE(Table2[6M Return vs Nifty]))/_xlfn.STDEV.P(Table2[6M Return vs Nifty])</f>
        <v>0.56419601118516594</v>
      </c>
      <c r="M76">
        <v>1.43397629753735</v>
      </c>
      <c r="N76">
        <f>(Table2[[#This Row],[1W Return vs Nifty]]-AVERAGE(Table2[1W Return vs Nifty]))/_xlfn.STDEV.P(Table2[1W Return vs Nifty])</f>
        <v>0.35853733118655118</v>
      </c>
      <c r="O76">
        <v>1686.92</v>
      </c>
      <c r="P76">
        <v>1627.7783364265799</v>
      </c>
      <c r="Q76">
        <v>1391.8377834626699</v>
      </c>
      <c r="R76">
        <v>48.675326378209803</v>
      </c>
      <c r="S76" s="1">
        <f>(Table2[[#This Row],[Close Price]]-Table2[[#This Row],[20D EMA]])/Table2[[#This Row],[20D EMA]]</f>
        <v>3.1596044862826494E-3</v>
      </c>
      <c r="T76" s="1">
        <f>(Table2[[#This Row],[Close Price]]-Table2[[#This Row],[50D EMA]])/Table2[[#This Row],[50D EMA]]</f>
        <v>3.9607151742142646E-2</v>
      </c>
      <c r="U76" s="1">
        <f>(Table2[[#This Row],[Close Price]]-Table2[[#This Row],[200D EMA]])/Table2[[#This Row],[200D EMA]]</f>
        <v>0.215838526663612</v>
      </c>
      <c r="V76">
        <v>0.63416472632370002</v>
      </c>
      <c r="W76">
        <v>1687.35</v>
      </c>
      <c r="X76">
        <v>1712.9</v>
      </c>
      <c r="Y76">
        <v>1662</v>
      </c>
      <c r="Z76">
        <v>1712.9</v>
      </c>
      <c r="AA76">
        <v>1630.15</v>
      </c>
      <c r="AB76">
        <v>1742.25</v>
      </c>
      <c r="AC76" s="1">
        <f>(Table2[[#This Row],[Close Price]]/Table2[[#This Row],[Day Low]])-1</f>
        <v>2.9039618336446082E-3</v>
      </c>
      <c r="AD76" s="1">
        <f>(Table2[[#This Row],[Day High]]/Table2[[#This Row],[Close Price]])-1</f>
        <v>1.220268872802488E-2</v>
      </c>
      <c r="AE76" s="1">
        <f>(Table2[[#This Row],[Close Price]]/Table2[[#This Row],[Current Week Low]])-1</f>
        <v>1.8200962695547496E-2</v>
      </c>
      <c r="AF76" s="1">
        <f>(Table2[[#This Row],[Current Week High]]/Table2[[#This Row],[Close Price]])-1</f>
        <v>1.220268872802488E-2</v>
      </c>
      <c r="AG76" s="1">
        <f>(Table2[[#This Row],[Close Price]]/Table2[[#This Row],[Current Month Low]])-1</f>
        <v>3.8094653866208583E-2</v>
      </c>
      <c r="AH76" s="1">
        <f>(Table2[[#This Row],[Current Month High]]/Table2[[#This Row],[Close Price]])-1</f>
        <v>2.9546461811198022E-2</v>
      </c>
      <c r="AI76">
        <v>5.1263111242428598</v>
      </c>
      <c r="AJ76">
        <v>88.983192808085306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0.12</v>
      </c>
      <c r="AM76" t="s">
        <v>3162</v>
      </c>
      <c r="AN76">
        <v>3.13</v>
      </c>
      <c r="AO76" t="s">
        <v>3162</v>
      </c>
      <c r="AP76">
        <v>0.17448281716643599</v>
      </c>
      <c r="AQ76">
        <f>(Table2[[#This Row],[Sharpe Ratio]]-AVERAGE(Table2[Sharpe Ratio]))/_xlfn.STDEV.P(Table2[Sharpe Ratio])</f>
        <v>1.371349549447078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2.9552957712384766</v>
      </c>
      <c r="AS76">
        <f>_xlfn.RANK.AVG(Table2[[#This Row],[1Y Return vs Nifty Z-Score]],Table2[1Y Return vs Nifty Z-Score])</f>
        <v>184</v>
      </c>
      <c r="AT76">
        <f>_xlfn.RANK.AVG(Table2[[#This Row],[6M Return vs Nifty Z-Score]],Table2[6M Return vs Nifty Z-Score])</f>
        <v>155</v>
      </c>
      <c r="AU76">
        <f>_xlfn.RANK.AVG(Table2[[#This Row],[Sharpe Ratio Z-Score]],Table2[Sharpe Ratio Z-Score])</f>
        <v>68</v>
      </c>
      <c r="AV76">
        <f>(Table2[[#This Row],[Rank 1Y]]+Table2[[#This Row],[Rank 6M]]+Table2[[#This Row],[Rank Sharpe]])/3</f>
        <v>135.66666666666666</v>
      </c>
    </row>
    <row r="77" spans="1:48" x14ac:dyDescent="0.3">
      <c r="A77" t="s">
        <v>331</v>
      </c>
      <c r="B77" t="s">
        <v>332</v>
      </c>
      <c r="C77" t="s">
        <v>3115</v>
      </c>
      <c r="D77" t="s">
        <v>280</v>
      </c>
      <c r="E77">
        <v>78917.680246019998</v>
      </c>
      <c r="F77">
        <v>5158.2</v>
      </c>
      <c r="G77">
        <v>55.534604011484497</v>
      </c>
      <c r="H77">
        <f>(Table2[[#This Row],[1Y Return vs Nifty]]-AVERAGE(Table2[1Y Return vs Nifty]))/_xlfn.STDEV.P(Table2[1Y Return vs Nifty])</f>
        <v>0.42752625584963089</v>
      </c>
      <c r="I77">
        <v>2.9053283016382099</v>
      </c>
      <c r="J77">
        <f>(Table2[[#This Row],[1M Return vs Nifty]]-AVERAGE(Table2[1M Return vs Nifty]))/_xlfn.STDEV.P(Table2[1M Return vs Nifty])</f>
        <v>0.20642397661566134</v>
      </c>
      <c r="K77">
        <v>37.458571161925803</v>
      </c>
      <c r="L77">
        <f>(Table2[[#This Row],[6M Return vs Nifty]]-AVERAGE(Table2[6M Return vs Nifty]))/_xlfn.STDEV.P(Table2[6M Return vs Nifty])</f>
        <v>1.1395255008552112</v>
      </c>
      <c r="M77">
        <v>-4.8430967971836596</v>
      </c>
      <c r="N77">
        <f>(Table2[[#This Row],[1W Return vs Nifty]]-AVERAGE(Table2[1W Return vs Nifty]))/_xlfn.STDEV.P(Table2[1W Return vs Nifty])</f>
        <v>-0.8591416184653683</v>
      </c>
      <c r="O77">
        <v>5366.32</v>
      </c>
      <c r="P77">
        <v>5186.0659772409399</v>
      </c>
      <c r="Q77">
        <v>4381.65999310601</v>
      </c>
      <c r="R77">
        <v>32.256918927900301</v>
      </c>
      <c r="S77" s="1">
        <f>(Table2[[#This Row],[Close Price]]-Table2[[#This Row],[20D EMA]])/Table2[[#This Row],[20D EMA]]</f>
        <v>-3.8782629436932552E-2</v>
      </c>
      <c r="T77" s="1">
        <f>(Table2[[#This Row],[Close Price]]-Table2[[#This Row],[50D EMA]])/Table2[[#This Row],[50D EMA]]</f>
        <v>-5.3732400172365677E-3</v>
      </c>
      <c r="U77" s="1">
        <f>(Table2[[#This Row],[Close Price]]-Table2[[#This Row],[200D EMA]])/Table2[[#This Row],[200D EMA]]</f>
        <v>0.17722507180287328</v>
      </c>
      <c r="V77">
        <v>0.82743679993809605</v>
      </c>
      <c r="W77">
        <v>5136</v>
      </c>
      <c r="X77">
        <v>5318</v>
      </c>
      <c r="Y77">
        <v>5136</v>
      </c>
      <c r="Z77">
        <v>5560</v>
      </c>
      <c r="AA77">
        <v>5078.5</v>
      </c>
      <c r="AB77">
        <v>5689.95</v>
      </c>
      <c r="AC77" s="1">
        <f>(Table2[[#This Row],[Close Price]]/Table2[[#This Row],[Day Low]])-1</f>
        <v>4.3224299065420801E-3</v>
      </c>
      <c r="AD77" s="1">
        <f>(Table2[[#This Row],[Day High]]/Table2[[#This Row],[Close Price]])-1</f>
        <v>3.0979799154744025E-2</v>
      </c>
      <c r="AE77" s="1">
        <f>(Table2[[#This Row],[Close Price]]/Table2[[#This Row],[Current Week Low]])-1</f>
        <v>4.3224299065420801E-3</v>
      </c>
      <c r="AF77" s="1">
        <f>(Table2[[#This Row],[Current Week High]]/Table2[[#This Row],[Close Price]])-1</f>
        <v>7.7895389864681475E-2</v>
      </c>
      <c r="AG77" s="1">
        <f>(Table2[[#This Row],[Close Price]]/Table2[[#This Row],[Current Month Low]])-1</f>
        <v>1.5693610318007201E-2</v>
      </c>
      <c r="AH77" s="1">
        <f>(Table2[[#This Row],[Current Month High]]/Table2[[#This Row],[Close Price]])-1</f>
        <v>0.10308828661160874</v>
      </c>
      <c r="AI77">
        <v>10.308828661160801</v>
      </c>
      <c r="AJ77">
        <v>81.626760563380202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7.0000000000000007E-2</v>
      </c>
      <c r="AM77" t="s">
        <v>3162</v>
      </c>
      <c r="AN77">
        <v>0.33</v>
      </c>
      <c r="AO77" t="s">
        <v>3162</v>
      </c>
      <c r="AP77">
        <v>0.121135128197284</v>
      </c>
      <c r="AQ77">
        <f>(Table2[[#This Row],[Sharpe Ratio]]-AVERAGE(Table2[Sharpe Ratio]))/_xlfn.STDEV.P(Table2[Sharpe Ratio])</f>
        <v>0.74427512751672509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1.6586092423718601</v>
      </c>
      <c r="AS77">
        <f>_xlfn.RANK.AVG(Table2[[#This Row],[1Y Return vs Nifty Z-Score]],Table2[1Y Return vs Nifty Z-Score])</f>
        <v>182</v>
      </c>
      <c r="AT77">
        <f>_xlfn.RANK.AVG(Table2[[#This Row],[6M Return vs Nifty Z-Score]],Table2[6M Return vs Nifty Z-Score])</f>
        <v>74</v>
      </c>
      <c r="AU77">
        <f>_xlfn.RANK.AVG(Table2[[#This Row],[Sharpe Ratio Z-Score]],Table2[Sharpe Ratio Z-Score])</f>
        <v>159</v>
      </c>
      <c r="AV77">
        <f>(Table2[[#This Row],[Rank 1Y]]+Table2[[#This Row],[Rank 6M]]+Table2[[#This Row],[Rank Sharpe]])/3</f>
        <v>138.33333333333334</v>
      </c>
    </row>
    <row r="78" spans="1:48" x14ac:dyDescent="0.3">
      <c r="A78" t="s">
        <v>903</v>
      </c>
      <c r="B78" t="s">
        <v>904</v>
      </c>
      <c r="C78" t="s">
        <v>3127</v>
      </c>
      <c r="D78" t="s">
        <v>265</v>
      </c>
      <c r="E78">
        <v>16194.67142241</v>
      </c>
      <c r="F78">
        <v>1116.05</v>
      </c>
      <c r="G78">
        <v>92.187196624016494</v>
      </c>
      <c r="H78">
        <f>(Table2[[#This Row],[1Y Return vs Nifty]]-AVERAGE(Table2[1Y Return vs Nifty]))/_xlfn.STDEV.P(Table2[1Y Return vs Nifty])</f>
        <v>1.0327810829408868</v>
      </c>
      <c r="I78">
        <v>-0.59742075668781602</v>
      </c>
      <c r="J78">
        <f>(Table2[[#This Row],[1M Return vs Nifty]]-AVERAGE(Table2[1M Return vs Nifty]))/_xlfn.STDEV.P(Table2[1M Return vs Nifty])</f>
        <v>-0.18556638210499746</v>
      </c>
      <c r="K78">
        <v>9.7383167625733194</v>
      </c>
      <c r="L78">
        <f>(Table2[[#This Row],[6M Return vs Nifty]]-AVERAGE(Table2[6M Return vs Nifty]))/_xlfn.STDEV.P(Table2[6M Return vs Nifty])</f>
        <v>0.1788568036792135</v>
      </c>
      <c r="M78">
        <v>-1.56814998137936</v>
      </c>
      <c r="N78">
        <f>(Table2[[#This Row],[1W Return vs Nifty]]-AVERAGE(Table2[1W Return vs Nifty]))/_xlfn.STDEV.P(Table2[1W Return vs Nifty])</f>
        <v>-0.22384014297542573</v>
      </c>
      <c r="O78">
        <v>1190.0899999999999</v>
      </c>
      <c r="P78">
        <v>1222.7132738251901</v>
      </c>
      <c r="Q78">
        <v>1079.2124518028199</v>
      </c>
      <c r="R78">
        <v>28.335773121509799</v>
      </c>
      <c r="S78" s="1">
        <f>(Table2[[#This Row],[Close Price]]-Table2[[#This Row],[20D EMA]])/Table2[[#This Row],[20D EMA]]</f>
        <v>-6.2213782150929736E-2</v>
      </c>
      <c r="T78" s="1">
        <f>(Table2[[#This Row],[Close Price]]-Table2[[#This Row],[50D EMA]])/Table2[[#This Row],[50D EMA]]</f>
        <v>-8.7234902988744062E-2</v>
      </c>
      <c r="U78" s="1">
        <f>(Table2[[#This Row],[Close Price]]-Table2[[#This Row],[200D EMA]])/Table2[[#This Row],[200D EMA]]</f>
        <v>3.4133731625912066E-2</v>
      </c>
      <c r="V78">
        <v>0.77247345213695695</v>
      </c>
      <c r="W78">
        <v>1095.55</v>
      </c>
      <c r="X78">
        <v>1158.3</v>
      </c>
      <c r="Y78">
        <v>1095.55</v>
      </c>
      <c r="Z78">
        <v>1189.4000000000001</v>
      </c>
      <c r="AA78">
        <v>1095.55</v>
      </c>
      <c r="AB78">
        <v>1248.8499999999999</v>
      </c>
      <c r="AC78" s="1">
        <f>(Table2[[#This Row],[Close Price]]/Table2[[#This Row],[Day Low]])-1</f>
        <v>1.8712062434393717E-2</v>
      </c>
      <c r="AD78" s="1">
        <f>(Table2[[#This Row],[Day High]]/Table2[[#This Row],[Close Price]])-1</f>
        <v>3.785672684915542E-2</v>
      </c>
      <c r="AE78" s="1">
        <f>(Table2[[#This Row],[Close Price]]/Table2[[#This Row],[Current Week Low]])-1</f>
        <v>1.8712062434393717E-2</v>
      </c>
      <c r="AF78" s="1">
        <f>(Table2[[#This Row],[Current Week High]]/Table2[[#This Row],[Close Price]])-1</f>
        <v>6.5722861878948269E-2</v>
      </c>
      <c r="AG78" s="1">
        <f>(Table2[[#This Row],[Close Price]]/Table2[[#This Row],[Current Month Low]])-1</f>
        <v>1.8712062434393717E-2</v>
      </c>
      <c r="AH78" s="1">
        <f>(Table2[[#This Row],[Current Month High]]/Table2[[#This Row],[Close Price]])-1</f>
        <v>0.11899108462882491</v>
      </c>
      <c r="AI78">
        <v>29.922494511894602</v>
      </c>
      <c r="AJ78">
        <v>125.191686844229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-0.01</v>
      </c>
      <c r="AM78" t="s">
        <v>3161</v>
      </c>
      <c r="AN78">
        <v>-3.33</v>
      </c>
      <c r="AO78" t="s">
        <v>3161</v>
      </c>
      <c r="AP78">
        <v>0.179993529905113</v>
      </c>
      <c r="AQ78">
        <f>(Table2[[#This Row],[Sharpe Ratio]]-AVERAGE(Table2[Sharpe Ratio]))/_xlfn.STDEV.P(Table2[Sharpe Ratio])</f>
        <v>1.4361251202694301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102</v>
      </c>
      <c r="AT78">
        <f>_xlfn.RANK.AVG(Table2[[#This Row],[6M Return vs Nifty Z-Score]],Table2[6M Return vs Nifty Z-Score])</f>
        <v>262</v>
      </c>
      <c r="AU78">
        <f>_xlfn.RANK.AVG(Table2[[#This Row],[Sharpe Ratio Z-Score]],Table2[Sharpe Ratio Z-Score])</f>
        <v>61</v>
      </c>
      <c r="AV78">
        <f>(Table2[[#This Row],[Rank 1Y]]+Table2[[#This Row],[Rank 6M]]+Table2[[#This Row],[Rank Sharpe]])/3</f>
        <v>141.66666666666666</v>
      </c>
    </row>
    <row r="79" spans="1:48" x14ac:dyDescent="0.3">
      <c r="A79" t="s">
        <v>1317</v>
      </c>
      <c r="B79" t="s">
        <v>1318</v>
      </c>
      <c r="C79" t="s">
        <v>3130</v>
      </c>
      <c r="D79" t="s">
        <v>268</v>
      </c>
      <c r="E79">
        <v>8389.39240178</v>
      </c>
      <c r="F79">
        <v>2019.1</v>
      </c>
      <c r="G79">
        <v>107.213401147998</v>
      </c>
      <c r="H79">
        <f>(Table2[[#This Row],[1Y Return vs Nifty]]-AVERAGE(Table2[1Y Return vs Nifty]))/_xlfn.STDEV.P(Table2[1Y Return vs Nifty])</f>
        <v>1.2809131296188259</v>
      </c>
      <c r="I79">
        <v>11.353295194691301</v>
      </c>
      <c r="J79">
        <f>(Table2[[#This Row],[1M Return vs Nifty]]-AVERAGE(Table2[1M Return vs Nifty]))/_xlfn.STDEV.P(Table2[1M Return vs Nifty])</f>
        <v>1.1518304324383106</v>
      </c>
      <c r="K79">
        <v>34.773311617467797</v>
      </c>
      <c r="L79">
        <f>(Table2[[#This Row],[6M Return vs Nifty]]-AVERAGE(Table2[6M Return vs Nifty]))/_xlfn.STDEV.P(Table2[6M Return vs Nifty])</f>
        <v>1.0464655761160593</v>
      </c>
      <c r="M79">
        <v>0.37775507743271203</v>
      </c>
      <c r="N79">
        <f>(Table2[[#This Row],[1W Return vs Nifty]]-AVERAGE(Table2[1W Return vs Nifty]))/_xlfn.STDEV.P(Table2[1W Return vs Nifty])</f>
        <v>0.15364273676503309</v>
      </c>
      <c r="O79">
        <v>2166.75</v>
      </c>
      <c r="P79">
        <v>2042.4731598506501</v>
      </c>
      <c r="Q79">
        <v>1586.1611806589401</v>
      </c>
      <c r="R79">
        <v>34.205651775673999</v>
      </c>
      <c r="S79" s="1">
        <f>(Table2[[#This Row],[Close Price]]-Table2[[#This Row],[20D EMA]])/Table2[[#This Row],[20D EMA]]</f>
        <v>-6.8143532941040766E-2</v>
      </c>
      <c r="T79" s="1">
        <f>(Table2[[#This Row],[Close Price]]-Table2[[#This Row],[50D EMA]])/Table2[[#This Row],[50D EMA]]</f>
        <v>-1.1443557893489895E-2</v>
      </c>
      <c r="U79" s="1">
        <f>(Table2[[#This Row],[Close Price]]-Table2[[#This Row],[200D EMA]])/Table2[[#This Row],[200D EMA]]</f>
        <v>0.27294755704537144</v>
      </c>
      <c r="V79">
        <v>0.47754908080106501</v>
      </c>
      <c r="W79">
        <v>2011.9</v>
      </c>
      <c r="X79">
        <v>2150.4499999999998</v>
      </c>
      <c r="Y79">
        <v>2011.9</v>
      </c>
      <c r="Z79">
        <v>2211.9499999999998</v>
      </c>
      <c r="AA79">
        <v>2011.9</v>
      </c>
      <c r="AB79">
        <v>2406.75</v>
      </c>
      <c r="AC79" s="1">
        <f>(Table2[[#This Row],[Close Price]]/Table2[[#This Row],[Day Low]])-1</f>
        <v>3.5787066951635804E-3</v>
      </c>
      <c r="AD79" s="1">
        <f>(Table2[[#This Row],[Day High]]/Table2[[#This Row],[Close Price]])-1</f>
        <v>6.5053736813431629E-2</v>
      </c>
      <c r="AE79" s="1">
        <f>(Table2[[#This Row],[Close Price]]/Table2[[#This Row],[Current Week Low]])-1</f>
        <v>3.5787066951635804E-3</v>
      </c>
      <c r="AF79" s="1">
        <f>(Table2[[#This Row],[Current Week High]]/Table2[[#This Row],[Close Price]])-1</f>
        <v>9.5512852260908332E-2</v>
      </c>
      <c r="AG79" s="1">
        <f>(Table2[[#This Row],[Close Price]]/Table2[[#This Row],[Current Month Low]])-1</f>
        <v>3.5787066951635804E-3</v>
      </c>
      <c r="AH79" s="1">
        <f>(Table2[[#This Row],[Current Month High]]/Table2[[#This Row],[Close Price]])-1</f>
        <v>0.19199148135307809</v>
      </c>
      <c r="AI79">
        <v>19.199148135307802</v>
      </c>
      <c r="AJ79">
        <v>131.52161449375001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0.17</v>
      </c>
      <c r="AM79" t="s">
        <v>3162</v>
      </c>
      <c r="AN79">
        <v>-8.64</v>
      </c>
      <c r="AO79" t="s">
        <v>3161</v>
      </c>
      <c r="AP79">
        <v>8.1579898525205002E-2</v>
      </c>
      <c r="AQ79">
        <f>(Table2[[#This Row],[Sharpe Ratio]]-AVERAGE(Table2[Sharpe Ratio]))/_xlfn.STDEV.P(Table2[Sharpe Ratio])</f>
        <v>0.27932391294238623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3.9121757878806149</v>
      </c>
      <c r="AS79">
        <f>_xlfn.RANK.AVG(Table2[[#This Row],[1Y Return vs Nifty Z-Score]],Table2[1Y Return vs Nifty Z-Score])</f>
        <v>75</v>
      </c>
      <c r="AT79">
        <f>_xlfn.RANK.AVG(Table2[[#This Row],[6M Return vs Nifty Z-Score]],Table2[6M Return vs Nifty Z-Score])</f>
        <v>86</v>
      </c>
      <c r="AU79">
        <f>_xlfn.RANK.AVG(Table2[[#This Row],[Sharpe Ratio Z-Score]],Table2[Sharpe Ratio Z-Score])</f>
        <v>274</v>
      </c>
      <c r="AV79">
        <f>(Table2[[#This Row],[Rank 1Y]]+Table2[[#This Row],[Rank 6M]]+Table2[[#This Row],[Rank Sharpe]])/3</f>
        <v>145</v>
      </c>
    </row>
    <row r="80" spans="1:48" x14ac:dyDescent="0.3">
      <c r="A80" t="s">
        <v>1531</v>
      </c>
      <c r="B80" t="s">
        <v>1532</v>
      </c>
      <c r="C80" t="s">
        <v>3124</v>
      </c>
      <c r="D80" t="s">
        <v>394</v>
      </c>
      <c r="E80">
        <v>6348.4119534049996</v>
      </c>
      <c r="F80">
        <v>204.35</v>
      </c>
      <c r="G80">
        <v>137.487587411497</v>
      </c>
      <c r="H80">
        <f>(Table2[[#This Row],[1Y Return vs Nifty]]-AVERAGE(Table2[1Y Return vs Nifty]))/_xlfn.STDEV.P(Table2[1Y Return vs Nifty])</f>
        <v>1.7808394940631649</v>
      </c>
      <c r="I80">
        <v>-2.7037704312948101</v>
      </c>
      <c r="J80">
        <f>(Table2[[#This Row],[1M Return vs Nifty]]-AVERAGE(Table2[1M Return vs Nifty]))/_xlfn.STDEV.P(Table2[1M Return vs Nifty])</f>
        <v>-0.42128659808156765</v>
      </c>
      <c r="K80">
        <v>9.7669442579210592</v>
      </c>
      <c r="L80">
        <f>(Table2[[#This Row],[6M Return vs Nifty]]-AVERAGE(Table2[6M Return vs Nifty]))/_xlfn.STDEV.P(Table2[6M Return vs Nifty])</f>
        <v>0.17984891357340579</v>
      </c>
      <c r="M80">
        <v>-2.12732092579621</v>
      </c>
      <c r="N80">
        <f>(Table2[[#This Row],[1W Return vs Nifty]]-AVERAGE(Table2[1W Return vs Nifty]))/_xlfn.STDEV.P(Table2[1W Return vs Nifty])</f>
        <v>-0.33231278269122061</v>
      </c>
      <c r="O80">
        <v>214.19</v>
      </c>
      <c r="P80">
        <v>213.72812610529499</v>
      </c>
      <c r="Q80">
        <v>186.973960920731</v>
      </c>
      <c r="R80">
        <v>23.384077081252201</v>
      </c>
      <c r="S80" s="1">
        <f>(Table2[[#This Row],[Close Price]]-Table2[[#This Row],[20D EMA]])/Table2[[#This Row],[20D EMA]]</f>
        <v>-4.5940520098977561E-2</v>
      </c>
      <c r="T80" s="1">
        <f>(Table2[[#This Row],[Close Price]]-Table2[[#This Row],[50D EMA]])/Table2[[#This Row],[50D EMA]]</f>
        <v>-4.3878764466754282E-2</v>
      </c>
      <c r="U80" s="1">
        <f>(Table2[[#This Row],[Close Price]]-Table2[[#This Row],[200D EMA]])/Table2[[#This Row],[200D EMA]]</f>
        <v>9.2932935654263069E-2</v>
      </c>
      <c r="V80">
        <v>1.52810242680176</v>
      </c>
      <c r="W80">
        <v>203.1</v>
      </c>
      <c r="X80">
        <v>210.04</v>
      </c>
      <c r="Y80">
        <v>203.1</v>
      </c>
      <c r="Z80">
        <v>211.4</v>
      </c>
      <c r="AA80">
        <v>203.1</v>
      </c>
      <c r="AB80">
        <v>225.95</v>
      </c>
      <c r="AC80" s="1">
        <f>(Table2[[#This Row],[Close Price]]/Table2[[#This Row],[Day Low]])-1</f>
        <v>6.1546036435253804E-3</v>
      </c>
      <c r="AD80" s="1">
        <f>(Table2[[#This Row],[Day High]]/Table2[[#This Row],[Close Price]])-1</f>
        <v>2.7844384634206021E-2</v>
      </c>
      <c r="AE80" s="1">
        <f>(Table2[[#This Row],[Close Price]]/Table2[[#This Row],[Current Week Low]])-1</f>
        <v>6.1546036435253804E-3</v>
      </c>
      <c r="AF80" s="1">
        <f>(Table2[[#This Row],[Current Week High]]/Table2[[#This Row],[Close Price]])-1</f>
        <v>3.4499632982627926E-2</v>
      </c>
      <c r="AG80" s="1">
        <f>(Table2[[#This Row],[Close Price]]/Table2[[#This Row],[Current Month Low]])-1</f>
        <v>6.1546036435253804E-3</v>
      </c>
      <c r="AH80" s="1">
        <f>(Table2[[#This Row],[Current Month High]]/Table2[[#This Row],[Close Price]])-1</f>
        <v>0.10570100318081721</v>
      </c>
      <c r="AI80">
        <v>12.3856129190115</v>
      </c>
      <c r="AJ80">
        <v>186.60589060308499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</v>
      </c>
      <c r="AM80" t="s">
        <v>3163</v>
      </c>
      <c r="AN80">
        <v>-5.85</v>
      </c>
      <c r="AO80" t="s">
        <v>3161</v>
      </c>
      <c r="AP80">
        <v>0.13254425730536101</v>
      </c>
      <c r="AQ80">
        <f>(Table2[[#This Row],[Sharpe Ratio]]-AVERAGE(Table2[Sharpe Ratio]))/_xlfn.STDEV.P(Table2[Sharpe Ratio])</f>
        <v>0.87838352430806743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2.0854725511718497</v>
      </c>
      <c r="AS80">
        <f>_xlfn.RANK.AVG(Table2[[#This Row],[1Y Return vs Nifty Z-Score]],Table2[1Y Return vs Nifty Z-Score])</f>
        <v>42</v>
      </c>
      <c r="AT80">
        <f>_xlfn.RANK.AVG(Table2[[#This Row],[6M Return vs Nifty Z-Score]],Table2[6M Return vs Nifty Z-Score])</f>
        <v>261</v>
      </c>
      <c r="AU80">
        <f>_xlfn.RANK.AVG(Table2[[#This Row],[Sharpe Ratio Z-Score]],Table2[Sharpe Ratio Z-Score])</f>
        <v>133</v>
      </c>
      <c r="AV80">
        <f>(Table2[[#This Row],[Rank 1Y]]+Table2[[#This Row],[Rank 6M]]+Table2[[#This Row],[Rank Sharpe]])/3</f>
        <v>145.33333333333334</v>
      </c>
    </row>
    <row r="81" spans="1:48" x14ac:dyDescent="0.3">
      <c r="A81" t="s">
        <v>1385</v>
      </c>
      <c r="B81" t="s">
        <v>1386</v>
      </c>
      <c r="C81" t="s">
        <v>3129</v>
      </c>
      <c r="D81" t="s">
        <v>133</v>
      </c>
      <c r="E81">
        <v>7762.9211435500001</v>
      </c>
      <c r="F81">
        <v>930.95</v>
      </c>
      <c r="G81">
        <v>128.60121662962601</v>
      </c>
      <c r="H81">
        <f>(Table2[[#This Row],[1Y Return vs Nifty]]-AVERAGE(Table2[1Y Return vs Nifty]))/_xlfn.STDEV.P(Table2[1Y Return vs Nifty])</f>
        <v>1.6340962918043667</v>
      </c>
      <c r="I81">
        <v>19.212604629712899</v>
      </c>
      <c r="J81">
        <f>(Table2[[#This Row],[1M Return vs Nifty]]-AVERAGE(Table2[1M Return vs Nifty]))/_xlfn.STDEV.P(Table2[1M Return vs Nifty])</f>
        <v>2.0313606167110847</v>
      </c>
      <c r="K81">
        <v>9.2351337753439804</v>
      </c>
      <c r="L81">
        <f>(Table2[[#This Row],[6M Return vs Nifty]]-AVERAGE(Table2[6M Return vs Nifty]))/_xlfn.STDEV.P(Table2[6M Return vs Nifty])</f>
        <v>0.16141857465653803</v>
      </c>
      <c r="M81">
        <v>-0.59027107507563903</v>
      </c>
      <c r="N81">
        <f>(Table2[[#This Row],[1W Return vs Nifty]]-AVERAGE(Table2[1W Return vs Nifty]))/_xlfn.STDEV.P(Table2[1W Return vs Nifty])</f>
        <v>-3.4143043460033419E-2</v>
      </c>
      <c r="O81">
        <v>916.83</v>
      </c>
      <c r="P81">
        <v>885.97298070816203</v>
      </c>
      <c r="Q81">
        <v>791.05790333540494</v>
      </c>
      <c r="R81">
        <v>48.500692537831902</v>
      </c>
      <c r="S81" s="1">
        <f>(Table2[[#This Row],[Close Price]]-Table2[[#This Row],[20D EMA]])/Table2[[#This Row],[20D EMA]]</f>
        <v>1.5400892204661719E-2</v>
      </c>
      <c r="T81" s="1">
        <f>(Table2[[#This Row],[Close Price]]-Table2[[#This Row],[50D EMA]])/Table2[[#This Row],[50D EMA]]</f>
        <v>5.0765678266946349E-2</v>
      </c>
      <c r="U81" s="1">
        <f>(Table2[[#This Row],[Close Price]]-Table2[[#This Row],[200D EMA]])/Table2[[#This Row],[200D EMA]]</f>
        <v>0.17684179132116135</v>
      </c>
      <c r="V81">
        <v>2.9269113436447398</v>
      </c>
      <c r="W81">
        <v>927</v>
      </c>
      <c r="X81">
        <v>994.65</v>
      </c>
      <c r="Y81">
        <v>927</v>
      </c>
      <c r="Z81">
        <v>1105</v>
      </c>
      <c r="AA81">
        <v>775.55</v>
      </c>
      <c r="AB81">
        <v>1105</v>
      </c>
      <c r="AC81" s="1">
        <f>(Table2[[#This Row],[Close Price]]/Table2[[#This Row],[Day Low]])-1</f>
        <v>4.2610571736785285E-3</v>
      </c>
      <c r="AD81" s="1">
        <f>(Table2[[#This Row],[Day High]]/Table2[[#This Row],[Close Price]])-1</f>
        <v>6.8424727428970433E-2</v>
      </c>
      <c r="AE81" s="1">
        <f>(Table2[[#This Row],[Close Price]]/Table2[[#This Row],[Current Week Low]])-1</f>
        <v>4.2610571736785285E-3</v>
      </c>
      <c r="AF81" s="1">
        <f>(Table2[[#This Row],[Current Week High]]/Table2[[#This Row],[Close Price]])-1</f>
        <v>0.18695955744132342</v>
      </c>
      <c r="AG81" s="1">
        <f>(Table2[[#This Row],[Close Price]]/Table2[[#This Row],[Current Month Low]])-1</f>
        <v>0.20037392818000144</v>
      </c>
      <c r="AH81" s="1">
        <f>(Table2[[#This Row],[Current Month High]]/Table2[[#This Row],[Close Price]])-1</f>
        <v>0.18695955744132342</v>
      </c>
      <c r="AI81">
        <v>19.2330415167302</v>
      </c>
      <c r="AJ81">
        <v>157.310668877833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0.09</v>
      </c>
      <c r="AM81" t="s">
        <v>3162</v>
      </c>
      <c r="AN81">
        <v>14.69</v>
      </c>
      <c r="AO81" t="s">
        <v>3162</v>
      </c>
      <c r="AP81">
        <v>0.13890629827507001</v>
      </c>
      <c r="AQ81">
        <f>(Table2[[#This Row],[Sharpe Ratio]]-AVERAGE(Table2[Sharpe Ratio]))/_xlfn.STDEV.P(Table2[Sharpe Ratio])</f>
        <v>0.95316601705455517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4.7458984567665112</v>
      </c>
      <c r="AS81">
        <f>_xlfn.RANK.AVG(Table2[[#This Row],[1Y Return vs Nifty Z-Score]],Table2[1Y Return vs Nifty Z-Score])</f>
        <v>51</v>
      </c>
      <c r="AT81">
        <f>_xlfn.RANK.AVG(Table2[[#This Row],[6M Return vs Nifty Z-Score]],Table2[6M Return vs Nifty Z-Score])</f>
        <v>267</v>
      </c>
      <c r="AU81">
        <f>_xlfn.RANK.AVG(Table2[[#This Row],[Sharpe Ratio Z-Score]],Table2[Sharpe Ratio Z-Score])</f>
        <v>119</v>
      </c>
      <c r="AV81">
        <f>(Table2[[#This Row],[Rank 1Y]]+Table2[[#This Row],[Rank 6M]]+Table2[[#This Row],[Rank Sharpe]])/3</f>
        <v>145.66666666666666</v>
      </c>
    </row>
    <row r="82" spans="1:48" x14ac:dyDescent="0.3">
      <c r="A82" t="s">
        <v>835</v>
      </c>
      <c r="B82" t="s">
        <v>836</v>
      </c>
      <c r="C82" t="s">
        <v>3119</v>
      </c>
      <c r="D82" t="s">
        <v>48</v>
      </c>
      <c r="E82">
        <v>18314.284971960002</v>
      </c>
      <c r="F82">
        <v>291.7</v>
      </c>
      <c r="G82">
        <v>84.095924972665898</v>
      </c>
      <c r="H82">
        <f>(Table2[[#This Row],[1Y Return vs Nifty]]-AVERAGE(Table2[1Y Return vs Nifty]))/_xlfn.STDEV.P(Table2[1Y Return vs Nifty])</f>
        <v>0.89916758181539913</v>
      </c>
      <c r="I82">
        <v>1.00229348673745</v>
      </c>
      <c r="J82">
        <f>(Table2[[#This Row],[1M Return vs Nifty]]-AVERAGE(Table2[1M Return vs Nifty]))/_xlfn.STDEV.P(Table2[1M Return vs Nifty])</f>
        <v>-6.5434062397217692E-3</v>
      </c>
      <c r="K82">
        <v>10.7271368984508</v>
      </c>
      <c r="L82">
        <f>(Table2[[#This Row],[6M Return vs Nifty]]-AVERAGE(Table2[6M Return vs Nifty]))/_xlfn.STDEV.P(Table2[6M Return vs Nifty])</f>
        <v>0.21312519595259038</v>
      </c>
      <c r="M82">
        <v>4.4060005626674803</v>
      </c>
      <c r="N82">
        <f>(Table2[[#This Row],[1W Return vs Nifty]]-AVERAGE(Table2[1W Return vs Nifty]))/_xlfn.STDEV.P(Table2[1W Return vs Nifty])</f>
        <v>0.93507536585548212</v>
      </c>
      <c r="O82">
        <v>304.24</v>
      </c>
      <c r="P82">
        <v>309.24752067728298</v>
      </c>
      <c r="Q82">
        <v>275.50820033023899</v>
      </c>
      <c r="R82">
        <v>31.663031602943899</v>
      </c>
      <c r="S82" s="1">
        <f>(Table2[[#This Row],[Close Price]]-Table2[[#This Row],[20D EMA]])/Table2[[#This Row],[20D EMA]]</f>
        <v>-4.1217459900078954E-2</v>
      </c>
      <c r="T82" s="1">
        <f>(Table2[[#This Row],[Close Price]]-Table2[[#This Row],[50D EMA]])/Table2[[#This Row],[50D EMA]]</f>
        <v>-5.6742639807918799E-2</v>
      </c>
      <c r="U82" s="1">
        <f>(Table2[[#This Row],[Close Price]]-Table2[[#This Row],[200D EMA]])/Table2[[#This Row],[200D EMA]]</f>
        <v>5.8770663270104599E-2</v>
      </c>
      <c r="V82">
        <v>0.47479523483732</v>
      </c>
      <c r="W82">
        <v>288.39999999999998</v>
      </c>
      <c r="X82">
        <v>303.35000000000002</v>
      </c>
      <c r="Y82">
        <v>288.39999999999998</v>
      </c>
      <c r="Z82">
        <v>311.89999999999998</v>
      </c>
      <c r="AA82">
        <v>288.39999999999998</v>
      </c>
      <c r="AB82">
        <v>312.89999999999998</v>
      </c>
      <c r="AC82" s="1">
        <f>(Table2[[#This Row],[Close Price]]/Table2[[#This Row],[Day Low]])-1</f>
        <v>1.1442441054091645E-2</v>
      </c>
      <c r="AD82" s="1">
        <f>(Table2[[#This Row],[Day High]]/Table2[[#This Row],[Close Price]])-1</f>
        <v>3.9938292766541039E-2</v>
      </c>
      <c r="AE82" s="1">
        <f>(Table2[[#This Row],[Close Price]]/Table2[[#This Row],[Current Week Low]])-1</f>
        <v>1.1442441054091645E-2</v>
      </c>
      <c r="AF82" s="1">
        <f>(Table2[[#This Row],[Current Week High]]/Table2[[#This Row],[Close Price]])-1</f>
        <v>6.924922865958183E-2</v>
      </c>
      <c r="AG82" s="1">
        <f>(Table2[[#This Row],[Close Price]]/Table2[[#This Row],[Current Month Low]])-1</f>
        <v>1.1442441054091645E-2</v>
      </c>
      <c r="AH82" s="1">
        <f>(Table2[[#This Row],[Current Month High]]/Table2[[#This Row],[Close Price]])-1</f>
        <v>7.2677408296194734E-2</v>
      </c>
      <c r="AI82">
        <v>24.957147754542301</v>
      </c>
      <c r="AJ82">
        <v>113.621384108385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-0.11</v>
      </c>
      <c r="AM82" t="s">
        <v>3161</v>
      </c>
      <c r="AN82">
        <v>-2.93</v>
      </c>
      <c r="AO82" t="s">
        <v>3161</v>
      </c>
      <c r="AP82">
        <v>0.16915315356072499</v>
      </c>
      <c r="AQ82">
        <f>(Table2[[#This Row],[Sharpe Ratio]]-AVERAGE(Table2[Sharpe Ratio]))/_xlfn.STDEV.P(Table2[Sharpe Ratio])</f>
        <v>1.3087021173049469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116</v>
      </c>
      <c r="AT82">
        <f>_xlfn.RANK.AVG(Table2[[#This Row],[6M Return vs Nifty Z-Score]],Table2[6M Return vs Nifty Z-Score])</f>
        <v>250</v>
      </c>
      <c r="AU82">
        <f>_xlfn.RANK.AVG(Table2[[#This Row],[Sharpe Ratio Z-Score]],Table2[Sharpe Ratio Z-Score])</f>
        <v>75</v>
      </c>
      <c r="AV82">
        <f>(Table2[[#This Row],[Rank 1Y]]+Table2[[#This Row],[Rank 6M]]+Table2[[#This Row],[Rank Sharpe]])/3</f>
        <v>147</v>
      </c>
    </row>
    <row r="83" spans="1:48" x14ac:dyDescent="0.3">
      <c r="A83" t="s">
        <v>136</v>
      </c>
      <c r="B83" t="s">
        <v>137</v>
      </c>
      <c r="C83" t="s">
        <v>3127</v>
      </c>
      <c r="D83" t="s">
        <v>138</v>
      </c>
      <c r="E83">
        <v>198570.14188978501</v>
      </c>
      <c r="F83">
        <v>271.64999999999998</v>
      </c>
      <c r="G83">
        <v>87.511432374627105</v>
      </c>
      <c r="H83">
        <f>(Table2[[#This Row],[1Y Return vs Nifty]]-AVERAGE(Table2[1Y Return vs Nifty]))/_xlfn.STDEV.P(Table2[1Y Return vs Nifty])</f>
        <v>0.95556884007989951</v>
      </c>
      <c r="I83">
        <v>6.0792806709230396</v>
      </c>
      <c r="J83">
        <f>(Table2[[#This Row],[1M Return vs Nifty]]-AVERAGE(Table2[1M Return vs Nifty]))/_xlfn.STDEV.P(Table2[1M Return vs Nifty])</f>
        <v>0.56161891267335096</v>
      </c>
      <c r="K83">
        <v>6.8765396850049996</v>
      </c>
      <c r="L83">
        <f>(Table2[[#This Row],[6M Return vs Nifty]]-AVERAGE(Table2[6M Return vs Nifty]))/_xlfn.STDEV.P(Table2[6M Return vs Nifty])</f>
        <v>7.9679515581168092E-2</v>
      </c>
      <c r="M83">
        <v>0.74944716179633297</v>
      </c>
      <c r="N83">
        <f>(Table2[[#This Row],[1W Return vs Nifty]]-AVERAGE(Table2[1W Return vs Nifty]))/_xlfn.STDEV.P(Table2[1W Return vs Nifty])</f>
        <v>0.22574666483024278</v>
      </c>
      <c r="O83">
        <v>283.77</v>
      </c>
      <c r="P83">
        <v>288.04394438870702</v>
      </c>
      <c r="Q83">
        <v>256.01569974474199</v>
      </c>
      <c r="R83">
        <v>30.775722643484801</v>
      </c>
      <c r="S83" s="1">
        <f>(Table2[[#This Row],[Close Price]]-Table2[[#This Row],[20D EMA]])/Table2[[#This Row],[20D EMA]]</f>
        <v>-4.2710645945660236E-2</v>
      </c>
      <c r="T83" s="1">
        <f>(Table2[[#This Row],[Close Price]]-Table2[[#This Row],[50D EMA]])/Table2[[#This Row],[50D EMA]]</f>
        <v>-5.6914733699743689E-2</v>
      </c>
      <c r="U83" s="1">
        <f>(Table2[[#This Row],[Close Price]]-Table2[[#This Row],[200D EMA]])/Table2[[#This Row],[200D EMA]]</f>
        <v>6.1067740262983922E-2</v>
      </c>
      <c r="V83">
        <v>0.58060468009886701</v>
      </c>
      <c r="W83">
        <v>270.64999999999998</v>
      </c>
      <c r="X83">
        <v>282.14999999999998</v>
      </c>
      <c r="Y83">
        <v>270.64999999999998</v>
      </c>
      <c r="Z83">
        <v>287.45</v>
      </c>
      <c r="AA83">
        <v>265</v>
      </c>
      <c r="AB83">
        <v>291.05</v>
      </c>
      <c r="AC83" s="1">
        <f>(Table2[[#This Row],[Close Price]]/Table2[[#This Row],[Day Low]])-1</f>
        <v>3.6948087936450325E-3</v>
      </c>
      <c r="AD83" s="1">
        <f>(Table2[[#This Row],[Day High]]/Table2[[#This Row],[Close Price]])-1</f>
        <v>3.8652678078409775E-2</v>
      </c>
      <c r="AE83" s="1">
        <f>(Table2[[#This Row],[Close Price]]/Table2[[#This Row],[Current Week Low]])-1</f>
        <v>3.6948087936450325E-3</v>
      </c>
      <c r="AF83" s="1">
        <f>(Table2[[#This Row],[Current Week High]]/Table2[[#This Row],[Close Price]])-1</f>
        <v>5.8163077489416626E-2</v>
      </c>
      <c r="AG83" s="1">
        <f>(Table2[[#This Row],[Close Price]]/Table2[[#This Row],[Current Month Low]])-1</f>
        <v>2.5094339622641515E-2</v>
      </c>
      <c r="AH83" s="1">
        <f>(Table2[[#This Row],[Current Month High]]/Table2[[#This Row],[Close Price]])-1</f>
        <v>7.1415424259157145E-2</v>
      </c>
      <c r="AI83">
        <v>25.345113197128601</v>
      </c>
      <c r="AJ83">
        <v>113.897637795275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-0.06</v>
      </c>
      <c r="AM83" t="s">
        <v>3161</v>
      </c>
      <c r="AN83">
        <v>-2</v>
      </c>
      <c r="AO83" t="s">
        <v>3161</v>
      </c>
      <c r="AP83">
        <v>0.19245239159535299</v>
      </c>
      <c r="AQ83">
        <f>(Table2[[#This Row],[Sharpe Ratio]]-AVERAGE(Table2[Sharpe Ratio]))/_xlfn.STDEV.P(Table2[Sharpe Ratio])</f>
        <v>1.5825725792556116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110</v>
      </c>
      <c r="AT83">
        <f>_xlfn.RANK.AVG(Table2[[#This Row],[6M Return vs Nifty Z-Score]],Table2[6M Return vs Nifty Z-Score])</f>
        <v>295</v>
      </c>
      <c r="AU83">
        <f>_xlfn.RANK.AVG(Table2[[#This Row],[Sharpe Ratio Z-Score]],Table2[Sharpe Ratio Z-Score])</f>
        <v>39</v>
      </c>
      <c r="AV83">
        <f>(Table2[[#This Row],[Rank 1Y]]+Table2[[#This Row],[Rank 6M]]+Table2[[#This Row],[Rank Sharpe]])/3</f>
        <v>148</v>
      </c>
    </row>
    <row r="84" spans="1:48" x14ac:dyDescent="0.3">
      <c r="A84" t="s">
        <v>733</v>
      </c>
      <c r="B84" t="s">
        <v>734</v>
      </c>
      <c r="C84" t="s">
        <v>3127</v>
      </c>
      <c r="D84" t="s">
        <v>117</v>
      </c>
      <c r="E84">
        <v>22826.9663507</v>
      </c>
      <c r="F84">
        <v>821</v>
      </c>
      <c r="G84">
        <v>76.912887309464594</v>
      </c>
      <c r="H84">
        <f>(Table2[[#This Row],[1Y Return vs Nifty]]-AVERAGE(Table2[1Y Return vs Nifty]))/_xlfn.STDEV.P(Table2[1Y Return vs Nifty])</f>
        <v>0.78055201033889743</v>
      </c>
      <c r="I84">
        <v>0.21631813757425</v>
      </c>
      <c r="J84">
        <f>(Table2[[#This Row],[1M Return vs Nifty]]-AVERAGE(Table2[1M Return vs Nifty]))/_xlfn.STDEV.P(Table2[1M Return vs Nifty])</f>
        <v>-9.4501394075515291E-2</v>
      </c>
      <c r="K84">
        <v>25.4158712682204</v>
      </c>
      <c r="L84">
        <f>(Table2[[#This Row],[6M Return vs Nifty]]-AVERAGE(Table2[6M Return vs Nifty]))/_xlfn.STDEV.P(Table2[6M Return vs Nifty])</f>
        <v>0.7221756219292178</v>
      </c>
      <c r="M84">
        <v>-0.68497311000556504</v>
      </c>
      <c r="N84">
        <f>(Table2[[#This Row],[1W Return vs Nifty]]-AVERAGE(Table2[1W Return vs Nifty]))/_xlfn.STDEV.P(Table2[1W Return vs Nifty])</f>
        <v>-5.2514133406453271E-2</v>
      </c>
      <c r="O84">
        <v>893.53</v>
      </c>
      <c r="P84">
        <v>852.60925971823201</v>
      </c>
      <c r="Q84">
        <v>705.06741535198603</v>
      </c>
      <c r="R84">
        <v>19.147463179182601</v>
      </c>
      <c r="S84" s="1">
        <f>(Table2[[#This Row],[Close Price]]-Table2[[#This Row],[20D EMA]])/Table2[[#This Row],[20D EMA]]</f>
        <v>-8.1172428457914086E-2</v>
      </c>
      <c r="T84" s="1">
        <f>(Table2[[#This Row],[Close Price]]-Table2[[#This Row],[50D EMA]])/Table2[[#This Row],[50D EMA]]</f>
        <v>-3.7073559028291757E-2</v>
      </c>
      <c r="U84" s="1">
        <f>(Table2[[#This Row],[Close Price]]-Table2[[#This Row],[200D EMA]])/Table2[[#This Row],[200D EMA]]</f>
        <v>0.16442765914822163</v>
      </c>
      <c r="V84">
        <v>0.322250804351288</v>
      </c>
      <c r="W84">
        <v>811.3</v>
      </c>
      <c r="X84">
        <v>878.95</v>
      </c>
      <c r="Y84">
        <v>811.3</v>
      </c>
      <c r="Z84">
        <v>890</v>
      </c>
      <c r="AA84">
        <v>811.3</v>
      </c>
      <c r="AB84">
        <v>945</v>
      </c>
      <c r="AC84" s="1">
        <f>(Table2[[#This Row],[Close Price]]/Table2[[#This Row],[Day Low]])-1</f>
        <v>1.1956119807716048E-2</v>
      </c>
      <c r="AD84" s="1">
        <f>(Table2[[#This Row],[Day High]]/Table2[[#This Row],[Close Price]])-1</f>
        <v>7.058465286236304E-2</v>
      </c>
      <c r="AE84" s="1">
        <f>(Table2[[#This Row],[Close Price]]/Table2[[#This Row],[Current Week Low]])-1</f>
        <v>1.1956119807716048E-2</v>
      </c>
      <c r="AF84" s="1">
        <f>(Table2[[#This Row],[Current Week High]]/Table2[[#This Row],[Close Price]])-1</f>
        <v>8.4043848964677315E-2</v>
      </c>
      <c r="AG84" s="1">
        <f>(Table2[[#This Row],[Close Price]]/Table2[[#This Row],[Current Month Low]])-1</f>
        <v>1.1956119807716048E-2</v>
      </c>
      <c r="AH84" s="1">
        <f>(Table2[[#This Row],[Current Month High]]/Table2[[#This Row],[Close Price]])-1</f>
        <v>0.15103532277710108</v>
      </c>
      <c r="AI84">
        <v>16.552984165651601</v>
      </c>
      <c r="AJ84">
        <v>95.383150880532995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0.13</v>
      </c>
      <c r="AM84" t="s">
        <v>3162</v>
      </c>
      <c r="AN84">
        <v>-9.64</v>
      </c>
      <c r="AO84" t="s">
        <v>3161</v>
      </c>
      <c r="AP84">
        <v>0.105807735519909</v>
      </c>
      <c r="AQ84">
        <f>(Table2[[#This Row],[Sharpe Ratio]]-AVERAGE(Table2[Sharpe Ratio]))/_xlfn.STDEV.P(Table2[Sharpe Ratio])</f>
        <v>0.56410957417059615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1.9198216789567428</v>
      </c>
      <c r="AS84">
        <f>_xlfn.RANK.AVG(Table2[[#This Row],[1Y Return vs Nifty Z-Score]],Table2[1Y Return vs Nifty Z-Score])</f>
        <v>123</v>
      </c>
      <c r="AT84">
        <f>_xlfn.RANK.AVG(Table2[[#This Row],[6M Return vs Nifty Z-Score]],Table2[6M Return vs Nifty Z-Score])</f>
        <v>122</v>
      </c>
      <c r="AU84">
        <f>_xlfn.RANK.AVG(Table2[[#This Row],[Sharpe Ratio Z-Score]],Table2[Sharpe Ratio Z-Score])</f>
        <v>202</v>
      </c>
      <c r="AV84">
        <f>(Table2[[#This Row],[Rank 1Y]]+Table2[[#This Row],[Rank 6M]]+Table2[[#This Row],[Rank Sharpe]])/3</f>
        <v>149</v>
      </c>
    </row>
    <row r="85" spans="1:48" x14ac:dyDescent="0.3">
      <c r="A85" t="s">
        <v>475</v>
      </c>
      <c r="B85" t="s">
        <v>476</v>
      </c>
      <c r="C85" t="s">
        <v>3120</v>
      </c>
      <c r="D85" t="s">
        <v>253</v>
      </c>
      <c r="E85">
        <v>44821.865246759997</v>
      </c>
      <c r="F85">
        <v>593.70000000000005</v>
      </c>
      <c r="G85">
        <v>61.931760961255698</v>
      </c>
      <c r="H85">
        <f>(Table2[[#This Row],[1Y Return vs Nifty]]-AVERAGE(Table2[1Y Return vs Nifty]))/_xlfn.STDEV.P(Table2[1Y Return vs Nifty])</f>
        <v>0.53316435257148564</v>
      </c>
      <c r="I85">
        <v>3.7596345689723898</v>
      </c>
      <c r="J85">
        <f>(Table2[[#This Row],[1M Return vs Nifty]]-AVERAGE(Table2[1M Return vs Nifty]))/_xlfn.STDEV.P(Table2[1M Return vs Nifty])</f>
        <v>0.3020288328623924</v>
      </c>
      <c r="K85">
        <v>24.957566262900801</v>
      </c>
      <c r="L85">
        <f>(Table2[[#This Row],[6M Return vs Nifty]]-AVERAGE(Table2[6M Return vs Nifty]))/_xlfn.STDEV.P(Table2[6M Return vs Nifty])</f>
        <v>0.70629267706057675</v>
      </c>
      <c r="M85">
        <v>1.8693462256484099</v>
      </c>
      <c r="N85">
        <f>(Table2[[#This Row],[1W Return vs Nifty]]-AVERAGE(Table2[1W Return vs Nifty]))/_xlfn.STDEV.P(Table2[1W Return vs Nifty])</f>
        <v>0.44299401804880117</v>
      </c>
      <c r="O85">
        <v>599.09</v>
      </c>
      <c r="P85">
        <v>574.03905601295196</v>
      </c>
      <c r="Q85">
        <v>488.373505962379</v>
      </c>
      <c r="R85">
        <v>42.964971669138301</v>
      </c>
      <c r="S85" s="1">
        <f>(Table2[[#This Row],[Close Price]]-Table2[[#This Row],[20D EMA]])/Table2[[#This Row],[20D EMA]]</f>
        <v>-8.9969787511058209E-3</v>
      </c>
      <c r="T85" s="1">
        <f>(Table2[[#This Row],[Close Price]]-Table2[[#This Row],[50D EMA]])/Table2[[#This Row],[50D EMA]]</f>
        <v>3.4250185211447494E-2</v>
      </c>
      <c r="U85" s="1">
        <f>(Table2[[#This Row],[Close Price]]-Table2[[#This Row],[200D EMA]])/Table2[[#This Row],[200D EMA]]</f>
        <v>0.21566791144836323</v>
      </c>
      <c r="V85">
        <v>0.62015065652750501</v>
      </c>
      <c r="W85">
        <v>589.95000000000005</v>
      </c>
      <c r="X85">
        <v>610.9</v>
      </c>
      <c r="Y85">
        <v>589.95000000000005</v>
      </c>
      <c r="Z85">
        <v>612.9</v>
      </c>
      <c r="AA85">
        <v>574</v>
      </c>
      <c r="AB85">
        <v>628.5</v>
      </c>
      <c r="AC85" s="1">
        <f>(Table2[[#This Row],[Close Price]]/Table2[[#This Row],[Day Low]])-1</f>
        <v>6.3564708873633524E-3</v>
      </c>
      <c r="AD85" s="1">
        <f>(Table2[[#This Row],[Day High]]/Table2[[#This Row],[Close Price]])-1</f>
        <v>2.8970860704059076E-2</v>
      </c>
      <c r="AE85" s="1">
        <f>(Table2[[#This Row],[Close Price]]/Table2[[#This Row],[Current Week Low]])-1</f>
        <v>6.3564708873633524E-3</v>
      </c>
      <c r="AF85" s="1">
        <f>(Table2[[#This Row],[Current Week High]]/Table2[[#This Row],[Close Price]])-1</f>
        <v>3.2339565437089268E-2</v>
      </c>
      <c r="AG85" s="1">
        <f>(Table2[[#This Row],[Close Price]]/Table2[[#This Row],[Current Month Low]])-1</f>
        <v>3.4320557491289261E-2</v>
      </c>
      <c r="AH85" s="1">
        <f>(Table2[[#This Row],[Current Month High]]/Table2[[#This Row],[Close Price]])-1</f>
        <v>5.861546235472459E-2</v>
      </c>
      <c r="AI85">
        <v>5.8615462354724501</v>
      </c>
      <c r="AJ85">
        <v>89.196940726577395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0.13</v>
      </c>
      <c r="AM85" t="s">
        <v>3162</v>
      </c>
      <c r="AN85">
        <v>2.12</v>
      </c>
      <c r="AO85" t="s">
        <v>3162</v>
      </c>
      <c r="AP85">
        <v>0.117639331521375</v>
      </c>
      <c r="AQ85">
        <f>(Table2[[#This Row],[Sharpe Ratio]]-AVERAGE(Table2[Sharpe Ratio]))/_xlfn.STDEV.P(Table2[Sharpe Ratio])</f>
        <v>0.70318385023573038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2.6876637307789863</v>
      </c>
      <c r="AS85">
        <f>_xlfn.RANK.AVG(Table2[[#This Row],[1Y Return vs Nifty Z-Score]],Table2[1Y Return vs Nifty Z-Score])</f>
        <v>159</v>
      </c>
      <c r="AT85">
        <f>_xlfn.RANK.AVG(Table2[[#This Row],[6M Return vs Nifty Z-Score]],Table2[6M Return vs Nifty Z-Score])</f>
        <v>127</v>
      </c>
      <c r="AU85">
        <f>_xlfn.RANK.AVG(Table2[[#This Row],[Sharpe Ratio Z-Score]],Table2[Sharpe Ratio Z-Score])</f>
        <v>167</v>
      </c>
      <c r="AV85">
        <f>(Table2[[#This Row],[Rank 1Y]]+Table2[[#This Row],[Rank 6M]]+Table2[[#This Row],[Rank Sharpe]])/3</f>
        <v>151</v>
      </c>
    </row>
    <row r="86" spans="1:48" x14ac:dyDescent="0.3">
      <c r="A86" t="s">
        <v>851</v>
      </c>
      <c r="B86" t="s">
        <v>852</v>
      </c>
      <c r="C86" t="s">
        <v>3127</v>
      </c>
      <c r="D86" t="s">
        <v>117</v>
      </c>
      <c r="E86">
        <v>17861.399685190001</v>
      </c>
      <c r="F86">
        <v>713.3</v>
      </c>
      <c r="G86">
        <v>47.949039047107902</v>
      </c>
      <c r="H86">
        <f>(Table2[[#This Row],[1Y Return vs Nifty]]-AVERAGE(Table2[1Y Return vs Nifty]))/_xlfn.STDEV.P(Table2[1Y Return vs Nifty])</f>
        <v>0.30226363501845249</v>
      </c>
      <c r="I86">
        <v>11.378047464666601</v>
      </c>
      <c r="J86">
        <f>(Table2[[#This Row],[1M Return vs Nifty]]-AVERAGE(Table2[1M Return vs Nifty]))/_xlfn.STDEV.P(Table2[1M Return vs Nifty])</f>
        <v>1.1546004428002306</v>
      </c>
      <c r="K86">
        <v>20.035134081380502</v>
      </c>
      <c r="L86">
        <f>(Table2[[#This Row],[6M Return vs Nifty]]-AVERAGE(Table2[6M Return vs Nifty]))/_xlfn.STDEV.P(Table2[6M Return vs Nifty])</f>
        <v>0.53570165568565131</v>
      </c>
      <c r="M86">
        <v>1.81960298556282</v>
      </c>
      <c r="N86">
        <f>(Table2[[#This Row],[1W Return vs Nifty]]-AVERAGE(Table2[1W Return vs Nifty]))/_xlfn.STDEV.P(Table2[1W Return vs Nifty])</f>
        <v>0.43334440979576927</v>
      </c>
      <c r="O86">
        <v>708.55</v>
      </c>
      <c r="P86">
        <v>694.57446695177703</v>
      </c>
      <c r="Q86">
        <v>602.27501591523196</v>
      </c>
      <c r="R86">
        <v>32.932411191983</v>
      </c>
      <c r="S86" s="1">
        <f>(Table2[[#This Row],[Close Price]]-Table2[[#This Row],[20D EMA]])/Table2[[#This Row],[20D EMA]]</f>
        <v>6.7038317691059208E-3</v>
      </c>
      <c r="T86" s="1">
        <f>(Table2[[#This Row],[Close Price]]-Table2[[#This Row],[50D EMA]])/Table2[[#This Row],[50D EMA]]</f>
        <v>2.6959719856104365E-2</v>
      </c>
      <c r="U86" s="1">
        <f>(Table2[[#This Row],[Close Price]]-Table2[[#This Row],[200D EMA]])/Table2[[#This Row],[200D EMA]]</f>
        <v>0.18434266929710125</v>
      </c>
      <c r="V86">
        <v>0.44883572684284001</v>
      </c>
      <c r="W86">
        <v>673.25</v>
      </c>
      <c r="X86">
        <v>717.5</v>
      </c>
      <c r="Y86">
        <v>673.25</v>
      </c>
      <c r="Z86">
        <v>720.2</v>
      </c>
      <c r="AA86">
        <v>662</v>
      </c>
      <c r="AB86">
        <v>794.75</v>
      </c>
      <c r="AC86" s="1">
        <f>(Table2[[#This Row],[Close Price]]/Table2[[#This Row],[Day Low]])-1</f>
        <v>5.9487560341626278E-2</v>
      </c>
      <c r="AD86" s="1">
        <f>(Table2[[#This Row],[Day High]]/Table2[[#This Row],[Close Price]])-1</f>
        <v>5.8881256133465065E-3</v>
      </c>
      <c r="AE86" s="1">
        <f>(Table2[[#This Row],[Close Price]]/Table2[[#This Row],[Current Week Low]])-1</f>
        <v>5.9487560341626278E-2</v>
      </c>
      <c r="AF86" s="1">
        <f>(Table2[[#This Row],[Current Week High]]/Table2[[#This Row],[Close Price]])-1</f>
        <v>9.6733492219263084E-3</v>
      </c>
      <c r="AG86" s="1">
        <f>(Table2[[#This Row],[Close Price]]/Table2[[#This Row],[Current Month Low]])-1</f>
        <v>7.7492447129909214E-2</v>
      </c>
      <c r="AH86" s="1">
        <f>(Table2[[#This Row],[Current Month High]]/Table2[[#This Row],[Close Price]])-1</f>
        <v>0.11418757885882536</v>
      </c>
      <c r="AI86">
        <v>11.418757885882499</v>
      </c>
      <c r="AJ86">
        <v>84.888543286677006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0.04</v>
      </c>
      <c r="AM86" t="s">
        <v>3162</v>
      </c>
      <c r="AN86">
        <v>-5.44</v>
      </c>
      <c r="AO86" t="s">
        <v>3161</v>
      </c>
      <c r="AP86">
        <v>0.162651673333158</v>
      </c>
      <c r="AQ86">
        <f>(Table2[[#This Row],[Sharpe Ratio]]-AVERAGE(Table2[Sharpe Ratio]))/_xlfn.STDEV.P(Table2[Sharpe Ratio])</f>
        <v>1.2322805883845349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3.658190731684638</v>
      </c>
      <c r="AS86">
        <f>_xlfn.RANK.AVG(Table2[[#This Row],[1Y Return vs Nifty Z-Score]],Table2[1Y Return vs Nifty Z-Score])</f>
        <v>211</v>
      </c>
      <c r="AT86">
        <f>_xlfn.RANK.AVG(Table2[[#This Row],[6M Return vs Nifty Z-Score]],Table2[6M Return vs Nifty Z-Score])</f>
        <v>162</v>
      </c>
      <c r="AU86">
        <f>_xlfn.RANK.AVG(Table2[[#This Row],[Sharpe Ratio Z-Score]],Table2[Sharpe Ratio Z-Score])</f>
        <v>87</v>
      </c>
      <c r="AV86">
        <f>(Table2[[#This Row],[Rank 1Y]]+Table2[[#This Row],[Rank 6M]]+Table2[[#This Row],[Rank Sharpe]])/3</f>
        <v>153.33333333333334</v>
      </c>
    </row>
    <row r="87" spans="1:48" x14ac:dyDescent="0.3">
      <c r="A87" t="s">
        <v>55</v>
      </c>
      <c r="B87" t="s">
        <v>56</v>
      </c>
      <c r="C87" t="s">
        <v>3121</v>
      </c>
      <c r="D87" t="s">
        <v>57</v>
      </c>
      <c r="E87">
        <v>403138.89452104998</v>
      </c>
      <c r="F87">
        <v>415.75</v>
      </c>
      <c r="G87">
        <v>54.441971331310498</v>
      </c>
      <c r="H87">
        <f>(Table2[[#This Row],[1Y Return vs Nifty]]-AVERAGE(Table2[1Y Return vs Nifty]))/_xlfn.STDEV.P(Table2[1Y Return vs Nifty])</f>
        <v>0.40948329744545908</v>
      </c>
      <c r="I87">
        <v>4.7502348229854698</v>
      </c>
      <c r="J87">
        <f>(Table2[[#This Row],[1M Return vs Nifty]]-AVERAGE(Table2[1M Return vs Nifty]))/_xlfn.STDEV.P(Table2[1M Return vs Nifty])</f>
        <v>0.41288626011552687</v>
      </c>
      <c r="K87">
        <v>11.683738113676901</v>
      </c>
      <c r="L87">
        <f>(Table2[[#This Row],[6M Return vs Nifty]]-AVERAGE(Table2[6M Return vs Nifty]))/_xlfn.STDEV.P(Table2[6M Return vs Nifty])</f>
        <v>0.24627701447160444</v>
      </c>
      <c r="M87">
        <v>2.2651035937150499</v>
      </c>
      <c r="N87">
        <f>(Table2[[#This Row],[1W Return vs Nifty]]-AVERAGE(Table2[1W Return vs Nifty]))/_xlfn.STDEV.P(Table2[1W Return vs Nifty])</f>
        <v>0.51976633039763687</v>
      </c>
      <c r="O87">
        <v>422.49</v>
      </c>
      <c r="P87">
        <v>414.72415706353701</v>
      </c>
      <c r="Q87">
        <v>365.60756224028302</v>
      </c>
      <c r="R87">
        <v>38.106064885306601</v>
      </c>
      <c r="S87" s="1">
        <f>(Table2[[#This Row],[Close Price]]-Table2[[#This Row],[20D EMA]])/Table2[[#This Row],[20D EMA]]</f>
        <v>-1.5953040308646381E-2</v>
      </c>
      <c r="T87" s="1">
        <f>(Table2[[#This Row],[Close Price]]-Table2[[#This Row],[50D EMA]])/Table2[[#This Row],[50D EMA]]</f>
        <v>2.4735548170776822E-3</v>
      </c>
      <c r="U87" s="1">
        <f>(Table2[[#This Row],[Close Price]]-Table2[[#This Row],[200D EMA]])/Table2[[#This Row],[200D EMA]]</f>
        <v>0.13714825112606011</v>
      </c>
      <c r="V87">
        <v>0.61694953082858395</v>
      </c>
      <c r="W87">
        <v>413.45</v>
      </c>
      <c r="X87">
        <v>426.3</v>
      </c>
      <c r="Y87">
        <v>413.45</v>
      </c>
      <c r="Z87">
        <v>428.75</v>
      </c>
      <c r="AA87">
        <v>409.05</v>
      </c>
      <c r="AB87">
        <v>447.75</v>
      </c>
      <c r="AC87" s="1">
        <f>(Table2[[#This Row],[Close Price]]/Table2[[#This Row],[Day Low]])-1</f>
        <v>5.5629459426775885E-3</v>
      </c>
      <c r="AD87" s="1">
        <f>(Table2[[#This Row],[Day High]]/Table2[[#This Row],[Close Price]])-1</f>
        <v>2.5375826819001857E-2</v>
      </c>
      <c r="AE87" s="1">
        <f>(Table2[[#This Row],[Close Price]]/Table2[[#This Row],[Current Week Low]])-1</f>
        <v>5.5629459426775885E-3</v>
      </c>
      <c r="AF87" s="1">
        <f>(Table2[[#This Row],[Current Week High]]/Table2[[#This Row],[Close Price]])-1</f>
        <v>3.1268791340950175E-2</v>
      </c>
      <c r="AG87" s="1">
        <f>(Table2[[#This Row],[Close Price]]/Table2[[#This Row],[Current Month Low]])-1</f>
        <v>1.6379415719349755E-2</v>
      </c>
      <c r="AH87" s="1">
        <f>(Table2[[#This Row],[Current Month High]]/Table2[[#This Row],[Close Price]])-1</f>
        <v>7.6969332531569457E-2</v>
      </c>
      <c r="AI87">
        <v>7.8653036680697399</v>
      </c>
      <c r="AJ87">
        <v>82.546652030735402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</v>
      </c>
      <c r="AM87" t="s">
        <v>3162</v>
      </c>
      <c r="AN87">
        <v>-3.42</v>
      </c>
      <c r="AO87" t="s">
        <v>3161</v>
      </c>
      <c r="AP87">
        <v>0.193462075274277</v>
      </c>
      <c r="AQ87">
        <f>(Table2[[#This Row],[Sharpe Ratio]]-AVERAGE(Table2[Sharpe Ratio]))/_xlfn.STDEV.P(Table2[Sharpe Ratio])</f>
        <v>1.5944408873590779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3.1828537897893052</v>
      </c>
      <c r="AS87">
        <f>_xlfn.RANK.AVG(Table2[[#This Row],[1Y Return vs Nifty Z-Score]],Table2[1Y Return vs Nifty Z-Score])</f>
        <v>188</v>
      </c>
      <c r="AT87">
        <f>_xlfn.RANK.AVG(Table2[[#This Row],[6M Return vs Nifty Z-Score]],Table2[6M Return vs Nifty Z-Score])</f>
        <v>241</v>
      </c>
      <c r="AU87">
        <f>_xlfn.RANK.AVG(Table2[[#This Row],[Sharpe Ratio Z-Score]],Table2[Sharpe Ratio Z-Score])</f>
        <v>37</v>
      </c>
      <c r="AV87">
        <f>(Table2[[#This Row],[Rank 1Y]]+Table2[[#This Row],[Rank 6M]]+Table2[[#This Row],[Rank Sharpe]])/3</f>
        <v>155.33333333333334</v>
      </c>
    </row>
    <row r="88" spans="1:48" x14ac:dyDescent="0.3">
      <c r="A88" t="s">
        <v>1180</v>
      </c>
      <c r="B88" t="s">
        <v>1181</v>
      </c>
      <c r="C88" t="s">
        <v>3129</v>
      </c>
      <c r="D88" t="s">
        <v>133</v>
      </c>
      <c r="E88">
        <v>9879.6559187599996</v>
      </c>
      <c r="F88">
        <v>416.6</v>
      </c>
      <c r="G88">
        <v>196.08254605547901</v>
      </c>
      <c r="H88">
        <f>(Table2[[#This Row],[1Y Return vs Nifty]]-AVERAGE(Table2[1Y Return vs Nifty]))/_xlfn.STDEV.P(Table2[1Y Return vs Nifty])</f>
        <v>2.7484349364209515</v>
      </c>
      <c r="I88">
        <v>0.25540483913622403</v>
      </c>
      <c r="J88">
        <f>(Table2[[#This Row],[1M Return vs Nifty]]-AVERAGE(Table2[1M Return vs Nifty]))/_xlfn.STDEV.P(Table2[1M Return vs Nifty])</f>
        <v>-9.0127226839622071E-2</v>
      </c>
      <c r="K88">
        <v>7.6420219069995996</v>
      </c>
      <c r="L88">
        <f>(Table2[[#This Row],[6M Return vs Nifty]]-AVERAGE(Table2[6M Return vs Nifty]))/_xlfn.STDEV.P(Table2[6M Return vs Nifty])</f>
        <v>0.10620794487769424</v>
      </c>
      <c r="M88">
        <v>12.434853433757899</v>
      </c>
      <c r="N88">
        <f>(Table2[[#This Row],[1W Return vs Nifty]]-AVERAGE(Table2[1W Return vs Nifty]))/_xlfn.STDEV.P(Table2[1W Return vs Nifty])</f>
        <v>2.4925791551934182</v>
      </c>
      <c r="O88">
        <v>409.98</v>
      </c>
      <c r="P88">
        <v>423.418450059154</v>
      </c>
      <c r="Q88">
        <v>365.08161974006401</v>
      </c>
      <c r="R88">
        <v>55.740058211180298</v>
      </c>
      <c r="S88" s="1">
        <f>(Table2[[#This Row],[Close Price]]-Table2[[#This Row],[20D EMA]])/Table2[[#This Row],[20D EMA]]</f>
        <v>1.6147129128250171E-2</v>
      </c>
      <c r="T88" s="1">
        <f>(Table2[[#This Row],[Close Price]]-Table2[[#This Row],[50D EMA]])/Table2[[#This Row],[50D EMA]]</f>
        <v>-1.6103337155481529E-2</v>
      </c>
      <c r="U88" s="1">
        <f>(Table2[[#This Row],[Close Price]]-Table2[[#This Row],[200D EMA]])/Table2[[#This Row],[200D EMA]]</f>
        <v>0.14111469182320599</v>
      </c>
      <c r="V88">
        <v>1.01826045352799</v>
      </c>
      <c r="W88">
        <v>411.2</v>
      </c>
      <c r="X88">
        <v>446</v>
      </c>
      <c r="Y88">
        <v>411.2</v>
      </c>
      <c r="Z88">
        <v>446</v>
      </c>
      <c r="AA88">
        <v>348.55</v>
      </c>
      <c r="AB88">
        <v>446</v>
      </c>
      <c r="AC88" s="1">
        <f>(Table2[[#This Row],[Close Price]]/Table2[[#This Row],[Day Low]])-1</f>
        <v>1.3132295719844533E-2</v>
      </c>
      <c r="AD88" s="1">
        <f>(Table2[[#This Row],[Day High]]/Table2[[#This Row],[Close Price]])-1</f>
        <v>7.0571291406624992E-2</v>
      </c>
      <c r="AE88" s="1">
        <f>(Table2[[#This Row],[Close Price]]/Table2[[#This Row],[Current Week Low]])-1</f>
        <v>1.3132295719844533E-2</v>
      </c>
      <c r="AF88" s="1">
        <f>(Table2[[#This Row],[Current Week High]]/Table2[[#This Row],[Close Price]])-1</f>
        <v>7.0571291406624992E-2</v>
      </c>
      <c r="AG88" s="1">
        <f>(Table2[[#This Row],[Close Price]]/Table2[[#This Row],[Current Month Low]])-1</f>
        <v>0.19523741213599188</v>
      </c>
      <c r="AH88" s="1">
        <f>(Table2[[#This Row],[Current Month High]]/Table2[[#This Row],[Close Price]])-1</f>
        <v>7.0571291406624992E-2</v>
      </c>
      <c r="AI88">
        <v>36.7258761401824</v>
      </c>
      <c r="AJ88">
        <v>228.54889589905301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-0.11</v>
      </c>
      <c r="AM88" t="s">
        <v>3161</v>
      </c>
      <c r="AN88">
        <v>8.4499999999999993</v>
      </c>
      <c r="AO88" t="s">
        <v>3162</v>
      </c>
      <c r="AP88">
        <v>0.117675203368531</v>
      </c>
      <c r="AQ88">
        <f>(Table2[[#This Row],[Sharpe Ratio]]-AVERAGE(Table2[Sharpe Ratio]))/_xlfn.STDEV.P(Table2[Sharpe Ratio])</f>
        <v>0.70360550519873977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16</v>
      </c>
      <c r="AT88">
        <f>_xlfn.RANK.AVG(Table2[[#This Row],[6M Return vs Nifty Z-Score]],Table2[6M Return vs Nifty Z-Score])</f>
        <v>284</v>
      </c>
      <c r="AU88">
        <f>_xlfn.RANK.AVG(Table2[[#This Row],[Sharpe Ratio Z-Score]],Table2[Sharpe Ratio Z-Score])</f>
        <v>166</v>
      </c>
      <c r="AV88">
        <f>(Table2[[#This Row],[Rank 1Y]]+Table2[[#This Row],[Rank 6M]]+Table2[[#This Row],[Rank Sharpe]])/3</f>
        <v>155.33333333333334</v>
      </c>
    </row>
    <row r="89" spans="1:48" x14ac:dyDescent="0.3">
      <c r="A89" t="s">
        <v>263</v>
      </c>
      <c r="B89" t="s">
        <v>264</v>
      </c>
      <c r="C89" t="s">
        <v>3127</v>
      </c>
      <c r="D89" t="s">
        <v>265</v>
      </c>
      <c r="E89">
        <v>98167.607999999993</v>
      </c>
      <c r="F89">
        <v>3541.4</v>
      </c>
      <c r="G89">
        <v>85.453121746002395</v>
      </c>
      <c r="H89">
        <f>(Table2[[#This Row],[1Y Return vs Nifty]]-AVERAGE(Table2[1Y Return vs Nifty]))/_xlfn.STDEV.P(Table2[1Y Return vs Nifty])</f>
        <v>0.92157936335179513</v>
      </c>
      <c r="I89">
        <v>-1.3086907390653599</v>
      </c>
      <c r="J89">
        <f>(Table2[[#This Row],[1M Return vs Nifty]]-AVERAGE(Table2[1M Return vs Nifty]))/_xlfn.STDEV.P(Table2[1M Return vs Nifty])</f>
        <v>-0.2651641411499045</v>
      </c>
      <c r="K89">
        <v>3.65097031137531</v>
      </c>
      <c r="L89">
        <f>(Table2[[#This Row],[6M Return vs Nifty]]-AVERAGE(Table2[6M Return vs Nifty]))/_xlfn.STDEV.P(Table2[6M Return vs Nifty])</f>
        <v>-3.2105300069297765E-2</v>
      </c>
      <c r="M89">
        <v>-0.53933252358218697</v>
      </c>
      <c r="N89">
        <f>(Table2[[#This Row],[1W Return vs Nifty]]-AVERAGE(Table2[1W Return vs Nifty]))/_xlfn.STDEV.P(Table2[1W Return vs Nifty])</f>
        <v>-2.4261558738834111E-2</v>
      </c>
      <c r="O89">
        <v>3700.35</v>
      </c>
      <c r="P89">
        <v>3731.6526338006902</v>
      </c>
      <c r="Q89">
        <v>3307.5570105144402</v>
      </c>
      <c r="R89">
        <v>35.212896940735199</v>
      </c>
      <c r="S89" s="1">
        <f>(Table2[[#This Row],[Close Price]]-Table2[[#This Row],[20D EMA]])/Table2[[#This Row],[20D EMA]]</f>
        <v>-4.2955396111178622E-2</v>
      </c>
      <c r="T89" s="1">
        <f>(Table2[[#This Row],[Close Price]]-Table2[[#This Row],[50D EMA]])/Table2[[#This Row],[50D EMA]]</f>
        <v>-5.0983479029482359E-2</v>
      </c>
      <c r="U89" s="1">
        <f>(Table2[[#This Row],[Close Price]]-Table2[[#This Row],[200D EMA]])/Table2[[#This Row],[200D EMA]]</f>
        <v>7.0699609633996657E-2</v>
      </c>
      <c r="V89">
        <v>0.79036429120452401</v>
      </c>
      <c r="W89">
        <v>3528</v>
      </c>
      <c r="X89">
        <v>3627.7</v>
      </c>
      <c r="Y89">
        <v>3528</v>
      </c>
      <c r="Z89">
        <v>3738.35</v>
      </c>
      <c r="AA89">
        <v>3526</v>
      </c>
      <c r="AB89">
        <v>3891.7</v>
      </c>
      <c r="AC89" s="1">
        <f>(Table2[[#This Row],[Close Price]]/Table2[[#This Row],[Day Low]])-1</f>
        <v>3.7981859410431973E-3</v>
      </c>
      <c r="AD89" s="1">
        <f>(Table2[[#This Row],[Day High]]/Table2[[#This Row],[Close Price]])-1</f>
        <v>2.4368893657875423E-2</v>
      </c>
      <c r="AE89" s="1">
        <f>(Table2[[#This Row],[Close Price]]/Table2[[#This Row],[Current Week Low]])-1</f>
        <v>3.7981859410431973E-3</v>
      </c>
      <c r="AF89" s="1">
        <f>(Table2[[#This Row],[Current Week High]]/Table2[[#This Row],[Close Price]])-1</f>
        <v>5.5613599141582482E-2</v>
      </c>
      <c r="AG89" s="1">
        <f>(Table2[[#This Row],[Close Price]]/Table2[[#This Row],[Current Month Low]])-1</f>
        <v>4.3675553034601133E-3</v>
      </c>
      <c r="AH89" s="1">
        <f>(Table2[[#This Row],[Current Month High]]/Table2[[#This Row],[Close Price]])-1</f>
        <v>9.8915683063195203E-2</v>
      </c>
      <c r="AI89">
        <v>17.803693454565899</v>
      </c>
      <c r="AJ89">
        <v>113.459509960519</v>
      </c>
      <c r="AK89" t="str">
        <f>IF(AND(Table2[[#This Row],[20D EMA]]&gt;Table2[[#This Row],[50D EMA]],Table2[[#This Row],[50D EMA]]&gt;Table2[[#This Row],[200D EMA]]),"Uptrend","Downtrend/NoTrend")</f>
        <v>Downtrend/NoTrend</v>
      </c>
      <c r="AL89">
        <v>0.05</v>
      </c>
      <c r="AM89" t="s">
        <v>3162</v>
      </c>
      <c r="AN89">
        <v>-2.27</v>
      </c>
      <c r="AO89" t="s">
        <v>3161</v>
      </c>
      <c r="AP89">
        <v>0.214846569438955</v>
      </c>
      <c r="AQ89">
        <f>(Table2[[#This Row],[Sharpe Ratio]]-AVERAGE(Table2[Sharpe Ratio]))/_xlfn.STDEV.P(Table2[Sharpe Ratio])</f>
        <v>1.8458045279535662</v>
      </c>
      <c r="AR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9">
        <f>_xlfn.RANK.AVG(Table2[[#This Row],[1Y Return vs Nifty Z-Score]],Table2[1Y Return vs Nifty Z-Score])</f>
        <v>112</v>
      </c>
      <c r="AT89">
        <f>_xlfn.RANK.AVG(Table2[[#This Row],[6M Return vs Nifty Z-Score]],Table2[6M Return vs Nifty Z-Score])</f>
        <v>342</v>
      </c>
      <c r="AU89">
        <f>_xlfn.RANK.AVG(Table2[[#This Row],[Sharpe Ratio Z-Score]],Table2[Sharpe Ratio Z-Score])</f>
        <v>20</v>
      </c>
      <c r="AV89">
        <f>(Table2[[#This Row],[Rank 1Y]]+Table2[[#This Row],[Rank 6M]]+Table2[[#This Row],[Rank Sharpe]])/3</f>
        <v>158</v>
      </c>
    </row>
    <row r="90" spans="1:48" x14ac:dyDescent="0.3">
      <c r="A90" t="s">
        <v>977</v>
      </c>
      <c r="B90" t="s">
        <v>978</v>
      </c>
      <c r="C90" t="s">
        <v>3120</v>
      </c>
      <c r="D90" t="s">
        <v>51</v>
      </c>
      <c r="E90">
        <v>14237.75077776</v>
      </c>
      <c r="F90">
        <v>1873.1</v>
      </c>
      <c r="G90">
        <v>65.060679104897403</v>
      </c>
      <c r="H90">
        <f>(Table2[[#This Row],[1Y Return vs Nifty]]-AVERAGE(Table2[1Y Return vs Nifty]))/_xlfn.STDEV.P(Table2[1Y Return vs Nifty])</f>
        <v>0.58483307980266763</v>
      </c>
      <c r="I90">
        <v>2.9636876147024398</v>
      </c>
      <c r="J90">
        <f>(Table2[[#This Row],[1M Return vs Nifty]]-AVERAGE(Table2[1M Return vs Nifty]))/_xlfn.STDEV.P(Table2[1M Return vs Nifty])</f>
        <v>0.21295492921369624</v>
      </c>
      <c r="K90">
        <v>30.441466864708101</v>
      </c>
      <c r="L90">
        <f>(Table2[[#This Row],[6M Return vs Nifty]]-AVERAGE(Table2[6M Return vs Nifty]))/_xlfn.STDEV.P(Table2[6M Return vs Nifty])</f>
        <v>0.8963418580920447</v>
      </c>
      <c r="M90">
        <v>1.44010406165696</v>
      </c>
      <c r="N90">
        <f>(Table2[[#This Row],[1W Return vs Nifty]]-AVERAGE(Table2[1W Return vs Nifty]))/_xlfn.STDEV.P(Table2[1W Return vs Nifty])</f>
        <v>0.35972604593692692</v>
      </c>
      <c r="O90">
        <v>1913.79</v>
      </c>
      <c r="P90">
        <v>1854.6003409355901</v>
      </c>
      <c r="Q90">
        <v>1552.35155243959</v>
      </c>
      <c r="R90">
        <v>40.360135204766699</v>
      </c>
      <c r="S90" s="1">
        <f>(Table2[[#This Row],[Close Price]]-Table2[[#This Row],[20D EMA]])/Table2[[#This Row],[20D EMA]]</f>
        <v>-2.1261475919510529E-2</v>
      </c>
      <c r="T90" s="1">
        <f>(Table2[[#This Row],[Close Price]]-Table2[[#This Row],[50D EMA]])/Table2[[#This Row],[50D EMA]]</f>
        <v>9.9750111417952585E-3</v>
      </c>
      <c r="U90" s="1">
        <f>(Table2[[#This Row],[Close Price]]-Table2[[#This Row],[200D EMA]])/Table2[[#This Row],[200D EMA]]</f>
        <v>0.20662101123700963</v>
      </c>
      <c r="V90">
        <v>0.377269583370617</v>
      </c>
      <c r="W90">
        <v>1860.35</v>
      </c>
      <c r="X90">
        <v>1938</v>
      </c>
      <c r="Y90">
        <v>1858.2</v>
      </c>
      <c r="Z90">
        <v>1944.75</v>
      </c>
      <c r="AA90">
        <v>1826.3</v>
      </c>
      <c r="AB90">
        <v>2109.9499999999998</v>
      </c>
      <c r="AC90" s="1">
        <f>(Table2[[#This Row],[Close Price]]/Table2[[#This Row],[Day Low]])-1</f>
        <v>6.8535490633483409E-3</v>
      </c>
      <c r="AD90" s="1">
        <f>(Table2[[#This Row],[Day High]]/Table2[[#This Row],[Close Price]])-1</f>
        <v>3.4648443756339908E-2</v>
      </c>
      <c r="AE90" s="1">
        <f>(Table2[[#This Row],[Close Price]]/Table2[[#This Row],[Current Week Low]])-1</f>
        <v>8.0185125390161982E-3</v>
      </c>
      <c r="AF90" s="1">
        <f>(Table2[[#This Row],[Current Week High]]/Table2[[#This Row],[Close Price]])-1</f>
        <v>3.8252095456729585E-2</v>
      </c>
      <c r="AG90" s="1">
        <f>(Table2[[#This Row],[Close Price]]/Table2[[#This Row],[Current Month Low]])-1</f>
        <v>2.562558177736407E-2</v>
      </c>
      <c r="AH90" s="1">
        <f>(Table2[[#This Row],[Current Month High]]/Table2[[#This Row],[Close Price]])-1</f>
        <v>0.12644813410923073</v>
      </c>
      <c r="AI90">
        <v>15.2527894933532</v>
      </c>
      <c r="AJ90">
        <v>96.341719077568101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</v>
      </c>
      <c r="AM90" t="s">
        <v>3162</v>
      </c>
      <c r="AN90">
        <v>-4.88</v>
      </c>
      <c r="AO90" t="s">
        <v>3161</v>
      </c>
      <c r="AP90">
        <v>9.7419969703518003E-2</v>
      </c>
      <c r="AQ90">
        <f>(Table2[[#This Row],[Sharpe Ratio]]-AVERAGE(Table2[Sharpe Ratio]))/_xlfn.STDEV.P(Table2[Sharpe Ratio])</f>
        <v>0.46551573623242443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2.51937164927776</v>
      </c>
      <c r="AS90">
        <f>_xlfn.RANK.AVG(Table2[[#This Row],[1Y Return vs Nifty Z-Score]],Table2[1Y Return vs Nifty Z-Score])</f>
        <v>151</v>
      </c>
      <c r="AT90">
        <f>_xlfn.RANK.AVG(Table2[[#This Row],[6M Return vs Nifty Z-Score]],Table2[6M Return vs Nifty Z-Score])</f>
        <v>104</v>
      </c>
      <c r="AU90">
        <f>_xlfn.RANK.AVG(Table2[[#This Row],[Sharpe Ratio Z-Score]],Table2[Sharpe Ratio Z-Score])</f>
        <v>219</v>
      </c>
      <c r="AV90">
        <f>(Table2[[#This Row],[Rank 1Y]]+Table2[[#This Row],[Rank 6M]]+Table2[[#This Row],[Rank Sharpe]])/3</f>
        <v>158</v>
      </c>
    </row>
    <row r="91" spans="1:48" x14ac:dyDescent="0.3">
      <c r="A91" t="s">
        <v>1535</v>
      </c>
      <c r="B91" t="s">
        <v>1536</v>
      </c>
      <c r="C91" t="s">
        <v>3120</v>
      </c>
      <c r="D91" t="s">
        <v>51</v>
      </c>
      <c r="E91">
        <v>6333.0410458249999</v>
      </c>
      <c r="F91">
        <v>1248.6500000000001</v>
      </c>
      <c r="G91">
        <v>166.18643705993301</v>
      </c>
      <c r="H91">
        <f>(Table2[[#This Row],[1Y Return vs Nifty]]-AVERAGE(Table2[1Y Return vs Nifty]))/_xlfn.STDEV.P(Table2[1Y Return vs Nifty])</f>
        <v>2.2547518708848533</v>
      </c>
      <c r="I91">
        <v>-2.7527752180879901</v>
      </c>
      <c r="J91">
        <f>(Table2[[#This Row],[1M Return vs Nifty]]-AVERAGE(Table2[1M Return vs Nifty]))/_xlfn.STDEV.P(Table2[1M Return vs Nifty])</f>
        <v>-0.42677069175605664</v>
      </c>
      <c r="K91">
        <v>8.96244483126193</v>
      </c>
      <c r="L91">
        <f>(Table2[[#This Row],[6M Return vs Nifty]]-AVERAGE(Table2[6M Return vs Nifty]))/_xlfn.STDEV.P(Table2[6M Return vs Nifty])</f>
        <v>0.15196831028047514</v>
      </c>
      <c r="M91">
        <v>-1.4669736348851199</v>
      </c>
      <c r="N91">
        <f>(Table2[[#This Row],[1W Return vs Nifty]]-AVERAGE(Table2[1W Return vs Nifty]))/_xlfn.STDEV.P(Table2[1W Return vs Nifty])</f>
        <v>-0.20421311211731194</v>
      </c>
      <c r="O91">
        <v>1350.49</v>
      </c>
      <c r="P91">
        <v>1359.1154318690001</v>
      </c>
      <c r="Q91">
        <v>1148.28118143291</v>
      </c>
      <c r="R91">
        <v>26.379680815835499</v>
      </c>
      <c r="S91" s="1">
        <f>(Table2[[#This Row],[Close Price]]-Table2[[#This Row],[20D EMA]])/Table2[[#This Row],[20D EMA]]</f>
        <v>-7.540966612118559E-2</v>
      </c>
      <c r="T91" s="1">
        <f>(Table2[[#This Row],[Close Price]]-Table2[[#This Row],[50D EMA]])/Table2[[#This Row],[50D EMA]]</f>
        <v>-8.1277446549990556E-2</v>
      </c>
      <c r="U91" s="1">
        <f>(Table2[[#This Row],[Close Price]]-Table2[[#This Row],[200D EMA]])/Table2[[#This Row],[200D EMA]]</f>
        <v>8.7407875518644734E-2</v>
      </c>
      <c r="V91">
        <v>0.46042257455035601</v>
      </c>
      <c r="W91">
        <v>1225.05</v>
      </c>
      <c r="X91">
        <v>1311.8</v>
      </c>
      <c r="Y91">
        <v>1225.05</v>
      </c>
      <c r="Z91">
        <v>1363.25</v>
      </c>
      <c r="AA91">
        <v>1225.05</v>
      </c>
      <c r="AB91">
        <v>1428.8</v>
      </c>
      <c r="AC91" s="1">
        <f>(Table2[[#This Row],[Close Price]]/Table2[[#This Row],[Day Low]])-1</f>
        <v>1.9264519815517911E-2</v>
      </c>
      <c r="AD91" s="1">
        <f>(Table2[[#This Row],[Day High]]/Table2[[#This Row],[Close Price]])-1</f>
        <v>5.0574620590237318E-2</v>
      </c>
      <c r="AE91" s="1">
        <f>(Table2[[#This Row],[Close Price]]/Table2[[#This Row],[Current Week Low]])-1</f>
        <v>1.9264519815517911E-2</v>
      </c>
      <c r="AF91" s="1">
        <f>(Table2[[#This Row],[Current Week High]]/Table2[[#This Row],[Close Price]])-1</f>
        <v>9.1779121451167178E-2</v>
      </c>
      <c r="AG91" s="1">
        <f>(Table2[[#This Row],[Close Price]]/Table2[[#This Row],[Current Month Low]])-1</f>
        <v>1.9264519815517911E-2</v>
      </c>
      <c r="AH91" s="1">
        <f>(Table2[[#This Row],[Current Month High]]/Table2[[#This Row],[Close Price]])-1</f>
        <v>0.14427581788331389</v>
      </c>
      <c r="AI91">
        <v>27.337524526488501</v>
      </c>
      <c r="AJ91">
        <v>189.00590209466401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-0.15</v>
      </c>
      <c r="AM91" t="s">
        <v>3161</v>
      </c>
      <c r="AN91">
        <v>-2.76</v>
      </c>
      <c r="AO91" t="s">
        <v>3161</v>
      </c>
      <c r="AP91">
        <v>0.113055834850665</v>
      </c>
      <c r="AQ91">
        <f>(Table2[[#This Row],[Sharpe Ratio]]-AVERAGE(Table2[Sharpe Ratio]))/_xlfn.STDEV.P(Table2[Sharpe Ratio])</f>
        <v>0.64930722351124093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25</v>
      </c>
      <c r="AT91">
        <f>_xlfn.RANK.AVG(Table2[[#This Row],[6M Return vs Nifty Z-Score]],Table2[6M Return vs Nifty Z-Score])</f>
        <v>272</v>
      </c>
      <c r="AU91">
        <f>_xlfn.RANK.AVG(Table2[[#This Row],[Sharpe Ratio Z-Score]],Table2[Sharpe Ratio Z-Score])</f>
        <v>177</v>
      </c>
      <c r="AV91">
        <f>(Table2[[#This Row],[Rank 1Y]]+Table2[[#This Row],[Rank 6M]]+Table2[[#This Row],[Rank Sharpe]])/3</f>
        <v>158</v>
      </c>
    </row>
    <row r="92" spans="1:48" x14ac:dyDescent="0.3">
      <c r="A92" t="s">
        <v>528</v>
      </c>
      <c r="B92" t="s">
        <v>529</v>
      </c>
      <c r="C92" t="s">
        <v>3127</v>
      </c>
      <c r="D92" t="s">
        <v>98</v>
      </c>
      <c r="E92">
        <v>38776.814062500001</v>
      </c>
      <c r="F92">
        <v>1057.8499999999999</v>
      </c>
      <c r="G92">
        <v>105.108962803148</v>
      </c>
      <c r="H92">
        <f>(Table2[[#This Row],[1Y Return vs Nifty]]-AVERAGE(Table2[1Y Return vs Nifty]))/_xlfn.STDEV.P(Table2[1Y Return vs Nifty])</f>
        <v>1.2461619326161644</v>
      </c>
      <c r="I92">
        <v>0.93586815855687799</v>
      </c>
      <c r="J92">
        <f>(Table2[[#This Row],[1M Return vs Nifty]]-AVERAGE(Table2[1M Return vs Nifty]))/_xlfn.STDEV.P(Table2[1M Return vs Nifty])</f>
        <v>-1.3977021319782224E-2</v>
      </c>
      <c r="K92">
        <v>5.1603077086923399</v>
      </c>
      <c r="L92">
        <f>(Table2[[#This Row],[6M Return vs Nifty]]-AVERAGE(Table2[6M Return vs Nifty]))/_xlfn.STDEV.P(Table2[6M Return vs Nifty])</f>
        <v>2.020205505776889E-2</v>
      </c>
      <c r="M92">
        <v>-4.1132691856138299</v>
      </c>
      <c r="N92">
        <f>(Table2[[#This Row],[1W Return vs Nifty]]-AVERAGE(Table2[1W Return vs Nifty]))/_xlfn.STDEV.P(Table2[1W Return vs Nifty])</f>
        <v>-0.7175635762675312</v>
      </c>
      <c r="O92">
        <v>1158.78</v>
      </c>
      <c r="P92">
        <v>1220.90101656399</v>
      </c>
      <c r="Q92">
        <v>1140.0875262698301</v>
      </c>
      <c r="R92">
        <v>23.8206196656899</v>
      </c>
      <c r="S92" s="1">
        <f>(Table2[[#This Row],[Close Price]]-Table2[[#This Row],[20D EMA]])/Table2[[#This Row],[20D EMA]]</f>
        <v>-8.7100226099863703E-2</v>
      </c>
      <c r="T92" s="1">
        <f>(Table2[[#This Row],[Close Price]]-Table2[[#This Row],[50D EMA]])/Table2[[#This Row],[50D EMA]]</f>
        <v>-0.13354974265061087</v>
      </c>
      <c r="U92" s="1">
        <f>(Table2[[#This Row],[Close Price]]-Table2[[#This Row],[200D EMA]])/Table2[[#This Row],[200D EMA]]</f>
        <v>-7.213264277953918E-2</v>
      </c>
      <c r="V92">
        <v>0.71253659800082603</v>
      </c>
      <c r="W92">
        <v>1030.75</v>
      </c>
      <c r="X92">
        <v>1121.8</v>
      </c>
      <c r="Y92">
        <v>1030.75</v>
      </c>
      <c r="Z92">
        <v>1146</v>
      </c>
      <c r="AA92">
        <v>1030.75</v>
      </c>
      <c r="AB92">
        <v>1230</v>
      </c>
      <c r="AC92" s="1">
        <f>(Table2[[#This Row],[Close Price]]/Table2[[#This Row],[Day Low]])-1</f>
        <v>2.6291535289837409E-2</v>
      </c>
      <c r="AD92" s="1">
        <f>(Table2[[#This Row],[Day High]]/Table2[[#This Row],[Close Price]])-1</f>
        <v>6.0452805218131234E-2</v>
      </c>
      <c r="AE92" s="1">
        <f>(Table2[[#This Row],[Close Price]]/Table2[[#This Row],[Current Week Low]])-1</f>
        <v>2.6291535289837409E-2</v>
      </c>
      <c r="AF92" s="1">
        <f>(Table2[[#This Row],[Current Week High]]/Table2[[#This Row],[Close Price]])-1</f>
        <v>8.3329394526634237E-2</v>
      </c>
      <c r="AG92" s="1">
        <f>(Table2[[#This Row],[Close Price]]/Table2[[#This Row],[Current Month Low]])-1</f>
        <v>2.6291535289837409E-2</v>
      </c>
      <c r="AH92" s="1">
        <f>(Table2[[#This Row],[Current Month High]]/Table2[[#This Row],[Close Price]])-1</f>
        <v>0.16273573758094262</v>
      </c>
      <c r="AI92">
        <v>69.655433189960704</v>
      </c>
      <c r="AJ92">
        <v>135.07777777777699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0</v>
      </c>
      <c r="AM92">
        <v>0</v>
      </c>
      <c r="AN92">
        <v>-4.5599999999999996</v>
      </c>
      <c r="AO92" t="s">
        <v>3161</v>
      </c>
      <c r="AP92">
        <v>0.16424619250846401</v>
      </c>
      <c r="AQ92">
        <f>(Table2[[#This Row],[Sharpe Ratio]]-AVERAGE(Table2[Sharpe Ratio]))/_xlfn.STDEV.P(Table2[Sharpe Ratio])</f>
        <v>1.2510233344984303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77</v>
      </c>
      <c r="AT92">
        <f>_xlfn.RANK.AVG(Table2[[#This Row],[6M Return vs Nifty Z-Score]],Table2[6M Return vs Nifty Z-Score])</f>
        <v>318</v>
      </c>
      <c r="AU92">
        <f>_xlfn.RANK.AVG(Table2[[#This Row],[Sharpe Ratio Z-Score]],Table2[Sharpe Ratio Z-Score])</f>
        <v>81</v>
      </c>
      <c r="AV92">
        <f>(Table2[[#This Row],[Rank 1Y]]+Table2[[#This Row],[Rank 6M]]+Table2[[#This Row],[Rank Sharpe]])/3</f>
        <v>158.66666666666666</v>
      </c>
    </row>
    <row r="93" spans="1:48" x14ac:dyDescent="0.3">
      <c r="A93" t="s">
        <v>707</v>
      </c>
      <c r="B93" t="s">
        <v>708</v>
      </c>
      <c r="C93" t="s">
        <v>3121</v>
      </c>
      <c r="D93" t="s">
        <v>57</v>
      </c>
      <c r="E93">
        <v>24732.49308294</v>
      </c>
      <c r="F93">
        <v>186.58</v>
      </c>
      <c r="G93">
        <v>101.00024882115601</v>
      </c>
      <c r="H93">
        <f>(Table2[[#This Row],[1Y Return vs Nifty]]-AVERAGE(Table2[1Y Return vs Nifty]))/_xlfn.STDEV.P(Table2[1Y Return vs Nifty])</f>
        <v>1.1783135542755905</v>
      </c>
      <c r="I93">
        <v>7.9593175170925701</v>
      </c>
      <c r="J93">
        <f>(Table2[[#This Row],[1M Return vs Nifty]]-AVERAGE(Table2[1M Return vs Nifty]))/_xlfn.STDEV.P(Table2[1M Return vs Nifty])</f>
        <v>0.77201260787292758</v>
      </c>
      <c r="K93">
        <v>20.4140953561167</v>
      </c>
      <c r="L93">
        <f>(Table2[[#This Row],[6M Return vs Nifty]]-AVERAGE(Table2[6M Return vs Nifty]))/_xlfn.STDEV.P(Table2[6M Return vs Nifty])</f>
        <v>0.54883487693377542</v>
      </c>
      <c r="M93">
        <v>4.2562769578016502</v>
      </c>
      <c r="N93">
        <f>(Table2[[#This Row],[1W Return vs Nifty]]-AVERAGE(Table2[1W Return vs Nifty]))/_xlfn.STDEV.P(Table2[1W Return vs Nifty])</f>
        <v>0.90603073324407446</v>
      </c>
      <c r="O93">
        <v>192.06</v>
      </c>
      <c r="P93">
        <v>188.763512768705</v>
      </c>
      <c r="Q93">
        <v>158.70693062761501</v>
      </c>
      <c r="R93">
        <v>39.125350924655599</v>
      </c>
      <c r="S93" s="1">
        <f>(Table2[[#This Row],[Close Price]]-Table2[[#This Row],[20D EMA]])/Table2[[#This Row],[20D EMA]]</f>
        <v>-2.8532750182234664E-2</v>
      </c>
      <c r="T93" s="1">
        <f>(Table2[[#This Row],[Close Price]]-Table2[[#This Row],[50D EMA]])/Table2[[#This Row],[50D EMA]]</f>
        <v>-1.1567451445875983E-2</v>
      </c>
      <c r="U93" s="1">
        <f>(Table2[[#This Row],[Close Price]]-Table2[[#This Row],[200D EMA]])/Table2[[#This Row],[200D EMA]]</f>
        <v>0.17562603764157914</v>
      </c>
      <c r="V93">
        <v>0.44323754330876097</v>
      </c>
      <c r="W93">
        <v>185.65</v>
      </c>
      <c r="X93">
        <v>193.7</v>
      </c>
      <c r="Y93">
        <v>185.65</v>
      </c>
      <c r="Z93">
        <v>199.54</v>
      </c>
      <c r="AA93">
        <v>179.11</v>
      </c>
      <c r="AB93">
        <v>204.12</v>
      </c>
      <c r="AC93" s="1">
        <f>(Table2[[#This Row],[Close Price]]/Table2[[#This Row],[Day Low]])-1</f>
        <v>5.0094263398869909E-3</v>
      </c>
      <c r="AD93" s="1">
        <f>(Table2[[#This Row],[Day High]]/Table2[[#This Row],[Close Price]])-1</f>
        <v>3.8160574552470683E-2</v>
      </c>
      <c r="AE93" s="1">
        <f>(Table2[[#This Row],[Close Price]]/Table2[[#This Row],[Current Week Low]])-1</f>
        <v>5.0094263398869909E-3</v>
      </c>
      <c r="AF93" s="1">
        <f>(Table2[[#This Row],[Current Week High]]/Table2[[#This Row],[Close Price]])-1</f>
        <v>6.9460821095508551E-2</v>
      </c>
      <c r="AG93" s="1">
        <f>(Table2[[#This Row],[Close Price]]/Table2[[#This Row],[Current Month Low]])-1</f>
        <v>4.1706214058399915E-2</v>
      </c>
      <c r="AH93" s="1">
        <f>(Table2[[#This Row],[Current Month High]]/Table2[[#This Row],[Close Price]])-1</f>
        <v>9.4007932254260851E-2</v>
      </c>
      <c r="AI93">
        <v>13.886804587844299</v>
      </c>
      <c r="AJ93">
        <v>126.707168894289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0.15</v>
      </c>
      <c r="AM93" t="s">
        <v>3162</v>
      </c>
      <c r="AN93">
        <v>-3.97</v>
      </c>
      <c r="AO93" t="s">
        <v>3161</v>
      </c>
      <c r="AP93">
        <v>9.2605628628997003E-2</v>
      </c>
      <c r="AQ93">
        <f>(Table2[[#This Row],[Sharpe Ratio]]-AVERAGE(Table2[Sharpe Ratio]))/_xlfn.STDEV.P(Table2[Sharpe Ratio])</f>
        <v>0.40892565323882929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3.8141174255651977</v>
      </c>
      <c r="AS93">
        <f>_xlfn.RANK.AVG(Table2[[#This Row],[1Y Return vs Nifty Z-Score]],Table2[1Y Return vs Nifty Z-Score])</f>
        <v>82</v>
      </c>
      <c r="AT93">
        <f>_xlfn.RANK.AVG(Table2[[#This Row],[6M Return vs Nifty Z-Score]],Table2[6M Return vs Nifty Z-Score])</f>
        <v>159</v>
      </c>
      <c r="AU93">
        <f>_xlfn.RANK.AVG(Table2[[#This Row],[Sharpe Ratio Z-Score]],Table2[Sharpe Ratio Z-Score])</f>
        <v>235</v>
      </c>
      <c r="AV93">
        <f>(Table2[[#This Row],[Rank 1Y]]+Table2[[#This Row],[Rank 6M]]+Table2[[#This Row],[Rank Sharpe]])/3</f>
        <v>158.66666666666666</v>
      </c>
    </row>
    <row r="94" spans="1:48" x14ac:dyDescent="0.3">
      <c r="A94" t="s">
        <v>123</v>
      </c>
      <c r="B94" t="s">
        <v>124</v>
      </c>
      <c r="C94" t="s">
        <v>3128</v>
      </c>
      <c r="D94" t="s">
        <v>125</v>
      </c>
      <c r="E94">
        <v>223183.99738109999</v>
      </c>
      <c r="F94">
        <v>265.7</v>
      </c>
      <c r="G94">
        <v>118.76124640172399</v>
      </c>
      <c r="H94">
        <f>(Table2[[#This Row],[1Y Return vs Nifty]]-AVERAGE(Table2[1Y Return vs Nifty]))/_xlfn.STDEV.P(Table2[1Y Return vs Nifty])</f>
        <v>1.471606027013777</v>
      </c>
      <c r="I94">
        <v>-4.2501914899109803</v>
      </c>
      <c r="J94">
        <f>(Table2[[#This Row],[1M Return vs Nifty]]-AVERAGE(Table2[1M Return vs Nifty]))/_xlfn.STDEV.P(Table2[1M Return vs Nifty])</f>
        <v>-0.59434556845206565</v>
      </c>
      <c r="K94">
        <v>27.857665105670701</v>
      </c>
      <c r="L94">
        <f>(Table2[[#This Row],[6M Return vs Nifty]]-AVERAGE(Table2[6M Return vs Nifty]))/_xlfn.STDEV.P(Table2[6M Return vs Nifty])</f>
        <v>0.80679803811637052</v>
      </c>
      <c r="M94">
        <v>-3.27714659516008</v>
      </c>
      <c r="N94">
        <f>(Table2[[#This Row],[1W Return vs Nifty]]-AVERAGE(Table2[1W Return vs Nifty]))/_xlfn.STDEV.P(Table2[1W Return vs Nifty])</f>
        <v>-0.55536554824389606</v>
      </c>
      <c r="O94">
        <v>271.2</v>
      </c>
      <c r="P94">
        <v>264.220590786777</v>
      </c>
      <c r="Q94">
        <v>209.187431048473</v>
      </c>
      <c r="R94">
        <v>33.109521010045</v>
      </c>
      <c r="S94" s="1">
        <f>(Table2[[#This Row],[Close Price]]-Table2[[#This Row],[20D EMA]])/Table2[[#This Row],[20D EMA]]</f>
        <v>-2.0280235988200591E-2</v>
      </c>
      <c r="T94" s="1">
        <f>(Table2[[#This Row],[Close Price]]-Table2[[#This Row],[50D EMA]])/Table2[[#This Row],[50D EMA]]</f>
        <v>5.5991442938558098E-3</v>
      </c>
      <c r="U94" s="1">
        <f>(Table2[[#This Row],[Close Price]]-Table2[[#This Row],[200D EMA]])/Table2[[#This Row],[200D EMA]]</f>
        <v>0.27015279392398994</v>
      </c>
      <c r="V94">
        <v>0.78968348841261105</v>
      </c>
      <c r="W94">
        <v>252.75</v>
      </c>
      <c r="X94">
        <v>270.89999999999998</v>
      </c>
      <c r="Y94">
        <v>252.75</v>
      </c>
      <c r="Z94">
        <v>270.89999999999998</v>
      </c>
      <c r="AA94">
        <v>252.75</v>
      </c>
      <c r="AB94">
        <v>290</v>
      </c>
      <c r="AC94" s="1">
        <f>(Table2[[#This Row],[Close Price]]/Table2[[#This Row],[Day Low]])-1</f>
        <v>5.1236399604352112E-2</v>
      </c>
      <c r="AD94" s="1">
        <f>(Table2[[#This Row],[Day High]]/Table2[[#This Row],[Close Price]])-1</f>
        <v>1.9570944674444757E-2</v>
      </c>
      <c r="AE94" s="1">
        <f>(Table2[[#This Row],[Close Price]]/Table2[[#This Row],[Current Week Low]])-1</f>
        <v>5.1236399604352112E-2</v>
      </c>
      <c r="AF94" s="1">
        <f>(Table2[[#This Row],[Current Week High]]/Table2[[#This Row],[Close Price]])-1</f>
        <v>1.9570944674444757E-2</v>
      </c>
      <c r="AG94" s="1">
        <f>(Table2[[#This Row],[Close Price]]/Table2[[#This Row],[Current Month Low]])-1</f>
        <v>5.1236399604352112E-2</v>
      </c>
      <c r="AH94" s="1">
        <f>(Table2[[#This Row],[Current Month High]]/Table2[[#This Row],[Close Price]])-1</f>
        <v>9.1456529920963536E-2</v>
      </c>
      <c r="AI94">
        <v>12.2506586375611</v>
      </c>
      <c r="AJ94">
        <v>162.41975308641901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-0.06</v>
      </c>
      <c r="AM94" t="s">
        <v>3161</v>
      </c>
      <c r="AN94">
        <v>-6.88</v>
      </c>
      <c r="AO94" t="s">
        <v>3161</v>
      </c>
      <c r="AP94">
        <v>6.9771482398151993E-2</v>
      </c>
      <c r="AQ94">
        <f>(Table2[[#This Row],[Sharpe Ratio]]-AVERAGE(Table2[Sharpe Ratio]))/_xlfn.STDEV.P(Table2[Sharpe Ratio])</f>
        <v>0.14052210428172277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1.2692150527159085</v>
      </c>
      <c r="AS94">
        <f>_xlfn.RANK.AVG(Table2[[#This Row],[1Y Return vs Nifty Z-Score]],Table2[1Y Return vs Nifty Z-Score])</f>
        <v>61</v>
      </c>
      <c r="AT94">
        <f>_xlfn.RANK.AVG(Table2[[#This Row],[6M Return vs Nifty Z-Score]],Table2[6M Return vs Nifty Z-Score])</f>
        <v>113</v>
      </c>
      <c r="AU94">
        <f>_xlfn.RANK.AVG(Table2[[#This Row],[Sharpe Ratio Z-Score]],Table2[Sharpe Ratio Z-Score])</f>
        <v>304</v>
      </c>
      <c r="AV94">
        <f>(Table2[[#This Row],[Rank 1Y]]+Table2[[#This Row],[Rank 6M]]+Table2[[#This Row],[Rank Sharpe]])/3</f>
        <v>159.33333333333334</v>
      </c>
    </row>
    <row r="95" spans="1:48" x14ac:dyDescent="0.3">
      <c r="A95" t="s">
        <v>622</v>
      </c>
      <c r="B95" t="s">
        <v>623</v>
      </c>
      <c r="C95" t="s">
        <v>3129</v>
      </c>
      <c r="D95" t="s">
        <v>133</v>
      </c>
      <c r="E95">
        <v>29596.335125850001</v>
      </c>
      <c r="F95">
        <v>1211.8499999999999</v>
      </c>
      <c r="G95">
        <v>84.166000272490905</v>
      </c>
      <c r="H95">
        <f>(Table2[[#This Row],[1Y Return vs Nifty]]-AVERAGE(Table2[1Y Return vs Nifty]))/_xlfn.STDEV.P(Table2[1Y Return vs Nifty])</f>
        <v>0.90032475544094093</v>
      </c>
      <c r="I95">
        <v>-1.4393235601219601</v>
      </c>
      <c r="J95">
        <f>(Table2[[#This Row],[1M Return vs Nifty]]-AVERAGE(Table2[1M Return vs Nifty]))/_xlfn.STDEV.P(Table2[1M Return vs Nifty])</f>
        <v>-0.27978317481003778</v>
      </c>
      <c r="K95">
        <v>14.539859593115599</v>
      </c>
      <c r="L95">
        <f>(Table2[[#This Row],[6M Return vs Nifty]]-AVERAGE(Table2[6M Return vs Nifty]))/_xlfn.STDEV.P(Table2[6M Return vs Nifty])</f>
        <v>0.34525830306659111</v>
      </c>
      <c r="M95">
        <v>0.73842252687659804</v>
      </c>
      <c r="N95">
        <f>(Table2[[#This Row],[1W Return vs Nifty]]-AVERAGE(Table2[1W Return vs Nifty]))/_xlfn.STDEV.P(Table2[1W Return vs Nifty])</f>
        <v>0.22360801427340146</v>
      </c>
      <c r="O95">
        <v>1305.29</v>
      </c>
      <c r="P95">
        <v>1293.52132355804</v>
      </c>
      <c r="Q95">
        <v>1136.7349460953401</v>
      </c>
      <c r="R95">
        <v>22.000374473912998</v>
      </c>
      <c r="S95" s="1">
        <f>(Table2[[#This Row],[Close Price]]-Table2[[#This Row],[20D EMA]])/Table2[[#This Row],[20D EMA]]</f>
        <v>-7.1585624650460866E-2</v>
      </c>
      <c r="T95" s="1">
        <f>(Table2[[#This Row],[Close Price]]-Table2[[#This Row],[50D EMA]])/Table2[[#This Row],[50D EMA]]</f>
        <v>-6.3138753162096967E-2</v>
      </c>
      <c r="U95" s="1">
        <f>(Table2[[#This Row],[Close Price]]-Table2[[#This Row],[200D EMA]])/Table2[[#This Row],[200D EMA]]</f>
        <v>6.6079655739166285E-2</v>
      </c>
      <c r="V95">
        <v>0.50781302537685802</v>
      </c>
      <c r="W95">
        <v>1194.75</v>
      </c>
      <c r="X95">
        <v>1310</v>
      </c>
      <c r="Y95">
        <v>1194.75</v>
      </c>
      <c r="Z95">
        <v>1310</v>
      </c>
      <c r="AA95">
        <v>1194.75</v>
      </c>
      <c r="AB95">
        <v>1437</v>
      </c>
      <c r="AC95" s="1">
        <f>(Table2[[#This Row],[Close Price]]/Table2[[#This Row],[Day Low]])-1</f>
        <v>1.4312617702448183E-2</v>
      </c>
      <c r="AD95" s="1">
        <f>(Table2[[#This Row],[Day High]]/Table2[[#This Row],[Close Price]])-1</f>
        <v>8.0991871931344717E-2</v>
      </c>
      <c r="AE95" s="1">
        <f>(Table2[[#This Row],[Close Price]]/Table2[[#This Row],[Current Week Low]])-1</f>
        <v>1.4312617702448183E-2</v>
      </c>
      <c r="AF95" s="1">
        <f>(Table2[[#This Row],[Current Week High]]/Table2[[#This Row],[Close Price]])-1</f>
        <v>8.0991871931344717E-2</v>
      </c>
      <c r="AG95" s="1">
        <f>(Table2[[#This Row],[Close Price]]/Table2[[#This Row],[Current Month Low]])-1</f>
        <v>1.4312617702448183E-2</v>
      </c>
      <c r="AH95" s="1">
        <f>(Table2[[#This Row],[Current Month High]]/Table2[[#This Row],[Close Price]])-1</f>
        <v>0.18579032058423084</v>
      </c>
      <c r="AI95">
        <v>19.907579320873001</v>
      </c>
      <c r="AJ95">
        <v>108.526198055579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0.05</v>
      </c>
      <c r="AM95" t="s">
        <v>3162</v>
      </c>
      <c r="AN95">
        <v>-11.54</v>
      </c>
      <c r="AO95" t="s">
        <v>3161</v>
      </c>
      <c r="AP95">
        <v>0.123890399160258</v>
      </c>
      <c r="AQ95">
        <f>(Table2[[#This Row],[Sharpe Ratio]]-AVERAGE(Table2[Sharpe Ratio]))/_xlfn.STDEV.P(Table2[Sharpe Ratio])</f>
        <v>0.77666190902037135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1.966069806991267</v>
      </c>
      <c r="AS95">
        <f>_xlfn.RANK.AVG(Table2[[#This Row],[1Y Return vs Nifty Z-Score]],Table2[1Y Return vs Nifty Z-Score])</f>
        <v>115</v>
      </c>
      <c r="AT95">
        <f>_xlfn.RANK.AVG(Table2[[#This Row],[6M Return vs Nifty Z-Score]],Table2[6M Return vs Nifty Z-Score])</f>
        <v>212</v>
      </c>
      <c r="AU95">
        <f>_xlfn.RANK.AVG(Table2[[#This Row],[Sharpe Ratio Z-Score]],Table2[Sharpe Ratio Z-Score])</f>
        <v>152</v>
      </c>
      <c r="AV95">
        <f>(Table2[[#This Row],[Rank 1Y]]+Table2[[#This Row],[Rank 6M]]+Table2[[#This Row],[Rank Sharpe]])/3</f>
        <v>159.66666666666666</v>
      </c>
    </row>
    <row r="96" spans="1:48" x14ac:dyDescent="0.3">
      <c r="A96" t="s">
        <v>1136</v>
      </c>
      <c r="B96" t="s">
        <v>1137</v>
      </c>
      <c r="C96" t="s">
        <v>3129</v>
      </c>
      <c r="D96" t="s">
        <v>453</v>
      </c>
      <c r="E96">
        <v>10550.065599275</v>
      </c>
      <c r="F96">
        <v>1585.25</v>
      </c>
      <c r="G96">
        <v>38.724603567601797</v>
      </c>
      <c r="H96">
        <f>(Table2[[#This Row],[1Y Return vs Nifty]]-AVERAGE(Table2[1Y Return vs Nifty]))/_xlfn.STDEV.P(Table2[1Y Return vs Nifty])</f>
        <v>0.14993787295888217</v>
      </c>
      <c r="I96">
        <v>-3.70245792003676</v>
      </c>
      <c r="J96">
        <f>(Table2[[#This Row],[1M Return vs Nifty]]-AVERAGE(Table2[1M Return vs Nifty]))/_xlfn.STDEV.P(Table2[1M Return vs Nifty])</f>
        <v>-0.53304906248970252</v>
      </c>
      <c r="K96">
        <v>17.976020351656999</v>
      </c>
      <c r="L96">
        <f>(Table2[[#This Row],[6M Return vs Nifty]]-AVERAGE(Table2[6M Return vs Nifty]))/_xlfn.STDEV.P(Table2[6M Return vs Nifty])</f>
        <v>0.46434134002718852</v>
      </c>
      <c r="M96">
        <v>1.9086188306642</v>
      </c>
      <c r="N96">
        <f>(Table2[[#This Row],[1W Return vs Nifty]]-AVERAGE(Table2[1W Return vs Nifty]))/_xlfn.STDEV.P(Table2[1W Return vs Nifty])</f>
        <v>0.45061244525270611</v>
      </c>
      <c r="O96">
        <v>1712.56</v>
      </c>
      <c r="P96">
        <v>1778.76664153811</v>
      </c>
      <c r="Q96">
        <v>1558.71210224575</v>
      </c>
      <c r="R96">
        <v>30.123849041451098</v>
      </c>
      <c r="S96" s="1">
        <f>(Table2[[#This Row],[Close Price]]-Table2[[#This Row],[20D EMA]])/Table2[[#This Row],[20D EMA]]</f>
        <v>-7.4339001261269647E-2</v>
      </c>
      <c r="T96" s="1">
        <f>(Table2[[#This Row],[Close Price]]-Table2[[#This Row],[50D EMA]])/Table2[[#This Row],[50D EMA]]</f>
        <v>-0.108792596521135</v>
      </c>
      <c r="U96" s="1">
        <f>(Table2[[#This Row],[Close Price]]-Table2[[#This Row],[200D EMA]])/Table2[[#This Row],[200D EMA]]</f>
        <v>1.7025528778544123E-2</v>
      </c>
      <c r="V96">
        <v>1.0601868888505099</v>
      </c>
      <c r="W96">
        <v>1571</v>
      </c>
      <c r="X96">
        <v>1693.95</v>
      </c>
      <c r="Y96">
        <v>1571</v>
      </c>
      <c r="Z96">
        <v>1720</v>
      </c>
      <c r="AA96">
        <v>1567.65</v>
      </c>
      <c r="AB96">
        <v>1829</v>
      </c>
      <c r="AC96" s="1">
        <f>(Table2[[#This Row],[Close Price]]/Table2[[#This Row],[Day Low]])-1</f>
        <v>9.0706556333546295E-3</v>
      </c>
      <c r="AD96" s="1">
        <f>(Table2[[#This Row],[Day High]]/Table2[[#This Row],[Close Price]])-1</f>
        <v>6.8569626241917758E-2</v>
      </c>
      <c r="AE96" s="1">
        <f>(Table2[[#This Row],[Close Price]]/Table2[[#This Row],[Current Week Low]])-1</f>
        <v>9.0706556333546295E-3</v>
      </c>
      <c r="AF96" s="1">
        <f>(Table2[[#This Row],[Current Week High]]/Table2[[#This Row],[Close Price]])-1</f>
        <v>8.5002365557482973E-2</v>
      </c>
      <c r="AG96" s="1">
        <f>(Table2[[#This Row],[Close Price]]/Table2[[#This Row],[Current Month Low]])-1</f>
        <v>1.1226995821771446E-2</v>
      </c>
      <c r="AH96" s="1">
        <f>(Table2[[#This Row],[Current Month High]]/Table2[[#This Row],[Close Price]])-1</f>
        <v>0.15376123639804451</v>
      </c>
      <c r="AI96">
        <v>50.134048257372598</v>
      </c>
      <c r="AJ96">
        <v>76.457227420689506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-0.2</v>
      </c>
      <c r="AM96" t="s">
        <v>3161</v>
      </c>
      <c r="AN96">
        <v>-4.17</v>
      </c>
      <c r="AO96" t="s">
        <v>3161</v>
      </c>
      <c r="AP96">
        <v>0.18570418932534</v>
      </c>
      <c r="AQ96">
        <f>(Table2[[#This Row],[Sharpe Ratio]]-AVERAGE(Table2[Sharpe Ratio]))/_xlfn.STDEV.P(Table2[Sharpe Ratio])</f>
        <v>1.5032509606568301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249</v>
      </c>
      <c r="AT96">
        <f>_xlfn.RANK.AVG(Table2[[#This Row],[6M Return vs Nifty Z-Score]],Table2[6M Return vs Nifty Z-Score])</f>
        <v>183</v>
      </c>
      <c r="AU96">
        <f>_xlfn.RANK.AVG(Table2[[#This Row],[Sharpe Ratio Z-Score]],Table2[Sharpe Ratio Z-Score])</f>
        <v>48</v>
      </c>
      <c r="AV96">
        <f>(Table2[[#This Row],[Rank 1Y]]+Table2[[#This Row],[Rank 6M]]+Table2[[#This Row],[Rank Sharpe]])/3</f>
        <v>160</v>
      </c>
    </row>
    <row r="97" spans="1:48" x14ac:dyDescent="0.3">
      <c r="A97" t="s">
        <v>269</v>
      </c>
      <c r="B97" t="s">
        <v>270</v>
      </c>
      <c r="C97" t="s">
        <v>3120</v>
      </c>
      <c r="D97" t="s">
        <v>51</v>
      </c>
      <c r="E97">
        <v>97252.034834959995</v>
      </c>
      <c r="F97">
        <v>2132.0500000000002</v>
      </c>
      <c r="G97">
        <v>59.018233300600798</v>
      </c>
      <c r="H97">
        <f>(Table2[[#This Row],[1Y Return vs Nifty]]-AVERAGE(Table2[1Y Return vs Nifty]))/_xlfn.STDEV.P(Table2[1Y Return vs Nifty])</f>
        <v>0.48505243047317453</v>
      </c>
      <c r="I97">
        <v>4.5567762481802196</v>
      </c>
      <c r="J97">
        <f>(Table2[[#This Row],[1M Return vs Nifty]]-AVERAGE(Table2[1M Return vs Nifty]))/_xlfn.STDEV.P(Table2[1M Return vs Nifty])</f>
        <v>0.39123643739835551</v>
      </c>
      <c r="K97">
        <v>23.388310297664699</v>
      </c>
      <c r="L97">
        <f>(Table2[[#This Row],[6M Return vs Nifty]]-AVERAGE(Table2[6M Return vs Nifty]))/_xlfn.STDEV.P(Table2[6M Return vs Nifty])</f>
        <v>0.65190879363942589</v>
      </c>
      <c r="M97">
        <v>-1.4233025066615299</v>
      </c>
      <c r="N97">
        <f>(Table2[[#This Row],[1W Return vs Nifty]]-AVERAGE(Table2[1W Return vs Nifty]))/_xlfn.STDEV.P(Table2[1W Return vs Nifty])</f>
        <v>-0.19574142272593978</v>
      </c>
      <c r="O97">
        <v>2192.37</v>
      </c>
      <c r="P97">
        <v>2141.6823089507302</v>
      </c>
      <c r="Q97">
        <v>1793.9237159601</v>
      </c>
      <c r="R97">
        <v>35.7416563220889</v>
      </c>
      <c r="S97" s="1">
        <f>(Table2[[#This Row],[Close Price]]-Table2[[#This Row],[20D EMA]])/Table2[[#This Row],[20D EMA]]</f>
        <v>-2.7513603999324801E-2</v>
      </c>
      <c r="T97" s="1">
        <f>(Table2[[#This Row],[Close Price]]-Table2[[#This Row],[50D EMA]])/Table2[[#This Row],[50D EMA]]</f>
        <v>-4.4975433146520957E-3</v>
      </c>
      <c r="U97" s="1">
        <f>(Table2[[#This Row],[Close Price]]-Table2[[#This Row],[200D EMA]])/Table2[[#This Row],[200D EMA]]</f>
        <v>0.1884842042232194</v>
      </c>
      <c r="V97">
        <v>0.68712013118568804</v>
      </c>
      <c r="W97">
        <v>2125</v>
      </c>
      <c r="X97">
        <v>2172.25</v>
      </c>
      <c r="Y97">
        <v>2125</v>
      </c>
      <c r="Z97">
        <v>2206.9499999999998</v>
      </c>
      <c r="AA97">
        <v>2112</v>
      </c>
      <c r="AB97">
        <v>2304.9</v>
      </c>
      <c r="AC97" s="1">
        <f>(Table2[[#This Row],[Close Price]]/Table2[[#This Row],[Day Low]])-1</f>
        <v>3.3176470588236473E-3</v>
      </c>
      <c r="AD97" s="1">
        <f>(Table2[[#This Row],[Day High]]/Table2[[#This Row],[Close Price]])-1</f>
        <v>1.8855092516592009E-2</v>
      </c>
      <c r="AE97" s="1">
        <f>(Table2[[#This Row],[Close Price]]/Table2[[#This Row],[Current Week Low]])-1</f>
        <v>3.3176470588236473E-3</v>
      </c>
      <c r="AF97" s="1">
        <f>(Table2[[#This Row],[Current Week High]]/Table2[[#This Row],[Close Price]])-1</f>
        <v>3.5130508196336674E-2</v>
      </c>
      <c r="AG97" s="1">
        <f>(Table2[[#This Row],[Close Price]]/Table2[[#This Row],[Current Month Low]])-1</f>
        <v>9.4933712121212377E-3</v>
      </c>
      <c r="AH97" s="1">
        <f>(Table2[[#This Row],[Current Month High]]/Table2[[#This Row],[Close Price]])-1</f>
        <v>8.1072207499824023E-2</v>
      </c>
      <c r="AI97">
        <v>8.4402335780117497</v>
      </c>
      <c r="AJ97">
        <v>89.853072128227893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0.04</v>
      </c>
      <c r="AM97" t="s">
        <v>3162</v>
      </c>
      <c r="AN97">
        <v>-3.01</v>
      </c>
      <c r="AO97" t="s">
        <v>3161</v>
      </c>
      <c r="AP97">
        <v>0.110030820147078</v>
      </c>
      <c r="AQ97">
        <f>(Table2[[#This Row],[Sharpe Ratio]]-AVERAGE(Table2[Sharpe Ratio]))/_xlfn.STDEV.P(Table2[Sharpe Ratio])</f>
        <v>0.61374974420450823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1.9462059829895242</v>
      </c>
      <c r="AS97">
        <f>_xlfn.RANK.AVG(Table2[[#This Row],[1Y Return vs Nifty Z-Score]],Table2[1Y Return vs Nifty Z-Score])</f>
        <v>167</v>
      </c>
      <c r="AT97">
        <f>_xlfn.RANK.AVG(Table2[[#This Row],[6M Return vs Nifty Z-Score]],Table2[6M Return vs Nifty Z-Score])</f>
        <v>137</v>
      </c>
      <c r="AU97">
        <f>_xlfn.RANK.AVG(Table2[[#This Row],[Sharpe Ratio Z-Score]],Table2[Sharpe Ratio Z-Score])</f>
        <v>183</v>
      </c>
      <c r="AV97">
        <f>(Table2[[#This Row],[Rank 1Y]]+Table2[[#This Row],[Rank 6M]]+Table2[[#This Row],[Rank Sharpe]])/3</f>
        <v>162.33333333333334</v>
      </c>
    </row>
    <row r="98" spans="1:48" x14ac:dyDescent="0.3">
      <c r="A98" t="s">
        <v>1253</v>
      </c>
      <c r="B98" t="s">
        <v>1254</v>
      </c>
      <c r="C98" t="s">
        <v>3125</v>
      </c>
      <c r="D98" t="s">
        <v>192</v>
      </c>
      <c r="E98">
        <v>9030.6266584999994</v>
      </c>
      <c r="F98">
        <v>2228.75</v>
      </c>
      <c r="G98">
        <v>134.36368251264301</v>
      </c>
      <c r="H98">
        <f>(Table2[[#This Row],[1Y Return vs Nifty]]-AVERAGE(Table2[1Y Return vs Nifty]))/_xlfn.STDEV.P(Table2[1Y Return vs Nifty])</f>
        <v>1.7292535519882537</v>
      </c>
      <c r="I98">
        <v>29.402759206543902</v>
      </c>
      <c r="J98">
        <f>(Table2[[#This Row],[1M Return vs Nifty]]-AVERAGE(Table2[1M Return vs Nifty]))/_xlfn.STDEV.P(Table2[1M Return vs Nifty])</f>
        <v>3.1717341580289156</v>
      </c>
      <c r="K98">
        <v>30.956098944369</v>
      </c>
      <c r="L98">
        <f>(Table2[[#This Row],[6M Return vs Nifty]]-AVERAGE(Table2[6M Return vs Nifty]))/_xlfn.STDEV.P(Table2[6M Return vs Nifty])</f>
        <v>0.91417686502850193</v>
      </c>
      <c r="M98">
        <v>25.644629017160302</v>
      </c>
      <c r="N98">
        <f>(Table2[[#This Row],[1W Return vs Nifty]]-AVERAGE(Table2[1W Return vs Nifty]))/_xlfn.STDEV.P(Table2[1W Return vs Nifty])</f>
        <v>5.055121508103511</v>
      </c>
      <c r="O98">
        <v>2005.69</v>
      </c>
      <c r="P98">
        <v>1920.86795666894</v>
      </c>
      <c r="Q98">
        <v>1607.2346585428299</v>
      </c>
      <c r="R98">
        <v>70.016058460964004</v>
      </c>
      <c r="S98" s="1">
        <f>(Table2[[#This Row],[Close Price]]-Table2[[#This Row],[20D EMA]])/Table2[[#This Row],[20D EMA]]</f>
        <v>0.11121359731563699</v>
      </c>
      <c r="T98" s="1">
        <f>(Table2[[#This Row],[Close Price]]-Table2[[#This Row],[50D EMA]])/Table2[[#This Row],[50D EMA]]</f>
        <v>0.16028277334844585</v>
      </c>
      <c r="U98" s="1">
        <f>(Table2[[#This Row],[Close Price]]-Table2[[#This Row],[200D EMA]])/Table2[[#This Row],[200D EMA]]</f>
        <v>0.38669856834760868</v>
      </c>
      <c r="V98">
        <v>2.19535657630311</v>
      </c>
      <c r="W98">
        <v>2210.0500000000002</v>
      </c>
      <c r="X98">
        <v>2335.3000000000002</v>
      </c>
      <c r="Y98">
        <v>2210.0500000000002</v>
      </c>
      <c r="Z98">
        <v>2359.9</v>
      </c>
      <c r="AA98">
        <v>1698</v>
      </c>
      <c r="AB98">
        <v>2359.9</v>
      </c>
      <c r="AC98" s="1">
        <f>(Table2[[#This Row],[Close Price]]/Table2[[#This Row],[Day Low]])-1</f>
        <v>8.4613470283476655E-3</v>
      </c>
      <c r="AD98" s="1">
        <f>(Table2[[#This Row],[Day High]]/Table2[[#This Row],[Close Price]])-1</f>
        <v>4.7807066741447191E-2</v>
      </c>
      <c r="AE98" s="1">
        <f>(Table2[[#This Row],[Close Price]]/Table2[[#This Row],[Current Week Low]])-1</f>
        <v>8.4613470283476655E-3</v>
      </c>
      <c r="AF98" s="1">
        <f>(Table2[[#This Row],[Current Week High]]/Table2[[#This Row],[Close Price]])-1</f>
        <v>5.8844643858665169E-2</v>
      </c>
      <c r="AG98" s="1">
        <f>(Table2[[#This Row],[Close Price]]/Table2[[#This Row],[Current Month Low]])-1</f>
        <v>0.3125736160188457</v>
      </c>
      <c r="AH98" s="1">
        <f>(Table2[[#This Row],[Current Month High]]/Table2[[#This Row],[Close Price]])-1</f>
        <v>5.8844643858665169E-2</v>
      </c>
      <c r="AI98">
        <v>5.8844643858665098</v>
      </c>
      <c r="AJ98">
        <v>162.20588235294099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0.14000000000000001</v>
      </c>
      <c r="AM98" t="s">
        <v>3162</v>
      </c>
      <c r="AN98">
        <v>23.94</v>
      </c>
      <c r="AO98" t="s">
        <v>3162</v>
      </c>
      <c r="AP98">
        <v>5.4850480855480999E-2</v>
      </c>
      <c r="AQ98">
        <f>(Table2[[#This Row],[Sharpe Ratio]]-AVERAGE(Table2[Sharpe Ratio]))/_xlfn.STDEV.P(Table2[Sharpe Ratio])</f>
        <v>-3.4866531998336281E-2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10.835419551150846</v>
      </c>
      <c r="AS98">
        <f>_xlfn.RANK.AVG(Table2[[#This Row],[1Y Return vs Nifty Z-Score]],Table2[1Y Return vs Nifty Z-Score])</f>
        <v>43</v>
      </c>
      <c r="AT98">
        <f>_xlfn.RANK.AVG(Table2[[#This Row],[6M Return vs Nifty Z-Score]],Table2[6M Return vs Nifty Z-Score])</f>
        <v>101</v>
      </c>
      <c r="AU98">
        <f>_xlfn.RANK.AVG(Table2[[#This Row],[Sharpe Ratio Z-Score]],Table2[Sharpe Ratio Z-Score])</f>
        <v>344</v>
      </c>
      <c r="AV98">
        <f>(Table2[[#This Row],[Rank 1Y]]+Table2[[#This Row],[Rank 6M]]+Table2[[#This Row],[Rank Sharpe]])/3</f>
        <v>162.66666666666666</v>
      </c>
    </row>
    <row r="99" spans="1:48" x14ac:dyDescent="0.3">
      <c r="A99" t="s">
        <v>193</v>
      </c>
      <c r="B99" t="s">
        <v>194</v>
      </c>
      <c r="C99" t="s">
        <v>3116</v>
      </c>
      <c r="D99" t="s">
        <v>146</v>
      </c>
      <c r="E99">
        <v>133780.94532</v>
      </c>
      <c r="F99">
        <v>508.05</v>
      </c>
      <c r="G99">
        <v>66.116219053139403</v>
      </c>
      <c r="H99">
        <f>(Table2[[#This Row],[1Y Return vs Nifty]]-AVERAGE(Table2[1Y Return vs Nifty]))/_xlfn.STDEV.P(Table2[1Y Return vs Nifty])</f>
        <v>0.6022635152322936</v>
      </c>
      <c r="I99">
        <v>3.2160472698015399</v>
      </c>
      <c r="J99">
        <f>(Table2[[#This Row],[1M Return vs Nifty]]-AVERAGE(Table2[1M Return vs Nifty]))/_xlfn.STDEV.P(Table2[1M Return vs Nifty])</f>
        <v>0.2411963333456249</v>
      </c>
      <c r="K99">
        <v>7.36597998150636</v>
      </c>
      <c r="L99">
        <f>(Table2[[#This Row],[6M Return vs Nifty]]-AVERAGE(Table2[6M Return vs Nifty]))/_xlfn.STDEV.P(Table2[6M Return vs Nifty])</f>
        <v>9.6641480114811731E-2</v>
      </c>
      <c r="M99">
        <v>0.14076647467247</v>
      </c>
      <c r="N99">
        <f>(Table2[[#This Row],[1W Return vs Nifty]]-AVERAGE(Table2[1W Return vs Nifty]))/_xlfn.STDEV.P(Table2[1W Return vs Nifty])</f>
        <v>0.1076697126287906</v>
      </c>
      <c r="O99">
        <v>541.24</v>
      </c>
      <c r="P99">
        <v>556.26119660311099</v>
      </c>
      <c r="Q99">
        <v>504.96235976769401</v>
      </c>
      <c r="R99">
        <v>30.128773115037198</v>
      </c>
      <c r="S99" s="1">
        <f>(Table2[[#This Row],[Close Price]]-Table2[[#This Row],[20D EMA]])/Table2[[#This Row],[20D EMA]]</f>
        <v>-6.1322149139014112E-2</v>
      </c>
      <c r="T99" s="1">
        <f>(Table2[[#This Row],[Close Price]]-Table2[[#This Row],[50D EMA]])/Table2[[#This Row],[50D EMA]]</f>
        <v>-8.6670069559982937E-2</v>
      </c>
      <c r="U99" s="1">
        <f>(Table2[[#This Row],[Close Price]]-Table2[[#This Row],[200D EMA]])/Table2[[#This Row],[200D EMA]]</f>
        <v>6.1145948258924838E-3</v>
      </c>
      <c r="V99">
        <v>0.73157699156557199</v>
      </c>
      <c r="W99">
        <v>505.3</v>
      </c>
      <c r="X99">
        <v>532</v>
      </c>
      <c r="Y99">
        <v>505.3</v>
      </c>
      <c r="Z99">
        <v>548.75</v>
      </c>
      <c r="AA99">
        <v>484.1</v>
      </c>
      <c r="AB99">
        <v>569.45000000000005</v>
      </c>
      <c r="AC99" s="1">
        <f>(Table2[[#This Row],[Close Price]]/Table2[[#This Row],[Day Low]])-1</f>
        <v>5.4423114981199117E-3</v>
      </c>
      <c r="AD99" s="1">
        <f>(Table2[[#This Row],[Day High]]/Table2[[#This Row],[Close Price]])-1</f>
        <v>4.7141029426237546E-2</v>
      </c>
      <c r="AE99" s="1">
        <f>(Table2[[#This Row],[Close Price]]/Table2[[#This Row],[Current Week Low]])-1</f>
        <v>5.4423114981199117E-3</v>
      </c>
      <c r="AF99" s="1">
        <f>(Table2[[#This Row],[Current Week High]]/Table2[[#This Row],[Close Price]])-1</f>
        <v>8.0110225371518462E-2</v>
      </c>
      <c r="AG99" s="1">
        <f>(Table2[[#This Row],[Close Price]]/Table2[[#This Row],[Current Month Low]])-1</f>
        <v>4.9473249328651159E-2</v>
      </c>
      <c r="AH99" s="1">
        <f>(Table2[[#This Row],[Current Month High]]/Table2[[#This Row],[Close Price]])-1</f>
        <v>0.1208542466292688</v>
      </c>
      <c r="AI99">
        <v>28.727487452022402</v>
      </c>
      <c r="AJ99">
        <v>95.818076700712993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-0.18</v>
      </c>
      <c r="AM99" t="s">
        <v>3161</v>
      </c>
      <c r="AN99">
        <v>-3.05</v>
      </c>
      <c r="AO99" t="s">
        <v>3161</v>
      </c>
      <c r="AP99">
        <v>0.18307291510374701</v>
      </c>
      <c r="AQ99">
        <f>(Table2[[#This Row],[Sharpe Ratio]]-AVERAGE(Table2[Sharpe Ratio]))/_xlfn.STDEV.P(Table2[Sharpe Ratio])</f>
        <v>1.4723216965531916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148</v>
      </c>
      <c r="AT99">
        <f>_xlfn.RANK.AVG(Table2[[#This Row],[6M Return vs Nifty Z-Score]],Table2[6M Return vs Nifty Z-Score])</f>
        <v>287</v>
      </c>
      <c r="AU99">
        <f>_xlfn.RANK.AVG(Table2[[#This Row],[Sharpe Ratio Z-Score]],Table2[Sharpe Ratio Z-Score])</f>
        <v>54</v>
      </c>
      <c r="AV99">
        <f>(Table2[[#This Row],[Rank 1Y]]+Table2[[#This Row],[Rank 6M]]+Table2[[#This Row],[Rank Sharpe]])/3</f>
        <v>163</v>
      </c>
    </row>
    <row r="100" spans="1:48" x14ac:dyDescent="0.3">
      <c r="A100" t="s">
        <v>1446</v>
      </c>
      <c r="B100" t="s">
        <v>1447</v>
      </c>
      <c r="C100" t="s">
        <v>3124</v>
      </c>
      <c r="D100" t="s">
        <v>77</v>
      </c>
      <c r="E100">
        <v>7039.2905935999997</v>
      </c>
      <c r="F100">
        <v>343.6</v>
      </c>
      <c r="G100">
        <v>56.591775767414198</v>
      </c>
      <c r="H100">
        <f>(Table2[[#This Row],[1Y Return vs Nifty]]-AVERAGE(Table2[1Y Return vs Nifty]))/_xlfn.STDEV.P(Table2[1Y Return vs Nifty])</f>
        <v>0.44498363778998001</v>
      </c>
      <c r="I100">
        <v>26.459802386153999</v>
      </c>
      <c r="J100">
        <f>(Table2[[#This Row],[1M Return vs Nifty]]-AVERAGE(Table2[1M Return vs Nifty]))/_xlfn.STDEV.P(Table2[1M Return vs Nifty])</f>
        <v>2.8423897829353248</v>
      </c>
      <c r="K100">
        <v>61.681935863669501</v>
      </c>
      <c r="L100">
        <f>(Table2[[#This Row],[6M Return vs Nifty]]-AVERAGE(Table2[6M Return vs Nifty]))/_xlfn.STDEV.P(Table2[6M Return vs Nifty])</f>
        <v>1.9790065486837891</v>
      </c>
      <c r="M100">
        <v>22.625744426245198</v>
      </c>
      <c r="N100">
        <f>(Table2[[#This Row],[1W Return vs Nifty]]-AVERAGE(Table2[1W Return vs Nifty]))/_xlfn.STDEV.P(Table2[1W Return vs Nifty])</f>
        <v>4.4694931169226919</v>
      </c>
      <c r="O100">
        <v>313.75</v>
      </c>
      <c r="P100">
        <v>306.036539101107</v>
      </c>
      <c r="Q100">
        <v>268.57069699142698</v>
      </c>
      <c r="R100">
        <v>67.284026469714703</v>
      </c>
      <c r="S100" s="1">
        <f>(Table2[[#This Row],[Close Price]]-Table2[[#This Row],[20D EMA]])/Table2[[#This Row],[20D EMA]]</f>
        <v>9.5139442231075774E-2</v>
      </c>
      <c r="T100" s="1">
        <f>(Table2[[#This Row],[Close Price]]-Table2[[#This Row],[50D EMA]])/Table2[[#This Row],[50D EMA]]</f>
        <v>0.12274175171770249</v>
      </c>
      <c r="U100" s="1">
        <f>(Table2[[#This Row],[Close Price]]-Table2[[#This Row],[200D EMA]])/Table2[[#This Row],[200D EMA]]</f>
        <v>0.27936518707760599</v>
      </c>
      <c r="V100">
        <v>1.6868530836391</v>
      </c>
      <c r="W100">
        <v>341</v>
      </c>
      <c r="X100">
        <v>379</v>
      </c>
      <c r="Y100">
        <v>326.35000000000002</v>
      </c>
      <c r="Z100">
        <v>379</v>
      </c>
      <c r="AA100">
        <v>282.05</v>
      </c>
      <c r="AB100">
        <v>379</v>
      </c>
      <c r="AC100" s="1">
        <f>(Table2[[#This Row],[Close Price]]/Table2[[#This Row],[Day Low]])-1</f>
        <v>7.6246334310852149E-3</v>
      </c>
      <c r="AD100" s="1">
        <f>(Table2[[#This Row],[Day High]]/Table2[[#This Row],[Close Price]])-1</f>
        <v>0.10302677532013971</v>
      </c>
      <c r="AE100" s="1">
        <f>(Table2[[#This Row],[Close Price]]/Table2[[#This Row],[Current Week Low]])-1</f>
        <v>5.2857361728205987E-2</v>
      </c>
      <c r="AF100" s="1">
        <f>(Table2[[#This Row],[Current Week High]]/Table2[[#This Row],[Close Price]])-1</f>
        <v>0.10302677532013971</v>
      </c>
      <c r="AG100" s="1">
        <f>(Table2[[#This Row],[Close Price]]/Table2[[#This Row],[Current Month Low]])-1</f>
        <v>0.21822371919872374</v>
      </c>
      <c r="AH100" s="1">
        <f>(Table2[[#This Row],[Current Month High]]/Table2[[#This Row],[Close Price]])-1</f>
        <v>0.10302677532013971</v>
      </c>
      <c r="AI100">
        <v>10.302677532013901</v>
      </c>
      <c r="AJ100">
        <v>88.791208791208803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0.01</v>
      </c>
      <c r="AM100" t="s">
        <v>3162</v>
      </c>
      <c r="AN100">
        <v>13.64</v>
      </c>
      <c r="AO100" t="s">
        <v>3162</v>
      </c>
      <c r="AP100">
        <v>7.9250840180599996E-2</v>
      </c>
      <c r="AQ100">
        <f>(Table2[[#This Row],[Sharpe Ratio]]-AVERAGE(Table2[Sharpe Ratio]))/_xlfn.STDEV.P(Table2[Sharpe Ratio])</f>
        <v>0.25194703976743443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9.9878201260992192</v>
      </c>
      <c r="AS100">
        <f>_xlfn.RANK.AVG(Table2[[#This Row],[1Y Return vs Nifty Z-Score]],Table2[1Y Return vs Nifty Z-Score])</f>
        <v>179</v>
      </c>
      <c r="AT100">
        <f>_xlfn.RANK.AVG(Table2[[#This Row],[6M Return vs Nifty Z-Score]],Table2[6M Return vs Nifty Z-Score])</f>
        <v>32</v>
      </c>
      <c r="AU100">
        <f>_xlfn.RANK.AVG(Table2[[#This Row],[Sharpe Ratio Z-Score]],Table2[Sharpe Ratio Z-Score])</f>
        <v>278</v>
      </c>
      <c r="AV100">
        <f>(Table2[[#This Row],[Rank 1Y]]+Table2[[#This Row],[Rank 6M]]+Table2[[#This Row],[Rank Sharpe]])/3</f>
        <v>163</v>
      </c>
    </row>
    <row r="101" spans="1:48" x14ac:dyDescent="0.3">
      <c r="A101" t="s">
        <v>1072</v>
      </c>
      <c r="B101" t="s">
        <v>1073</v>
      </c>
      <c r="C101" t="s">
        <v>3127</v>
      </c>
      <c r="D101" t="s">
        <v>265</v>
      </c>
      <c r="E101">
        <v>11876.585322000001</v>
      </c>
      <c r="F101">
        <v>1785</v>
      </c>
      <c r="G101">
        <v>79.685091245914506</v>
      </c>
      <c r="H101">
        <f>(Table2[[#This Row],[1Y Return vs Nifty]]-AVERAGE(Table2[1Y Return vs Nifty]))/_xlfn.STDEV.P(Table2[1Y Return vs Nifty])</f>
        <v>0.82633021304219001</v>
      </c>
      <c r="I101">
        <v>2.9396438285031801</v>
      </c>
      <c r="J101">
        <f>(Table2[[#This Row],[1M Return vs Nifty]]-AVERAGE(Table2[1M Return vs Nifty]))/_xlfn.STDEV.P(Table2[1M Return vs Nifty])</f>
        <v>0.21026420480829025</v>
      </c>
      <c r="K101">
        <v>13.605632529856299</v>
      </c>
      <c r="L101">
        <f>(Table2[[#This Row],[6M Return vs Nifty]]-AVERAGE(Table2[6M Return vs Nifty]))/_xlfn.STDEV.P(Table2[6M Return vs Nifty])</f>
        <v>0.31288187957500752</v>
      </c>
      <c r="M101">
        <v>-0.80894495240464903</v>
      </c>
      <c r="N101">
        <f>(Table2[[#This Row],[1W Return vs Nifty]]-AVERAGE(Table2[1W Return vs Nifty]))/_xlfn.STDEV.P(Table2[1W Return vs Nifty])</f>
        <v>-7.6563224529174911E-2</v>
      </c>
      <c r="O101">
        <v>1863.97</v>
      </c>
      <c r="P101">
        <v>1820.96160886956</v>
      </c>
      <c r="Q101">
        <v>1555.60939754473</v>
      </c>
      <c r="R101">
        <v>31.762719796820999</v>
      </c>
      <c r="S101" s="1">
        <f>(Table2[[#This Row],[Close Price]]-Table2[[#This Row],[20D EMA]])/Table2[[#This Row],[20D EMA]]</f>
        <v>-4.2366561693589502E-2</v>
      </c>
      <c r="T101" s="1">
        <f>(Table2[[#This Row],[Close Price]]-Table2[[#This Row],[50D EMA]])/Table2[[#This Row],[50D EMA]]</f>
        <v>-1.9748691402607169E-2</v>
      </c>
      <c r="U101" s="1">
        <f>(Table2[[#This Row],[Close Price]]-Table2[[#This Row],[200D EMA]])/Table2[[#This Row],[200D EMA]]</f>
        <v>0.1474602832930457</v>
      </c>
      <c r="V101">
        <v>1.0701187204026801</v>
      </c>
      <c r="W101">
        <v>1757.05</v>
      </c>
      <c r="X101">
        <v>1811.7</v>
      </c>
      <c r="Y101">
        <v>1757.05</v>
      </c>
      <c r="Z101">
        <v>1865.5</v>
      </c>
      <c r="AA101">
        <v>1757.05</v>
      </c>
      <c r="AB101">
        <v>2034.95</v>
      </c>
      <c r="AC101" s="1">
        <f>(Table2[[#This Row],[Close Price]]/Table2[[#This Row],[Day Low]])-1</f>
        <v>1.5907344697077441E-2</v>
      </c>
      <c r="AD101" s="1">
        <f>(Table2[[#This Row],[Day High]]/Table2[[#This Row],[Close Price]])-1</f>
        <v>1.4957983193277347E-2</v>
      </c>
      <c r="AE101" s="1">
        <f>(Table2[[#This Row],[Close Price]]/Table2[[#This Row],[Current Week Low]])-1</f>
        <v>1.5907344697077441E-2</v>
      </c>
      <c r="AF101" s="1">
        <f>(Table2[[#This Row],[Current Week High]]/Table2[[#This Row],[Close Price]])-1</f>
        <v>4.5098039215686336E-2</v>
      </c>
      <c r="AG101" s="1">
        <f>(Table2[[#This Row],[Close Price]]/Table2[[#This Row],[Current Month Low]])-1</f>
        <v>1.5907344697077441E-2</v>
      </c>
      <c r="AH101" s="1">
        <f>(Table2[[#This Row],[Current Month High]]/Table2[[#This Row],[Close Price]])-1</f>
        <v>0.14002801120448183</v>
      </c>
      <c r="AI101">
        <v>14.002801120448099</v>
      </c>
      <c r="AJ101">
        <v>112.070809076868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-0.01</v>
      </c>
      <c r="AM101" t="s">
        <v>3161</v>
      </c>
      <c r="AN101">
        <v>-7.69</v>
      </c>
      <c r="AO101" t="s">
        <v>3161</v>
      </c>
      <c r="AP101">
        <v>0.12454213482342499</v>
      </c>
      <c r="AQ101">
        <f>(Table2[[#This Row],[Sharpe Ratio]]-AVERAGE(Table2[Sharpe Ratio]))/_xlfn.STDEV.P(Table2[Sharpe Ratio])</f>
        <v>0.78432272380221058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2.0572357966985235</v>
      </c>
      <c r="AS101">
        <f>_xlfn.RANK.AVG(Table2[[#This Row],[1Y Return vs Nifty Z-Score]],Table2[1Y Return vs Nifty Z-Score])</f>
        <v>121</v>
      </c>
      <c r="AT101">
        <f>_xlfn.RANK.AVG(Table2[[#This Row],[6M Return vs Nifty Z-Score]],Table2[6M Return vs Nifty Z-Score])</f>
        <v>222</v>
      </c>
      <c r="AU101">
        <f>_xlfn.RANK.AVG(Table2[[#This Row],[Sharpe Ratio Z-Score]],Table2[Sharpe Ratio Z-Score])</f>
        <v>151</v>
      </c>
      <c r="AV101">
        <f>(Table2[[#This Row],[Rank 1Y]]+Table2[[#This Row],[Rank 6M]]+Table2[[#This Row],[Rank Sharpe]])/3</f>
        <v>164.66666666666666</v>
      </c>
    </row>
    <row r="102" spans="1:48" x14ac:dyDescent="0.3">
      <c r="A102" t="s">
        <v>807</v>
      </c>
      <c r="B102" t="s">
        <v>808</v>
      </c>
      <c r="C102" t="s">
        <v>3125</v>
      </c>
      <c r="D102" t="s">
        <v>299</v>
      </c>
      <c r="E102">
        <v>19226.993308969999</v>
      </c>
      <c r="F102">
        <v>5692.45</v>
      </c>
      <c r="G102">
        <v>101.85815360520699</v>
      </c>
      <c r="H102">
        <f>(Table2[[#This Row],[1Y Return vs Nifty]]-AVERAGE(Table2[1Y Return vs Nifty]))/_xlfn.STDEV.P(Table2[1Y Return vs Nifty])</f>
        <v>1.1924803832696738</v>
      </c>
      <c r="I102">
        <v>48.458622213000702</v>
      </c>
      <c r="J102">
        <f>(Table2[[#This Row],[1M Return vs Nifty]]-AVERAGE(Table2[1M Return vs Nifty]))/_xlfn.STDEV.P(Table2[1M Return vs Nifty])</f>
        <v>5.3042633376106609</v>
      </c>
      <c r="K102">
        <v>46.035792907777001</v>
      </c>
      <c r="L102">
        <f>(Table2[[#This Row],[6M Return vs Nifty]]-AVERAGE(Table2[6M Return vs Nifty]))/_xlfn.STDEV.P(Table2[6M Return vs Nifty])</f>
        <v>1.4367763240716453</v>
      </c>
      <c r="M102">
        <v>25.091453853316899</v>
      </c>
      <c r="N102">
        <f>(Table2[[#This Row],[1W Return vs Nifty]]-AVERAGE(Table2[1W Return vs Nifty]))/_xlfn.STDEV.P(Table2[1W Return vs Nifty])</f>
        <v>4.9478119798699067</v>
      </c>
      <c r="O102">
        <v>5214.59</v>
      </c>
      <c r="P102">
        <v>4836.5057627729402</v>
      </c>
      <c r="Q102">
        <v>4124.3025212558796</v>
      </c>
      <c r="R102">
        <v>59.2956860949934</v>
      </c>
      <c r="S102" s="1">
        <f>(Table2[[#This Row],[Close Price]]-Table2[[#This Row],[20D EMA]])/Table2[[#This Row],[20D EMA]]</f>
        <v>9.1639035859003237E-2</v>
      </c>
      <c r="T102" s="1">
        <f>(Table2[[#This Row],[Close Price]]-Table2[[#This Row],[50D EMA]])/Table2[[#This Row],[50D EMA]]</f>
        <v>0.1769757505129729</v>
      </c>
      <c r="U102" s="1">
        <f>(Table2[[#This Row],[Close Price]]-Table2[[#This Row],[200D EMA]])/Table2[[#This Row],[200D EMA]]</f>
        <v>0.38022125454235789</v>
      </c>
      <c r="V102">
        <v>2.4037741594478099</v>
      </c>
      <c r="W102">
        <v>5493.1</v>
      </c>
      <c r="X102">
        <v>6430</v>
      </c>
      <c r="Y102">
        <v>5420.1</v>
      </c>
      <c r="Z102">
        <v>6484.25</v>
      </c>
      <c r="AA102">
        <v>4703.8</v>
      </c>
      <c r="AB102">
        <v>6484.25</v>
      </c>
      <c r="AC102" s="1">
        <f>(Table2[[#This Row],[Close Price]]/Table2[[#This Row],[Day Low]])-1</f>
        <v>3.6290983233510987E-2</v>
      </c>
      <c r="AD102" s="1">
        <f>(Table2[[#This Row],[Day High]]/Table2[[#This Row],[Close Price]])-1</f>
        <v>0.12956635543570871</v>
      </c>
      <c r="AE102" s="1">
        <f>(Table2[[#This Row],[Close Price]]/Table2[[#This Row],[Current Week Low]])-1</f>
        <v>5.0248150403128911E-2</v>
      </c>
      <c r="AF102" s="1">
        <f>(Table2[[#This Row],[Current Week High]]/Table2[[#This Row],[Close Price]])-1</f>
        <v>0.13909652258693539</v>
      </c>
      <c r="AG102" s="1">
        <f>(Table2[[#This Row],[Close Price]]/Table2[[#This Row],[Current Month Low]])-1</f>
        <v>0.21018113015009132</v>
      </c>
      <c r="AH102" s="1">
        <f>(Table2[[#This Row],[Current Month High]]/Table2[[#This Row],[Close Price]])-1</f>
        <v>0.13909652258693539</v>
      </c>
      <c r="AI102">
        <v>13.9096522586935</v>
      </c>
      <c r="AJ102">
        <v>109.200492456955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0.28999999999999998</v>
      </c>
      <c r="AM102" t="s">
        <v>3162</v>
      </c>
      <c r="AN102">
        <v>15.73</v>
      </c>
      <c r="AO102" t="s">
        <v>3162</v>
      </c>
      <c r="AP102">
        <v>5.1539651183939002E-2</v>
      </c>
      <c r="AQ102">
        <f>(Table2[[#This Row],[Sharpe Ratio]]-AVERAGE(Table2[Sharpe Ratio]))/_xlfn.STDEV.P(Table2[Sharpe Ratio])</f>
        <v>-7.3783618052290223E-2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12.807548406769596</v>
      </c>
      <c r="AS102">
        <f>_xlfn.RANK.AVG(Table2[[#This Row],[1Y Return vs Nifty Z-Score]],Table2[1Y Return vs Nifty Z-Score])</f>
        <v>81</v>
      </c>
      <c r="AT102">
        <f>_xlfn.RANK.AVG(Table2[[#This Row],[6M Return vs Nifty Z-Score]],Table2[6M Return vs Nifty Z-Score])</f>
        <v>62</v>
      </c>
      <c r="AU102">
        <f>_xlfn.RANK.AVG(Table2[[#This Row],[Sharpe Ratio Z-Score]],Table2[Sharpe Ratio Z-Score])</f>
        <v>352</v>
      </c>
      <c r="AV102">
        <f>(Table2[[#This Row],[Rank 1Y]]+Table2[[#This Row],[Rank 6M]]+Table2[[#This Row],[Rank Sharpe]])/3</f>
        <v>165</v>
      </c>
    </row>
    <row r="103" spans="1:48" x14ac:dyDescent="0.3">
      <c r="A103" t="s">
        <v>787</v>
      </c>
      <c r="B103" t="s">
        <v>788</v>
      </c>
      <c r="C103" t="s">
        <v>3127</v>
      </c>
      <c r="D103" t="s">
        <v>789</v>
      </c>
      <c r="E103">
        <v>19872.876163935001</v>
      </c>
      <c r="F103">
        <v>468.15</v>
      </c>
      <c r="G103">
        <v>47.989619782423297</v>
      </c>
      <c r="H103">
        <f>(Table2[[#This Row],[1Y Return vs Nifty]]-AVERAGE(Table2[1Y Return vs Nifty]))/_xlfn.STDEV.P(Table2[1Y Return vs Nifty])</f>
        <v>0.30293375639830156</v>
      </c>
      <c r="I103">
        <v>0.48933797822415298</v>
      </c>
      <c r="J103">
        <f>(Table2[[#This Row],[1M Return vs Nifty]]-AVERAGE(Table2[1M Return vs Nifty]))/_xlfn.STDEV.P(Table2[1M Return vs Nifty])</f>
        <v>-6.3947922076194208E-2</v>
      </c>
      <c r="K103">
        <v>8.2565216497477394</v>
      </c>
      <c r="L103">
        <f>(Table2[[#This Row],[6M Return vs Nifty]]-AVERAGE(Table2[6M Return vs Nifty]))/_xlfn.STDEV.P(Table2[6M Return vs Nifty])</f>
        <v>0.12750394955269573</v>
      </c>
      <c r="M103">
        <v>-0.56868598105648605</v>
      </c>
      <c r="N103">
        <f>(Table2[[#This Row],[1W Return vs Nifty]]-AVERAGE(Table2[1W Return vs Nifty]))/_xlfn.STDEV.P(Table2[1W Return vs Nifty])</f>
        <v>-2.9955787040240472E-2</v>
      </c>
      <c r="O103">
        <v>511.07</v>
      </c>
      <c r="P103">
        <v>531.72996358910802</v>
      </c>
      <c r="Q103">
        <v>489.61719574656502</v>
      </c>
      <c r="R103">
        <v>26.454752397085301</v>
      </c>
      <c r="S103" s="1">
        <f>(Table2[[#This Row],[Close Price]]-Table2[[#This Row],[20D EMA]])/Table2[[#This Row],[20D EMA]]</f>
        <v>-8.3980668010253029E-2</v>
      </c>
      <c r="T103" s="1">
        <f>(Table2[[#This Row],[Close Price]]-Table2[[#This Row],[50D EMA]])/Table2[[#This Row],[50D EMA]]</f>
        <v>-0.11957190292597313</v>
      </c>
      <c r="U103" s="1">
        <f>(Table2[[#This Row],[Close Price]]-Table2[[#This Row],[200D EMA]])/Table2[[#This Row],[200D EMA]]</f>
        <v>-4.3844856620756552E-2</v>
      </c>
      <c r="V103">
        <v>0.93315090480812701</v>
      </c>
      <c r="W103">
        <v>464.05</v>
      </c>
      <c r="X103">
        <v>513.70000000000005</v>
      </c>
      <c r="Y103">
        <v>464.05</v>
      </c>
      <c r="Z103">
        <v>525.65</v>
      </c>
      <c r="AA103">
        <v>456.45</v>
      </c>
      <c r="AB103">
        <v>537.29999999999995</v>
      </c>
      <c r="AC103" s="1">
        <f>(Table2[[#This Row],[Close Price]]/Table2[[#This Row],[Day Low]])-1</f>
        <v>8.8352548216785731E-3</v>
      </c>
      <c r="AD103" s="1">
        <f>(Table2[[#This Row],[Day High]]/Table2[[#This Row],[Close Price]])-1</f>
        <v>9.7297874612837898E-2</v>
      </c>
      <c r="AE103" s="1">
        <f>(Table2[[#This Row],[Close Price]]/Table2[[#This Row],[Current Week Low]])-1</f>
        <v>8.8352548216785731E-3</v>
      </c>
      <c r="AF103" s="1">
        <f>(Table2[[#This Row],[Current Week High]]/Table2[[#This Row],[Close Price]])-1</f>
        <v>0.12282388123464694</v>
      </c>
      <c r="AG103" s="1">
        <f>(Table2[[#This Row],[Close Price]]/Table2[[#This Row],[Current Month Low]])-1</f>
        <v>2.5632599408478507E-2</v>
      </c>
      <c r="AH103" s="1">
        <f>(Table2[[#This Row],[Current Month High]]/Table2[[#This Row],[Close Price]])-1</f>
        <v>0.14770906760653624</v>
      </c>
      <c r="AI103">
        <v>59.799209655025102</v>
      </c>
      <c r="AJ103">
        <v>75.468515742128901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-0.2</v>
      </c>
      <c r="AM103" t="s">
        <v>3161</v>
      </c>
      <c r="AN103">
        <v>-4.7</v>
      </c>
      <c r="AO103" t="s">
        <v>3161</v>
      </c>
      <c r="AP103">
        <v>0.237729323254913</v>
      </c>
      <c r="AQ103">
        <f>(Table2[[#This Row],[Sharpe Ratio]]-AVERAGE(Table2[Sharpe Ratio]))/_xlfn.STDEV.P(Table2[Sharpe Ratio])</f>
        <v>2.114779433869618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>
        <f>_xlfn.RANK.AVG(Table2[[#This Row],[1Y Return vs Nifty Z-Score]],Table2[1Y Return vs Nifty Z-Score])</f>
        <v>210</v>
      </c>
      <c r="AT103">
        <f>_xlfn.RANK.AVG(Table2[[#This Row],[6M Return vs Nifty Z-Score]],Table2[6M Return vs Nifty Z-Score])</f>
        <v>277</v>
      </c>
      <c r="AU103">
        <f>_xlfn.RANK.AVG(Table2[[#This Row],[Sharpe Ratio Z-Score]],Table2[Sharpe Ratio Z-Score])</f>
        <v>11</v>
      </c>
      <c r="AV103">
        <f>(Table2[[#This Row],[Rank 1Y]]+Table2[[#This Row],[Rank 6M]]+Table2[[#This Row],[Rank Sharpe]])/3</f>
        <v>166</v>
      </c>
    </row>
    <row r="104" spans="1:48" x14ac:dyDescent="0.3">
      <c r="A104" t="s">
        <v>1737</v>
      </c>
      <c r="B104" t="s">
        <v>1738</v>
      </c>
      <c r="C104" t="s">
        <v>3125</v>
      </c>
      <c r="D104" t="s">
        <v>798</v>
      </c>
      <c r="E104">
        <v>4507.4806503749996</v>
      </c>
      <c r="F104">
        <v>364.25</v>
      </c>
      <c r="G104">
        <v>125.607140826088</v>
      </c>
      <c r="H104">
        <f>(Table2[[#This Row],[1Y Return vs Nifty]]-AVERAGE(Table2[1Y Return vs Nifty]))/_xlfn.STDEV.P(Table2[1Y Return vs Nifty])</f>
        <v>1.5846542550042495</v>
      </c>
      <c r="I104">
        <v>6.15675774008725</v>
      </c>
      <c r="J104">
        <f>(Table2[[#This Row],[1M Return vs Nifty]]-AVERAGE(Table2[1M Return vs Nifty]))/_xlfn.STDEV.P(Table2[1M Return vs Nifty])</f>
        <v>0.5702893208666282</v>
      </c>
      <c r="K104">
        <v>29.491731542506201</v>
      </c>
      <c r="L104">
        <f>(Table2[[#This Row],[6M Return vs Nifty]]-AVERAGE(Table2[6M Return vs Nifty]))/_xlfn.STDEV.P(Table2[6M Return vs Nifty])</f>
        <v>0.86342798286213218</v>
      </c>
      <c r="M104">
        <v>5.8448768656627799</v>
      </c>
      <c r="N104">
        <f>(Table2[[#This Row],[1W Return vs Nifty]]-AVERAGE(Table2[1W Return vs Nifty]))/_xlfn.STDEV.P(Table2[1W Return vs Nifty])</f>
        <v>1.214200582157942</v>
      </c>
      <c r="O104">
        <v>379.81</v>
      </c>
      <c r="P104">
        <v>372.98829813513402</v>
      </c>
      <c r="Q104">
        <v>308.99448202056197</v>
      </c>
      <c r="R104">
        <v>35.4510898069272</v>
      </c>
      <c r="S104" s="1">
        <f>(Table2[[#This Row],[Close Price]]-Table2[[#This Row],[20D EMA]])/Table2[[#This Row],[20D EMA]]</f>
        <v>-4.0967852347226254E-2</v>
      </c>
      <c r="T104" s="1">
        <f>(Table2[[#This Row],[Close Price]]-Table2[[#This Row],[50D EMA]])/Table2[[#This Row],[50D EMA]]</f>
        <v>-2.3427807732370527E-2</v>
      </c>
      <c r="U104" s="1">
        <f>(Table2[[#This Row],[Close Price]]-Table2[[#This Row],[200D EMA]])/Table2[[#This Row],[200D EMA]]</f>
        <v>0.17882363988545613</v>
      </c>
      <c r="V104">
        <v>0.42354584366880899</v>
      </c>
      <c r="W104">
        <v>360.2</v>
      </c>
      <c r="X104">
        <v>392.3</v>
      </c>
      <c r="Y104">
        <v>360.2</v>
      </c>
      <c r="Z104">
        <v>401.4</v>
      </c>
      <c r="AA104">
        <v>342.6</v>
      </c>
      <c r="AB104">
        <v>401.4</v>
      </c>
      <c r="AC104" s="1">
        <f>(Table2[[#This Row],[Close Price]]/Table2[[#This Row],[Day Low]])-1</f>
        <v>1.1243753470294271E-2</v>
      </c>
      <c r="AD104" s="1">
        <f>(Table2[[#This Row],[Day High]]/Table2[[#This Row],[Close Price]])-1</f>
        <v>7.7007549759780414E-2</v>
      </c>
      <c r="AE104" s="1">
        <f>(Table2[[#This Row],[Close Price]]/Table2[[#This Row],[Current Week Low]])-1</f>
        <v>1.1243753470294271E-2</v>
      </c>
      <c r="AF104" s="1">
        <f>(Table2[[#This Row],[Current Week High]]/Table2[[#This Row],[Close Price]])-1</f>
        <v>0.101990391214825</v>
      </c>
      <c r="AG104" s="1">
        <f>(Table2[[#This Row],[Close Price]]/Table2[[#This Row],[Current Month Low]])-1</f>
        <v>6.3193228254524225E-2</v>
      </c>
      <c r="AH104" s="1">
        <f>(Table2[[#This Row],[Current Month High]]/Table2[[#This Row],[Close Price]])-1</f>
        <v>0.101990391214825</v>
      </c>
      <c r="AI104">
        <v>13.0954015099519</v>
      </c>
      <c r="AJ104">
        <v>144.70943903258299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0.02</v>
      </c>
      <c r="AM104" t="s">
        <v>3162</v>
      </c>
      <c r="AN104">
        <v>-2.35</v>
      </c>
      <c r="AO104" t="s">
        <v>3161</v>
      </c>
      <c r="AP104">
        <v>5.5522354457707999E-2</v>
      </c>
      <c r="AQ104">
        <f>(Table2[[#This Row],[Sharpe Ratio]]-AVERAGE(Table2[Sharpe Ratio]))/_xlfn.STDEV.P(Table2[Sharpe Ratio])</f>
        <v>-2.6969006184792917E-2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4.2056031347061591</v>
      </c>
      <c r="AS104">
        <f>_xlfn.RANK.AVG(Table2[[#This Row],[1Y Return vs Nifty Z-Score]],Table2[1Y Return vs Nifty Z-Score])</f>
        <v>52</v>
      </c>
      <c r="AT104">
        <f>_xlfn.RANK.AVG(Table2[[#This Row],[6M Return vs Nifty Z-Score]],Table2[6M Return vs Nifty Z-Score])</f>
        <v>105</v>
      </c>
      <c r="AU104">
        <f>_xlfn.RANK.AVG(Table2[[#This Row],[Sharpe Ratio Z-Score]],Table2[Sharpe Ratio Z-Score])</f>
        <v>342</v>
      </c>
      <c r="AV104">
        <f>(Table2[[#This Row],[Rank 1Y]]+Table2[[#This Row],[Rank 6M]]+Table2[[#This Row],[Rank Sharpe]])/3</f>
        <v>166.33333333333334</v>
      </c>
    </row>
    <row r="105" spans="1:48" x14ac:dyDescent="0.3">
      <c r="A105" t="s">
        <v>1397</v>
      </c>
      <c r="B105" t="s">
        <v>1398</v>
      </c>
      <c r="C105" t="s">
        <v>3118</v>
      </c>
      <c r="D105" t="s">
        <v>122</v>
      </c>
      <c r="E105">
        <v>7663.7432163149997</v>
      </c>
      <c r="F105">
        <v>1270.3499999999999</v>
      </c>
      <c r="G105">
        <v>67.548193806586895</v>
      </c>
      <c r="H105">
        <f>(Table2[[#This Row],[1Y Return vs Nifty]]-AVERAGE(Table2[1Y Return vs Nifty]))/_xlfn.STDEV.P(Table2[1Y Return vs Nifty])</f>
        <v>0.62591012710936356</v>
      </c>
      <c r="I105">
        <v>11.780557822894099</v>
      </c>
      <c r="J105">
        <f>(Table2[[#This Row],[1M Return vs Nifty]]-AVERAGE(Table2[1M Return vs Nifty]))/_xlfn.STDEV.P(Table2[1M Return vs Nifty])</f>
        <v>1.1996451140236331</v>
      </c>
      <c r="K105">
        <v>29.1987174104801</v>
      </c>
      <c r="L105">
        <f>(Table2[[#This Row],[6M Return vs Nifty]]-AVERAGE(Table2[6M Return vs Nifty]))/_xlfn.STDEV.P(Table2[6M Return vs Nifty])</f>
        <v>0.85327333202767786</v>
      </c>
      <c r="M105">
        <v>0.69948643075941297</v>
      </c>
      <c r="N105">
        <f>(Table2[[#This Row],[1W Return vs Nifty]]-AVERAGE(Table2[1W Return vs Nifty]))/_xlfn.STDEV.P(Table2[1W Return vs Nifty])</f>
        <v>0.21605486586998504</v>
      </c>
      <c r="O105">
        <v>1246.48</v>
      </c>
      <c r="P105">
        <v>1213.7173586454401</v>
      </c>
      <c r="Q105">
        <v>1051.98407809082</v>
      </c>
      <c r="R105">
        <v>55.113268661650501</v>
      </c>
      <c r="S105" s="1">
        <f>(Table2[[#This Row],[Close Price]]-Table2[[#This Row],[20D EMA]])/Table2[[#This Row],[20D EMA]]</f>
        <v>1.9149926192157028E-2</v>
      </c>
      <c r="T105" s="1">
        <f>(Table2[[#This Row],[Close Price]]-Table2[[#This Row],[50D EMA]])/Table2[[#This Row],[50D EMA]]</f>
        <v>4.6660485615666124E-2</v>
      </c>
      <c r="U105" s="1">
        <f>(Table2[[#This Row],[Close Price]]-Table2[[#This Row],[200D EMA]])/Table2[[#This Row],[200D EMA]]</f>
        <v>0.20757531074565166</v>
      </c>
      <c r="V105">
        <v>1.01144542200549</v>
      </c>
      <c r="W105">
        <v>1257.2</v>
      </c>
      <c r="X105">
        <v>1306.3</v>
      </c>
      <c r="Y105">
        <v>1257.2</v>
      </c>
      <c r="Z105">
        <v>1337.9</v>
      </c>
      <c r="AA105">
        <v>1130.7</v>
      </c>
      <c r="AB105">
        <v>1337.9</v>
      </c>
      <c r="AC105" s="1">
        <f>(Table2[[#This Row],[Close Price]]/Table2[[#This Row],[Day Low]])-1</f>
        <v>1.0459751829462238E-2</v>
      </c>
      <c r="AD105" s="1">
        <f>(Table2[[#This Row],[Day High]]/Table2[[#This Row],[Close Price]])-1</f>
        <v>2.8299287597906231E-2</v>
      </c>
      <c r="AE105" s="1">
        <f>(Table2[[#This Row],[Close Price]]/Table2[[#This Row],[Current Week Low]])-1</f>
        <v>1.0459751829462238E-2</v>
      </c>
      <c r="AF105" s="1">
        <f>(Table2[[#This Row],[Current Week High]]/Table2[[#This Row],[Close Price]])-1</f>
        <v>5.3174322037234045E-2</v>
      </c>
      <c r="AG105" s="1">
        <f>(Table2[[#This Row],[Close Price]]/Table2[[#This Row],[Current Month Low]])-1</f>
        <v>0.12350756168745014</v>
      </c>
      <c r="AH105" s="1">
        <f>(Table2[[#This Row],[Current Month High]]/Table2[[#This Row],[Close Price]])-1</f>
        <v>5.3174322037234045E-2</v>
      </c>
      <c r="AI105">
        <v>5.9629236037312499</v>
      </c>
      <c r="AJ105">
        <v>95.063339731285893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0.08</v>
      </c>
      <c r="AM105" t="s">
        <v>3162</v>
      </c>
      <c r="AN105">
        <v>8.52</v>
      </c>
      <c r="AO105" t="s">
        <v>3162</v>
      </c>
      <c r="AP105">
        <v>8.7764474180954996E-2</v>
      </c>
      <c r="AQ105">
        <f>(Table2[[#This Row],[Sharpe Ratio]]-AVERAGE(Table2[Sharpe Ratio]))/_xlfn.STDEV.P(Table2[Sharpe Ratio])</f>
        <v>0.35202039294279452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3.2469038319734542</v>
      </c>
      <c r="AS105">
        <f>_xlfn.RANK.AVG(Table2[[#This Row],[1Y Return vs Nifty Z-Score]],Table2[1Y Return vs Nifty Z-Score])</f>
        <v>142</v>
      </c>
      <c r="AT105">
        <f>_xlfn.RANK.AVG(Table2[[#This Row],[6M Return vs Nifty Z-Score]],Table2[6M Return vs Nifty Z-Score])</f>
        <v>108</v>
      </c>
      <c r="AU105">
        <f>_xlfn.RANK.AVG(Table2[[#This Row],[Sharpe Ratio Z-Score]],Table2[Sharpe Ratio Z-Score])</f>
        <v>253</v>
      </c>
      <c r="AV105">
        <f>(Table2[[#This Row],[Rank 1Y]]+Table2[[#This Row],[Rank 6M]]+Table2[[#This Row],[Rank Sharpe]])/3</f>
        <v>167.66666666666666</v>
      </c>
    </row>
    <row r="106" spans="1:48" x14ac:dyDescent="0.3">
      <c r="A106" t="s">
        <v>1237</v>
      </c>
      <c r="B106" t="s">
        <v>1238</v>
      </c>
      <c r="C106" t="s">
        <v>3126</v>
      </c>
      <c r="D106" t="s">
        <v>280</v>
      </c>
      <c r="E106">
        <v>9236.9814132800002</v>
      </c>
      <c r="F106">
        <v>566.04999999999995</v>
      </c>
      <c r="G106">
        <v>34.068701937947601</v>
      </c>
      <c r="H106">
        <f>(Table2[[#This Row],[1Y Return vs Nifty]]-AVERAGE(Table2[1Y Return vs Nifty]))/_xlfn.STDEV.P(Table2[1Y Return vs Nifty])</f>
        <v>7.3053627263074739E-2</v>
      </c>
      <c r="I106">
        <v>5.0362360177964902</v>
      </c>
      <c r="J106">
        <f>(Table2[[#This Row],[1M Return vs Nifty]]-AVERAGE(Table2[1M Return vs Nifty]))/_xlfn.STDEV.P(Table2[1M Return vs Nifty])</f>
        <v>0.44489246697811224</v>
      </c>
      <c r="K106">
        <v>37.007612267764202</v>
      </c>
      <c r="L106">
        <f>(Table2[[#This Row],[6M Return vs Nifty]]-AVERAGE(Table2[6M Return vs Nifty]))/_xlfn.STDEV.P(Table2[6M Return vs Nifty])</f>
        <v>1.1238971416384114</v>
      </c>
      <c r="M106">
        <v>0.82716746089555604</v>
      </c>
      <c r="N106">
        <f>(Table2[[#This Row],[1W Return vs Nifty]]-AVERAGE(Table2[1W Return vs Nifty]))/_xlfn.STDEV.P(Table2[1W Return vs Nifty])</f>
        <v>0.24082349614090018</v>
      </c>
      <c r="O106">
        <v>582.44000000000005</v>
      </c>
      <c r="P106">
        <v>567.07630917214897</v>
      </c>
      <c r="Q106">
        <v>486.88812456380498</v>
      </c>
      <c r="R106">
        <v>30.397512147049401</v>
      </c>
      <c r="S106" s="1">
        <f>(Table2[[#This Row],[Close Price]]-Table2[[#This Row],[20D EMA]])/Table2[[#This Row],[20D EMA]]</f>
        <v>-2.8140237621042681E-2</v>
      </c>
      <c r="T106" s="1">
        <f>(Table2[[#This Row],[Close Price]]-Table2[[#This Row],[50D EMA]])/Table2[[#This Row],[50D EMA]]</f>
        <v>-1.8098255129848021E-3</v>
      </c>
      <c r="U106" s="1">
        <f>(Table2[[#This Row],[Close Price]]-Table2[[#This Row],[200D EMA]])/Table2[[#This Row],[200D EMA]]</f>
        <v>0.16258740240812977</v>
      </c>
      <c r="V106">
        <v>0.73341385093673905</v>
      </c>
      <c r="W106">
        <v>563.35</v>
      </c>
      <c r="X106">
        <v>583.65</v>
      </c>
      <c r="Y106">
        <v>563.35</v>
      </c>
      <c r="Z106">
        <v>589.54999999999995</v>
      </c>
      <c r="AA106">
        <v>563.35</v>
      </c>
      <c r="AB106">
        <v>616.5</v>
      </c>
      <c r="AC106" s="1">
        <f>(Table2[[#This Row],[Close Price]]/Table2[[#This Row],[Day Low]])-1</f>
        <v>4.7927576107213987E-3</v>
      </c>
      <c r="AD106" s="1">
        <f>(Table2[[#This Row],[Day High]]/Table2[[#This Row],[Close Price]])-1</f>
        <v>3.1092659659040844E-2</v>
      </c>
      <c r="AE106" s="1">
        <f>(Table2[[#This Row],[Close Price]]/Table2[[#This Row],[Current Week Low]])-1</f>
        <v>4.7927576107213987E-3</v>
      </c>
      <c r="AF106" s="1">
        <f>(Table2[[#This Row],[Current Week High]]/Table2[[#This Row],[Close Price]])-1</f>
        <v>4.1515767158378347E-2</v>
      </c>
      <c r="AG106" s="1">
        <f>(Table2[[#This Row],[Close Price]]/Table2[[#This Row],[Current Month Low]])-1</f>
        <v>4.7927576107213987E-3</v>
      </c>
      <c r="AH106" s="1">
        <f>(Table2[[#This Row],[Current Month High]]/Table2[[#This Row],[Close Price]])-1</f>
        <v>8.9126402261284321E-2</v>
      </c>
      <c r="AI106">
        <v>8.9126402261284294</v>
      </c>
      <c r="AJ106">
        <v>61.153024911031999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-0.02</v>
      </c>
      <c r="AM106" t="s">
        <v>3161</v>
      </c>
      <c r="AN106">
        <v>-4.5599999999999996</v>
      </c>
      <c r="AO106" t="s">
        <v>3161</v>
      </c>
      <c r="AP106">
        <v>0.121593449563889</v>
      </c>
      <c r="AQ106">
        <f>(Table2[[#This Row],[Sharpe Ratio]]-AVERAGE(Table2[Sharpe Ratio]))/_xlfn.STDEV.P(Table2[Sharpe Ratio])</f>
        <v>0.74966245753187055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2.6323291895523693</v>
      </c>
      <c r="AS106">
        <f>_xlfn.RANK.AVG(Table2[[#This Row],[1Y Return vs Nifty Z-Score]],Table2[1Y Return vs Nifty Z-Score])</f>
        <v>272</v>
      </c>
      <c r="AT106">
        <f>_xlfn.RANK.AVG(Table2[[#This Row],[6M Return vs Nifty Z-Score]],Table2[6M Return vs Nifty Z-Score])</f>
        <v>75</v>
      </c>
      <c r="AU106">
        <f>_xlfn.RANK.AVG(Table2[[#This Row],[Sharpe Ratio Z-Score]],Table2[Sharpe Ratio Z-Score])</f>
        <v>158</v>
      </c>
      <c r="AV106">
        <f>(Table2[[#This Row],[Rank 1Y]]+Table2[[#This Row],[Rank 6M]]+Table2[[#This Row],[Rank Sharpe]])/3</f>
        <v>168.33333333333334</v>
      </c>
    </row>
    <row r="107" spans="1:48" x14ac:dyDescent="0.3">
      <c r="A107" t="s">
        <v>87</v>
      </c>
      <c r="B107" t="s">
        <v>88</v>
      </c>
      <c r="C107" t="s">
        <v>3122</v>
      </c>
      <c r="D107" t="s">
        <v>89</v>
      </c>
      <c r="E107">
        <v>289544.06199068</v>
      </c>
      <c r="F107">
        <v>10368.35</v>
      </c>
      <c r="G107">
        <v>69.035383039497106</v>
      </c>
      <c r="H107">
        <f>(Table2[[#This Row],[1Y Return vs Nifty]]-AVERAGE(Table2[1Y Return vs Nifty]))/_xlfn.STDEV.P(Table2[1Y Return vs Nifty])</f>
        <v>0.65046851160163222</v>
      </c>
      <c r="I107">
        <v>-7.9617156909562699</v>
      </c>
      <c r="J107">
        <f>(Table2[[#This Row],[1M Return vs Nifty]]-AVERAGE(Table2[1M Return vs Nifty]))/_xlfn.STDEV.P(Table2[1M Return vs Nifty])</f>
        <v>-1.0096998169986175</v>
      </c>
      <c r="K107">
        <v>8.3175664375528608</v>
      </c>
      <c r="L107">
        <f>(Table2[[#This Row],[6M Return vs Nifty]]-AVERAGE(Table2[6M Return vs Nifty]))/_xlfn.STDEV.P(Table2[6M Return vs Nifty])</f>
        <v>0.1296195079427912</v>
      </c>
      <c r="M107">
        <v>-9.4270866335390302</v>
      </c>
      <c r="N107">
        <f>(Table2[[#This Row],[1W Return vs Nifty]]-AVERAGE(Table2[1W Return vs Nifty]))/_xlfn.STDEV.P(Table2[1W Return vs Nifty])</f>
        <v>-1.7483821681480818</v>
      </c>
      <c r="O107">
        <v>11283.99</v>
      </c>
      <c r="P107">
        <v>11101.5650922145</v>
      </c>
      <c r="Q107">
        <v>9374.3833868912898</v>
      </c>
      <c r="R107">
        <v>28.960816149340101</v>
      </c>
      <c r="S107" s="1">
        <f>(Table2[[#This Row],[Close Price]]-Table2[[#This Row],[20D EMA]])/Table2[[#This Row],[20D EMA]]</f>
        <v>-8.1145055959815582E-2</v>
      </c>
      <c r="T107" s="1">
        <f>(Table2[[#This Row],[Close Price]]-Table2[[#This Row],[50D EMA]])/Table2[[#This Row],[50D EMA]]</f>
        <v>-6.6046101259064918E-2</v>
      </c>
      <c r="U107" s="1">
        <f>(Table2[[#This Row],[Close Price]]-Table2[[#This Row],[200D EMA]])/Table2[[#This Row],[200D EMA]]</f>
        <v>0.10603007921551706</v>
      </c>
      <c r="V107">
        <v>1.88392428150879</v>
      </c>
      <c r="W107">
        <v>10320</v>
      </c>
      <c r="X107">
        <v>10614.95</v>
      </c>
      <c r="Y107">
        <v>9881.4</v>
      </c>
      <c r="Z107">
        <v>10829.85</v>
      </c>
      <c r="AA107">
        <v>9841.1</v>
      </c>
      <c r="AB107">
        <v>12500</v>
      </c>
      <c r="AC107" s="1">
        <f>(Table2[[#This Row],[Close Price]]/Table2[[#This Row],[Day Low]])-1</f>
        <v>4.6850775193798544E-3</v>
      </c>
      <c r="AD107" s="1">
        <f>(Table2[[#This Row],[Day High]]/Table2[[#This Row],[Close Price]])-1</f>
        <v>2.3783919331426873E-2</v>
      </c>
      <c r="AE107" s="1">
        <f>(Table2[[#This Row],[Close Price]]/Table2[[#This Row],[Current Week Low]])-1</f>
        <v>4.9279454328334138E-2</v>
      </c>
      <c r="AF107" s="1">
        <f>(Table2[[#This Row],[Current Week High]]/Table2[[#This Row],[Close Price]])-1</f>
        <v>4.451045730516423E-2</v>
      </c>
      <c r="AG107" s="1">
        <f>(Table2[[#This Row],[Close Price]]/Table2[[#This Row],[Current Month Low]])-1</f>
        <v>5.3576327849528926E-2</v>
      </c>
      <c r="AH107" s="1">
        <f>(Table2[[#This Row],[Current Month High]]/Table2[[#This Row],[Close Price]])-1</f>
        <v>0.20559201801636706</v>
      </c>
      <c r="AI107">
        <v>23.2018595051285</v>
      </c>
      <c r="AJ107">
        <v>98.020435446906006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0.13</v>
      </c>
      <c r="AM107" t="s">
        <v>3162</v>
      </c>
      <c r="AN107">
        <v>-11.94</v>
      </c>
      <c r="AO107" t="s">
        <v>3161</v>
      </c>
      <c r="AP107">
        <v>0.153505296458744</v>
      </c>
      <c r="AQ107">
        <f>(Table2[[#This Row],[Sharpe Ratio]]-AVERAGE(Table2[Sharpe Ratio]))/_xlfn.STDEV.P(Table2[Sharpe Ratio])</f>
        <v>1.1247696708151382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-0.85322429478713768</v>
      </c>
      <c r="AS107">
        <f>_xlfn.RANK.AVG(Table2[[#This Row],[1Y Return vs Nifty Z-Score]],Table2[1Y Return vs Nifty Z-Score])</f>
        <v>135</v>
      </c>
      <c r="AT107">
        <f>_xlfn.RANK.AVG(Table2[[#This Row],[6M Return vs Nifty Z-Score]],Table2[6M Return vs Nifty Z-Score])</f>
        <v>276</v>
      </c>
      <c r="AU107">
        <f>_xlfn.RANK.AVG(Table2[[#This Row],[Sharpe Ratio Z-Score]],Table2[Sharpe Ratio Z-Score])</f>
        <v>96</v>
      </c>
      <c r="AV107">
        <f>(Table2[[#This Row],[Rank 1Y]]+Table2[[#This Row],[Rank 6M]]+Table2[[#This Row],[Rank Sharpe]])/3</f>
        <v>169</v>
      </c>
    </row>
    <row r="108" spans="1:48" x14ac:dyDescent="0.3">
      <c r="A108" t="s">
        <v>1186</v>
      </c>
      <c r="B108" t="s">
        <v>1187</v>
      </c>
      <c r="C108" t="s">
        <v>3116</v>
      </c>
      <c r="D108" t="s">
        <v>404</v>
      </c>
      <c r="E108">
        <v>9751.0478845839898</v>
      </c>
      <c r="F108">
        <v>106.13</v>
      </c>
      <c r="G108">
        <v>60.833081637195697</v>
      </c>
      <c r="H108">
        <f>(Table2[[#This Row],[1Y Return vs Nifty]]-AVERAGE(Table2[1Y Return vs Nifty]))/_xlfn.STDEV.P(Table2[1Y Return vs Nifty])</f>
        <v>0.51502154419385104</v>
      </c>
      <c r="I108">
        <v>-8.2116051309939806</v>
      </c>
      <c r="J108">
        <f>(Table2[[#This Row],[1M Return vs Nifty]]-AVERAGE(Table2[1M Return vs Nifty]))/_xlfn.STDEV.P(Table2[1M Return vs Nifty])</f>
        <v>-1.0376647809768536</v>
      </c>
      <c r="K108">
        <v>25.4639223972572</v>
      </c>
      <c r="L108">
        <f>(Table2[[#This Row],[6M Return vs Nifty]]-AVERAGE(Table2[6M Return vs Nifty]))/_xlfn.STDEV.P(Table2[6M Return vs Nifty])</f>
        <v>0.72384087416192089</v>
      </c>
      <c r="M108">
        <v>-8.2839658059705208</v>
      </c>
      <c r="N108">
        <f>(Table2[[#This Row],[1W Return vs Nifty]]-AVERAGE(Table2[1W Return vs Nifty]))/_xlfn.STDEV.P(Table2[1W Return vs Nifty])</f>
        <v>-1.5266300636824699</v>
      </c>
      <c r="O108">
        <v>121.93</v>
      </c>
      <c r="P108">
        <v>114.22716649247999</v>
      </c>
      <c r="Q108">
        <v>87.551260002114304</v>
      </c>
      <c r="R108">
        <v>22.8622831621717</v>
      </c>
      <c r="S108" s="1">
        <f>(Table2[[#This Row],[Close Price]]-Table2[[#This Row],[20D EMA]])/Table2[[#This Row],[20D EMA]]</f>
        <v>-0.12958254736324129</v>
      </c>
      <c r="T108" s="1">
        <f>(Table2[[#This Row],[Close Price]]-Table2[[#This Row],[50D EMA]])/Table2[[#This Row],[50D EMA]]</f>
        <v>-7.0886521491479587E-2</v>
      </c>
      <c r="U108" s="1">
        <f>(Table2[[#This Row],[Close Price]]-Table2[[#This Row],[200D EMA]])/Table2[[#This Row],[200D EMA]]</f>
        <v>0.21220414186428643</v>
      </c>
      <c r="V108">
        <v>0.44398093293429503</v>
      </c>
      <c r="W108">
        <v>105.39</v>
      </c>
      <c r="X108">
        <v>117.5</v>
      </c>
      <c r="Y108">
        <v>105.39</v>
      </c>
      <c r="Z108">
        <v>122.24</v>
      </c>
      <c r="AA108">
        <v>105.39</v>
      </c>
      <c r="AB108">
        <v>143.94999999999999</v>
      </c>
      <c r="AC108" s="1">
        <f>(Table2[[#This Row],[Close Price]]/Table2[[#This Row],[Day Low]])-1</f>
        <v>7.0215390454502202E-3</v>
      </c>
      <c r="AD108" s="1">
        <f>(Table2[[#This Row],[Day High]]/Table2[[#This Row],[Close Price]])-1</f>
        <v>0.1071327617073401</v>
      </c>
      <c r="AE108" s="1">
        <f>(Table2[[#This Row],[Close Price]]/Table2[[#This Row],[Current Week Low]])-1</f>
        <v>7.0215390454502202E-3</v>
      </c>
      <c r="AF108" s="1">
        <f>(Table2[[#This Row],[Current Week High]]/Table2[[#This Row],[Close Price]])-1</f>
        <v>0.15179496843493823</v>
      </c>
      <c r="AG108" s="1">
        <f>(Table2[[#This Row],[Close Price]]/Table2[[#This Row],[Current Month Low]])-1</f>
        <v>7.0215390454502202E-3</v>
      </c>
      <c r="AH108" s="1">
        <f>(Table2[[#This Row],[Current Month High]]/Table2[[#This Row],[Close Price]])-1</f>
        <v>0.35635541317252417</v>
      </c>
      <c r="AI108">
        <v>37.124281541505702</v>
      </c>
      <c r="AJ108">
        <v>78.820556023588793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0.59</v>
      </c>
      <c r="AM108" t="s">
        <v>3162</v>
      </c>
      <c r="AN108">
        <v>-12.54</v>
      </c>
      <c r="AO108" t="s">
        <v>3161</v>
      </c>
      <c r="AP108">
        <v>9.6292262615755006E-2</v>
      </c>
      <c r="AQ108">
        <f>(Table2[[#This Row],[Sharpe Ratio]]-AVERAGE(Table2[Sharpe Ratio]))/_xlfn.STDEV.P(Table2[Sharpe Ratio])</f>
        <v>0.4522601241556829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-0.87317230214786856</v>
      </c>
      <c r="AS108">
        <f>_xlfn.RANK.AVG(Table2[[#This Row],[1Y Return vs Nifty Z-Score]],Table2[1Y Return vs Nifty Z-Score])</f>
        <v>162</v>
      </c>
      <c r="AT108">
        <f>_xlfn.RANK.AVG(Table2[[#This Row],[6M Return vs Nifty Z-Score]],Table2[6M Return vs Nifty Z-Score])</f>
        <v>121</v>
      </c>
      <c r="AU108">
        <f>_xlfn.RANK.AVG(Table2[[#This Row],[Sharpe Ratio Z-Score]],Table2[Sharpe Ratio Z-Score])</f>
        <v>224</v>
      </c>
      <c r="AV108">
        <f>(Table2[[#This Row],[Rank 1Y]]+Table2[[#This Row],[Rank 6M]]+Table2[[#This Row],[Rank Sharpe]])/3</f>
        <v>169</v>
      </c>
    </row>
    <row r="109" spans="1:48" x14ac:dyDescent="0.3">
      <c r="A109" t="s">
        <v>345</v>
      </c>
      <c r="B109" t="s">
        <v>346</v>
      </c>
      <c r="C109" t="s">
        <v>3129</v>
      </c>
      <c r="D109" t="s">
        <v>133</v>
      </c>
      <c r="E109">
        <v>70918.798315665001</v>
      </c>
      <c r="F109">
        <v>1950.45</v>
      </c>
      <c r="G109">
        <v>58.756946478388699</v>
      </c>
      <c r="H109">
        <f>(Table2[[#This Row],[1Y Return vs Nifty]]-AVERAGE(Table2[1Y Return vs Nifty]))/_xlfn.STDEV.P(Table2[1Y Return vs Nifty])</f>
        <v>0.48073772586084279</v>
      </c>
      <c r="I109">
        <v>12.4272128105807</v>
      </c>
      <c r="J109">
        <f>(Table2[[#This Row],[1M Return vs Nifty]]-AVERAGE(Table2[1M Return vs Nifty]))/_xlfn.STDEV.P(Table2[1M Return vs Nifty])</f>
        <v>1.272011851226587</v>
      </c>
      <c r="K109">
        <v>27.499718803803599</v>
      </c>
      <c r="L109">
        <f>(Table2[[#This Row],[6M Return vs Nifty]]-AVERAGE(Table2[6M Return vs Nifty]))/_xlfn.STDEV.P(Table2[6M Return vs Nifty])</f>
        <v>0.79439310840253408</v>
      </c>
      <c r="M109">
        <v>2.0956840298180199</v>
      </c>
      <c r="N109">
        <f>(Table2[[#This Row],[1W Return vs Nifty]]-AVERAGE(Table2[1W Return vs Nifty]))/_xlfn.STDEV.P(Table2[1W Return vs Nifty])</f>
        <v>0.48690091151473147</v>
      </c>
      <c r="O109">
        <v>1907.64</v>
      </c>
      <c r="P109">
        <v>1849.3110722537699</v>
      </c>
      <c r="Q109">
        <v>1650.81313704732</v>
      </c>
      <c r="R109">
        <v>53.971505739714402</v>
      </c>
      <c r="S109" s="1">
        <f>(Table2[[#This Row],[Close Price]]-Table2[[#This Row],[20D EMA]])/Table2[[#This Row],[20D EMA]]</f>
        <v>2.244134113354718E-2</v>
      </c>
      <c r="T109" s="1">
        <f>(Table2[[#This Row],[Close Price]]-Table2[[#This Row],[50D EMA]])/Table2[[#This Row],[50D EMA]]</f>
        <v>5.4690056888574909E-2</v>
      </c>
      <c r="U109" s="1">
        <f>(Table2[[#This Row],[Close Price]]-Table2[[#This Row],[200D EMA]])/Table2[[#This Row],[200D EMA]]</f>
        <v>0.18150864942147057</v>
      </c>
      <c r="V109">
        <v>1.6695475272224001</v>
      </c>
      <c r="W109">
        <v>1929.75</v>
      </c>
      <c r="X109">
        <v>2008.2</v>
      </c>
      <c r="Y109">
        <v>1929.75</v>
      </c>
      <c r="Z109">
        <v>2018.45</v>
      </c>
      <c r="AA109">
        <v>1714.05</v>
      </c>
      <c r="AB109">
        <v>2065.1999999999998</v>
      </c>
      <c r="AC109" s="1">
        <f>(Table2[[#This Row],[Close Price]]/Table2[[#This Row],[Day Low]])-1</f>
        <v>1.0726778080062171E-2</v>
      </c>
      <c r="AD109" s="1">
        <f>(Table2[[#This Row],[Day High]]/Table2[[#This Row],[Close Price]])-1</f>
        <v>2.9608551872644773E-2</v>
      </c>
      <c r="AE109" s="1">
        <f>(Table2[[#This Row],[Close Price]]/Table2[[#This Row],[Current Week Low]])-1</f>
        <v>1.0726778080062171E-2</v>
      </c>
      <c r="AF109" s="1">
        <f>(Table2[[#This Row],[Current Week High]]/Table2[[#This Row],[Close Price]])-1</f>
        <v>3.4863749391166099E-2</v>
      </c>
      <c r="AG109" s="1">
        <f>(Table2[[#This Row],[Close Price]]/Table2[[#This Row],[Current Month Low]])-1</f>
        <v>0.13791896385753044</v>
      </c>
      <c r="AH109" s="1">
        <f>(Table2[[#This Row],[Current Month High]]/Table2[[#This Row],[Close Price]])-1</f>
        <v>5.883257709759282E-2</v>
      </c>
      <c r="AI109">
        <v>5.8832577097592802</v>
      </c>
      <c r="AJ109">
        <v>85.562743792217603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0.14000000000000001</v>
      </c>
      <c r="AM109" t="s">
        <v>3162</v>
      </c>
      <c r="AN109">
        <v>7.86</v>
      </c>
      <c r="AO109" t="s">
        <v>3162</v>
      </c>
      <c r="AP109">
        <v>9.6044893174795004E-2</v>
      </c>
      <c r="AQ109">
        <f>(Table2[[#This Row],[Sharpe Ratio]]-AVERAGE(Table2[Sharpe Ratio]))/_xlfn.STDEV.P(Table2[Sharpe Ratio])</f>
        <v>0.44935242464347114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3.4833960216481663</v>
      </c>
      <c r="AS109">
        <f>_xlfn.RANK.AVG(Table2[[#This Row],[1Y Return vs Nifty Z-Score]],Table2[1Y Return vs Nifty Z-Score])</f>
        <v>168</v>
      </c>
      <c r="AT109">
        <f>_xlfn.RANK.AVG(Table2[[#This Row],[6M Return vs Nifty Z-Score]],Table2[6M Return vs Nifty Z-Score])</f>
        <v>115</v>
      </c>
      <c r="AU109">
        <f>_xlfn.RANK.AVG(Table2[[#This Row],[Sharpe Ratio Z-Score]],Table2[Sharpe Ratio Z-Score])</f>
        <v>225</v>
      </c>
      <c r="AV109">
        <f>(Table2[[#This Row],[Rank 1Y]]+Table2[[#This Row],[Rank 6M]]+Table2[[#This Row],[Rank Sharpe]])/3</f>
        <v>169.33333333333334</v>
      </c>
    </row>
    <row r="110" spans="1:48" x14ac:dyDescent="0.3">
      <c r="A110" t="s">
        <v>1545</v>
      </c>
      <c r="B110" t="s">
        <v>1546</v>
      </c>
      <c r="C110" t="s">
        <v>3127</v>
      </c>
      <c r="D110" t="s">
        <v>159</v>
      </c>
      <c r="E110">
        <v>6256.1742460599999</v>
      </c>
      <c r="F110">
        <v>400.6</v>
      </c>
      <c r="G110">
        <v>44.109822054954897</v>
      </c>
      <c r="H110">
        <f>(Table2[[#This Row],[1Y Return vs Nifty]]-AVERAGE(Table2[1Y Return vs Nifty]))/_xlfn.STDEV.P(Table2[1Y Return vs Nifty])</f>
        <v>0.23886553815485234</v>
      </c>
      <c r="I110">
        <v>10.396343989814399</v>
      </c>
      <c r="J110">
        <f>(Table2[[#This Row],[1M Return vs Nifty]]-AVERAGE(Table2[1M Return vs Nifty]))/_xlfn.STDEV.P(Table2[1M Return vs Nifty])</f>
        <v>1.0447386482905956</v>
      </c>
      <c r="K110">
        <v>13.0210964436816</v>
      </c>
      <c r="L110">
        <f>(Table2[[#This Row],[6M Return vs Nifty]]-AVERAGE(Table2[6M Return vs Nifty]))/_xlfn.STDEV.P(Table2[6M Return vs Nifty])</f>
        <v>0.2926242905836553</v>
      </c>
      <c r="M110">
        <v>8.4209133549961894</v>
      </c>
      <c r="N110">
        <f>(Table2[[#This Row],[1W Return vs Nifty]]-AVERAGE(Table2[1W Return vs Nifty]))/_xlfn.STDEV.P(Table2[1W Return vs Nifty])</f>
        <v>1.7139216080664259</v>
      </c>
      <c r="O110">
        <v>403.25</v>
      </c>
      <c r="P110">
        <v>403.12549274339</v>
      </c>
      <c r="Q110">
        <v>353.88596543501097</v>
      </c>
      <c r="R110">
        <v>47.7859814609523</v>
      </c>
      <c r="S110" s="1">
        <f>(Table2[[#This Row],[Close Price]]-Table2[[#This Row],[20D EMA]])/Table2[[#This Row],[20D EMA]]</f>
        <v>-6.5716057036577244E-3</v>
      </c>
      <c r="T110" s="1">
        <f>(Table2[[#This Row],[Close Price]]-Table2[[#This Row],[50D EMA]])/Table2[[#This Row],[50D EMA]]</f>
        <v>-6.2647805431585062E-3</v>
      </c>
      <c r="U110" s="1">
        <f>(Table2[[#This Row],[Close Price]]-Table2[[#This Row],[200D EMA]])/Table2[[#This Row],[200D EMA]]</f>
        <v>0.13200307197140826</v>
      </c>
      <c r="V110">
        <v>1.0144892322207499</v>
      </c>
      <c r="W110">
        <v>395.25</v>
      </c>
      <c r="X110">
        <v>416.55</v>
      </c>
      <c r="Y110">
        <v>395.25</v>
      </c>
      <c r="Z110">
        <v>427</v>
      </c>
      <c r="AA110">
        <v>372.2</v>
      </c>
      <c r="AB110">
        <v>427</v>
      </c>
      <c r="AC110" s="1">
        <f>(Table2[[#This Row],[Close Price]]/Table2[[#This Row],[Day Low]])-1</f>
        <v>1.3535736875395443E-2</v>
      </c>
      <c r="AD110" s="1">
        <f>(Table2[[#This Row],[Day High]]/Table2[[#This Row],[Close Price]])-1</f>
        <v>3.9815277084373379E-2</v>
      </c>
      <c r="AE110" s="1">
        <f>(Table2[[#This Row],[Close Price]]/Table2[[#This Row],[Current Week Low]])-1</f>
        <v>1.3535736875395443E-2</v>
      </c>
      <c r="AF110" s="1">
        <f>(Table2[[#This Row],[Current Week High]]/Table2[[#This Row],[Close Price]])-1</f>
        <v>6.5901148277583532E-2</v>
      </c>
      <c r="AG110" s="1">
        <f>(Table2[[#This Row],[Close Price]]/Table2[[#This Row],[Current Month Low]])-1</f>
        <v>7.6303062869425231E-2</v>
      </c>
      <c r="AH110" s="1">
        <f>(Table2[[#This Row],[Current Month High]]/Table2[[#This Row],[Close Price]])-1</f>
        <v>6.5901148277583532E-2</v>
      </c>
      <c r="AI110">
        <v>12.5811283075386</v>
      </c>
      <c r="AJ110">
        <v>77.217429772174299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0.01</v>
      </c>
      <c r="AM110" t="s">
        <v>3162</v>
      </c>
      <c r="AN110">
        <v>1.1399999999999999</v>
      </c>
      <c r="AO110" t="s">
        <v>3162</v>
      </c>
      <c r="AP110">
        <v>0.18015951192086899</v>
      </c>
      <c r="AQ110">
        <f>(Table2[[#This Row],[Sharpe Ratio]]-AVERAGE(Table2[Sharpe Ratio]))/_xlfn.STDEV.P(Table2[Sharpe Ratio])</f>
        <v>1.4380761527994652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4.7282262378949946</v>
      </c>
      <c r="AS110">
        <f>_xlfn.RANK.AVG(Table2[[#This Row],[1Y Return vs Nifty Z-Score]],Table2[1Y Return vs Nifty Z-Score])</f>
        <v>226</v>
      </c>
      <c r="AT110">
        <f>_xlfn.RANK.AVG(Table2[[#This Row],[6M Return vs Nifty Z-Score]],Table2[6M Return vs Nifty Z-Score])</f>
        <v>228</v>
      </c>
      <c r="AU110">
        <f>_xlfn.RANK.AVG(Table2[[#This Row],[Sharpe Ratio Z-Score]],Table2[Sharpe Ratio Z-Score])</f>
        <v>60</v>
      </c>
      <c r="AV110">
        <f>(Table2[[#This Row],[Rank 1Y]]+Table2[[#This Row],[Rank 6M]]+Table2[[#This Row],[Rank Sharpe]])/3</f>
        <v>171.33333333333334</v>
      </c>
    </row>
    <row r="111" spans="1:48" x14ac:dyDescent="0.3">
      <c r="A111" t="s">
        <v>1489</v>
      </c>
      <c r="B111" t="s">
        <v>1490</v>
      </c>
      <c r="C111" t="s">
        <v>3130</v>
      </c>
      <c r="D111" t="s">
        <v>166</v>
      </c>
      <c r="E111">
        <v>6653.7771337499998</v>
      </c>
      <c r="F111">
        <v>961.15</v>
      </c>
      <c r="G111">
        <v>93.401695046258496</v>
      </c>
      <c r="H111">
        <f>(Table2[[#This Row],[1Y Return vs Nifty]]-AVERAGE(Table2[1Y Return vs Nifty]))/_xlfn.STDEV.P(Table2[1Y Return vs Nifty])</f>
        <v>1.0528364454721952</v>
      </c>
      <c r="I111">
        <v>3.2513457937464101</v>
      </c>
      <c r="J111">
        <f>(Table2[[#This Row],[1M Return vs Nifty]]-AVERAGE(Table2[1M Return vs Nifty]))/_xlfn.STDEV.P(Table2[1M Return vs Nifty])</f>
        <v>0.2451465680992593</v>
      </c>
      <c r="K111">
        <v>43.074653061441197</v>
      </c>
      <c r="L111">
        <f>(Table2[[#This Row],[6M Return vs Nifty]]-AVERAGE(Table2[6M Return vs Nifty]))/_xlfn.STDEV.P(Table2[6M Return vs Nifty])</f>
        <v>1.3341555357717443</v>
      </c>
      <c r="M111">
        <v>-7.0621640967038699</v>
      </c>
      <c r="N111">
        <f>(Table2[[#This Row],[1W Return vs Nifty]]-AVERAGE(Table2[1W Return vs Nifty]))/_xlfn.STDEV.P(Table2[1W Return vs Nifty])</f>
        <v>-1.2896147860885325</v>
      </c>
      <c r="O111">
        <v>1048.17</v>
      </c>
      <c r="P111">
        <v>1020.02696717144</v>
      </c>
      <c r="Q111">
        <v>832.82261503174402</v>
      </c>
      <c r="R111">
        <v>34.436088569010401</v>
      </c>
      <c r="S111" s="1">
        <f>(Table2[[#This Row],[Close Price]]-Table2[[#This Row],[20D EMA]])/Table2[[#This Row],[20D EMA]]</f>
        <v>-8.3020884016905744E-2</v>
      </c>
      <c r="T111" s="1">
        <f>(Table2[[#This Row],[Close Price]]-Table2[[#This Row],[50D EMA]])/Table2[[#This Row],[50D EMA]]</f>
        <v>-5.7720990783907702E-2</v>
      </c>
      <c r="U111" s="1">
        <f>(Table2[[#This Row],[Close Price]]-Table2[[#This Row],[200D EMA]])/Table2[[#This Row],[200D EMA]]</f>
        <v>0.15408729620456404</v>
      </c>
      <c r="V111">
        <v>2.2919811707591999</v>
      </c>
      <c r="W111">
        <v>952</v>
      </c>
      <c r="X111">
        <v>1024.45</v>
      </c>
      <c r="Y111">
        <v>952</v>
      </c>
      <c r="Z111">
        <v>1048.45</v>
      </c>
      <c r="AA111">
        <v>952</v>
      </c>
      <c r="AB111">
        <v>1234.45</v>
      </c>
      <c r="AC111" s="1">
        <f>(Table2[[#This Row],[Close Price]]/Table2[[#This Row],[Day Low]])-1</f>
        <v>9.6113445378152029E-3</v>
      </c>
      <c r="AD111" s="1">
        <f>(Table2[[#This Row],[Day High]]/Table2[[#This Row],[Close Price]])-1</f>
        <v>6.5858606877178483E-2</v>
      </c>
      <c r="AE111" s="1">
        <f>(Table2[[#This Row],[Close Price]]/Table2[[#This Row],[Current Week Low]])-1</f>
        <v>9.6113445378152029E-3</v>
      </c>
      <c r="AF111" s="1">
        <f>(Table2[[#This Row],[Current Week High]]/Table2[[#This Row],[Close Price]])-1</f>
        <v>9.0828694792696396E-2</v>
      </c>
      <c r="AG111" s="1">
        <f>(Table2[[#This Row],[Close Price]]/Table2[[#This Row],[Current Month Low]])-1</f>
        <v>9.6113445378152029E-3</v>
      </c>
      <c r="AH111" s="1">
        <f>(Table2[[#This Row],[Current Month High]]/Table2[[#This Row],[Close Price]])-1</f>
        <v>0.28434687613795973</v>
      </c>
      <c r="AI111">
        <v>28.434687613795901</v>
      </c>
      <c r="AJ111">
        <v>119.892473118279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0.05</v>
      </c>
      <c r="AM111" t="s">
        <v>3162</v>
      </c>
      <c r="AN111">
        <v>-7.74</v>
      </c>
      <c r="AO111" t="s">
        <v>3161</v>
      </c>
      <c r="AP111">
        <v>5.2341301326682001E-2</v>
      </c>
      <c r="AQ111">
        <f>(Table2[[#This Row],[Sharpe Ratio]]-AVERAGE(Table2[Sharpe Ratio]))/_xlfn.STDEV.P(Table2[Sharpe Ratio])</f>
        <v>-6.4360636296855026E-2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1.2781631269578113</v>
      </c>
      <c r="AS111">
        <f>_xlfn.RANK.AVG(Table2[[#This Row],[1Y Return vs Nifty Z-Score]],Table2[1Y Return vs Nifty Z-Score])</f>
        <v>100</v>
      </c>
      <c r="AT111">
        <f>_xlfn.RANK.AVG(Table2[[#This Row],[6M Return vs Nifty Z-Score]],Table2[6M Return vs Nifty Z-Score])</f>
        <v>65</v>
      </c>
      <c r="AU111">
        <f>_xlfn.RANK.AVG(Table2[[#This Row],[Sharpe Ratio Z-Score]],Table2[Sharpe Ratio Z-Score])</f>
        <v>350</v>
      </c>
      <c r="AV111">
        <f>(Table2[[#This Row],[Rank 1Y]]+Table2[[#This Row],[Rank 6M]]+Table2[[#This Row],[Rank Sharpe]])/3</f>
        <v>171.66666666666666</v>
      </c>
    </row>
    <row r="112" spans="1:48" x14ac:dyDescent="0.3">
      <c r="A112" t="s">
        <v>1459</v>
      </c>
      <c r="B112" t="s">
        <v>1460</v>
      </c>
      <c r="C112" t="s">
        <v>3125</v>
      </c>
      <c r="D112" t="s">
        <v>83</v>
      </c>
      <c r="E112">
        <v>6899.9352617649902</v>
      </c>
      <c r="F112">
        <v>2818.55</v>
      </c>
      <c r="G112">
        <v>62.3538947428885</v>
      </c>
      <c r="H112">
        <f>(Table2[[#This Row],[1Y Return vs Nifty]]-AVERAGE(Table2[1Y Return vs Nifty]))/_xlfn.STDEV.P(Table2[1Y Return vs Nifty])</f>
        <v>0.54013516938961659</v>
      </c>
      <c r="I112">
        <v>-5.2882327017932997</v>
      </c>
      <c r="J112">
        <f>(Table2[[#This Row],[1M Return vs Nifty]]-AVERAGE(Table2[1M Return vs Nifty]))/_xlfn.STDEV.P(Table2[1M Return vs Nifty])</f>
        <v>-0.71051208230648299</v>
      </c>
      <c r="K112">
        <v>8.8699238040775494</v>
      </c>
      <c r="L112">
        <f>(Table2[[#This Row],[6M Return vs Nifty]]-AVERAGE(Table2[6M Return vs Nifty]))/_xlfn.STDEV.P(Table2[6M Return vs Nifty])</f>
        <v>0.14876191637924599</v>
      </c>
      <c r="M112">
        <v>-2.8694585433217599</v>
      </c>
      <c r="N112">
        <f>(Table2[[#This Row],[1W Return vs Nifty]]-AVERAGE(Table2[1W Return vs Nifty]))/_xlfn.STDEV.P(Table2[1W Return vs Nifty])</f>
        <v>-0.47627882243125247</v>
      </c>
      <c r="O112">
        <v>3136.81</v>
      </c>
      <c r="P112">
        <v>3159.6662649602499</v>
      </c>
      <c r="Q112">
        <v>2738.1063979065598</v>
      </c>
      <c r="R112">
        <v>13.282647726915499</v>
      </c>
      <c r="S112" s="1">
        <f>(Table2[[#This Row],[Close Price]]-Table2[[#This Row],[20D EMA]])/Table2[[#This Row],[20D EMA]]</f>
        <v>-0.10145976326267761</v>
      </c>
      <c r="T112" s="1">
        <f>(Table2[[#This Row],[Close Price]]-Table2[[#This Row],[50D EMA]])/Table2[[#This Row],[50D EMA]]</f>
        <v>-0.10795958698015885</v>
      </c>
      <c r="U112" s="1">
        <f>(Table2[[#This Row],[Close Price]]-Table2[[#This Row],[200D EMA]])/Table2[[#This Row],[200D EMA]]</f>
        <v>2.937928276086867E-2</v>
      </c>
      <c r="V112">
        <v>0.72787298857163296</v>
      </c>
      <c r="W112">
        <v>2810</v>
      </c>
      <c r="X112">
        <v>2947.6</v>
      </c>
      <c r="Y112">
        <v>2810</v>
      </c>
      <c r="Z112">
        <v>3020</v>
      </c>
      <c r="AA112">
        <v>2810</v>
      </c>
      <c r="AB112">
        <v>3508.45</v>
      </c>
      <c r="AC112" s="1">
        <f>(Table2[[#This Row],[Close Price]]/Table2[[#This Row],[Day Low]])-1</f>
        <v>3.0427046263346025E-3</v>
      </c>
      <c r="AD112" s="1">
        <f>(Table2[[#This Row],[Day High]]/Table2[[#This Row],[Close Price]])-1</f>
        <v>4.578595377055561E-2</v>
      </c>
      <c r="AE112" s="1">
        <f>(Table2[[#This Row],[Close Price]]/Table2[[#This Row],[Current Week Low]])-1</f>
        <v>3.0427046263346025E-3</v>
      </c>
      <c r="AF112" s="1">
        <f>(Table2[[#This Row],[Current Week High]]/Table2[[#This Row],[Close Price]])-1</f>
        <v>7.14729204732929E-2</v>
      </c>
      <c r="AG112" s="1">
        <f>(Table2[[#This Row],[Close Price]]/Table2[[#This Row],[Current Month Low]])-1</f>
        <v>3.0427046263346025E-3</v>
      </c>
      <c r="AH112" s="1">
        <f>(Table2[[#This Row],[Current Month High]]/Table2[[#This Row],[Close Price]])-1</f>
        <v>0.24477124762732605</v>
      </c>
      <c r="AI112">
        <v>25.062532153057401</v>
      </c>
      <c r="AJ112">
        <v>81.7188356274781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-0.08</v>
      </c>
      <c r="AM112" t="s">
        <v>3161</v>
      </c>
      <c r="AN112">
        <v>-13.23</v>
      </c>
      <c r="AO112" t="s">
        <v>3161</v>
      </c>
      <c r="AP112">
        <v>0.16215931416325599</v>
      </c>
      <c r="AQ112">
        <f>(Table2[[#This Row],[Sharpe Ratio]]-AVERAGE(Table2[Sharpe Ratio]))/_xlfn.STDEV.P(Table2[Sharpe Ratio])</f>
        <v>1.226493161640952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158</v>
      </c>
      <c r="AT112">
        <f>_xlfn.RANK.AVG(Table2[[#This Row],[6M Return vs Nifty Z-Score]],Table2[6M Return vs Nifty Z-Score])</f>
        <v>273</v>
      </c>
      <c r="AU112">
        <f>_xlfn.RANK.AVG(Table2[[#This Row],[Sharpe Ratio Z-Score]],Table2[Sharpe Ratio Z-Score])</f>
        <v>89</v>
      </c>
      <c r="AV112">
        <f>(Table2[[#This Row],[Rank 1Y]]+Table2[[#This Row],[Rank 6M]]+Table2[[#This Row],[Rank Sharpe]])/3</f>
        <v>173.33333333333334</v>
      </c>
    </row>
    <row r="113" spans="1:48" x14ac:dyDescent="0.3">
      <c r="A113" t="s">
        <v>869</v>
      </c>
      <c r="B113" t="s">
        <v>870</v>
      </c>
      <c r="C113" t="s">
        <v>3122</v>
      </c>
      <c r="D113" t="s">
        <v>789</v>
      </c>
      <c r="E113">
        <v>17151.798205710002</v>
      </c>
      <c r="F113">
        <v>948.9</v>
      </c>
      <c r="G113">
        <v>34.727571186340597</v>
      </c>
      <c r="H113">
        <f>(Table2[[#This Row],[1Y Return vs Nifty]]-AVERAGE(Table2[1Y Return vs Nifty]))/_xlfn.STDEV.P(Table2[1Y Return vs Nifty])</f>
        <v>8.393372508391754E-2</v>
      </c>
      <c r="I113">
        <v>2.96832767040934</v>
      </c>
      <c r="J113">
        <f>(Table2[[#This Row],[1M Return vs Nifty]]-AVERAGE(Table2[1M Return vs Nifty]))/_xlfn.STDEV.P(Table2[1M Return vs Nifty])</f>
        <v>0.21347419481643995</v>
      </c>
      <c r="K113">
        <v>17.390112665543398</v>
      </c>
      <c r="L113">
        <f>(Table2[[#This Row],[6M Return vs Nifty]]-AVERAGE(Table2[6M Return vs Nifty]))/_xlfn.STDEV.P(Table2[6M Return vs Nifty])</f>
        <v>0.44403621708801</v>
      </c>
      <c r="M113">
        <v>-3.9108142092895002</v>
      </c>
      <c r="N113">
        <f>(Table2[[#This Row],[1W Return vs Nifty]]-AVERAGE(Table2[1W Return vs Nifty]))/_xlfn.STDEV.P(Table2[1W Return vs Nifty])</f>
        <v>-0.67828967277742513</v>
      </c>
      <c r="O113">
        <v>991.93</v>
      </c>
      <c r="P113">
        <v>968.26687746492701</v>
      </c>
      <c r="Q113">
        <v>835.02126308031097</v>
      </c>
      <c r="R113">
        <v>34.4019482029587</v>
      </c>
      <c r="S113" s="1">
        <f>(Table2[[#This Row],[Close Price]]-Table2[[#This Row],[20D EMA]])/Table2[[#This Row],[20D EMA]]</f>
        <v>-4.3380077223191128E-2</v>
      </c>
      <c r="T113" s="1">
        <f>(Table2[[#This Row],[Close Price]]-Table2[[#This Row],[50D EMA]])/Table2[[#This Row],[50D EMA]]</f>
        <v>-2.0001590383461759E-2</v>
      </c>
      <c r="U113" s="1">
        <f>(Table2[[#This Row],[Close Price]]-Table2[[#This Row],[200D EMA]])/Table2[[#This Row],[200D EMA]]</f>
        <v>0.13637824802161516</v>
      </c>
      <c r="V113">
        <v>0.89460134600979901</v>
      </c>
      <c r="W113">
        <v>940.05</v>
      </c>
      <c r="X113">
        <v>993.8</v>
      </c>
      <c r="Y113">
        <v>940.05</v>
      </c>
      <c r="Z113">
        <v>1029.9000000000001</v>
      </c>
      <c r="AA113">
        <v>874.25</v>
      </c>
      <c r="AB113">
        <v>1064.05</v>
      </c>
      <c r="AC113" s="1">
        <f>(Table2[[#This Row],[Close Price]]/Table2[[#This Row],[Day Low]])-1</f>
        <v>9.4143928514440756E-3</v>
      </c>
      <c r="AD113" s="1">
        <f>(Table2[[#This Row],[Day High]]/Table2[[#This Row],[Close Price]])-1</f>
        <v>4.731794709663828E-2</v>
      </c>
      <c r="AE113" s="1">
        <f>(Table2[[#This Row],[Close Price]]/Table2[[#This Row],[Current Week Low]])-1</f>
        <v>9.4143928514440756E-3</v>
      </c>
      <c r="AF113" s="1">
        <f>(Table2[[#This Row],[Current Week High]]/Table2[[#This Row],[Close Price]])-1</f>
        <v>8.5361998103066883E-2</v>
      </c>
      <c r="AG113" s="1">
        <f>(Table2[[#This Row],[Close Price]]/Table2[[#This Row],[Current Month Low]])-1</f>
        <v>8.5387474978553035E-2</v>
      </c>
      <c r="AH113" s="1">
        <f>(Table2[[#This Row],[Current Month High]]/Table2[[#This Row],[Close Price]])-1</f>
        <v>0.12135103804405101</v>
      </c>
      <c r="AI113">
        <v>12.1351038044051</v>
      </c>
      <c r="AJ113">
        <v>62.6221079691516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0.12</v>
      </c>
      <c r="AM113" t="s">
        <v>3162</v>
      </c>
      <c r="AN113">
        <v>-1.08</v>
      </c>
      <c r="AO113" t="s">
        <v>3161</v>
      </c>
      <c r="AP113">
        <v>0.172888415444061</v>
      </c>
      <c r="AQ113">
        <f>(Table2[[#This Row],[Sharpe Ratio]]-AVERAGE(Table2[Sharpe Ratio]))/_xlfn.STDEV.P(Table2[Sharpe Ratio])</f>
        <v>1.3526081839314847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1.4157626481424272</v>
      </c>
      <c r="AS113">
        <f>_xlfn.RANK.AVG(Table2[[#This Row],[1Y Return vs Nifty Z-Score]],Table2[1Y Return vs Nifty Z-Score])</f>
        <v>265</v>
      </c>
      <c r="AT113">
        <f>_xlfn.RANK.AVG(Table2[[#This Row],[6M Return vs Nifty Z-Score]],Table2[6M Return vs Nifty Z-Score])</f>
        <v>187</v>
      </c>
      <c r="AU113">
        <f>_xlfn.RANK.AVG(Table2[[#This Row],[Sharpe Ratio Z-Score]],Table2[Sharpe Ratio Z-Score])</f>
        <v>69</v>
      </c>
      <c r="AV113">
        <f>(Table2[[#This Row],[Rank 1Y]]+Table2[[#This Row],[Rank 6M]]+Table2[[#This Row],[Rank Sharpe]])/3</f>
        <v>173.66666666666666</v>
      </c>
    </row>
    <row r="114" spans="1:48" x14ac:dyDescent="0.3">
      <c r="A114" t="s">
        <v>1838</v>
      </c>
      <c r="B114" t="s">
        <v>1839</v>
      </c>
      <c r="C114" t="s">
        <v>3122</v>
      </c>
      <c r="D114" t="s">
        <v>192</v>
      </c>
      <c r="E114">
        <v>4017.0381075</v>
      </c>
      <c r="F114">
        <v>1526.25</v>
      </c>
      <c r="G114">
        <v>56.304962976349501</v>
      </c>
      <c r="H114">
        <f>(Table2[[#This Row],[1Y Return vs Nifty]]-AVERAGE(Table2[1Y Return vs Nifty]))/_xlfn.STDEV.P(Table2[1Y Return vs Nifty])</f>
        <v>0.44024741549600593</v>
      </c>
      <c r="I114">
        <v>-0.994084556315038</v>
      </c>
      <c r="J114">
        <f>(Table2[[#This Row],[1M Return vs Nifty]]-AVERAGE(Table2[1M Return vs Nifty]))/_xlfn.STDEV.P(Table2[1M Return vs Nifty])</f>
        <v>-0.22995676877508411</v>
      </c>
      <c r="K114">
        <v>24.590714073960399</v>
      </c>
      <c r="L114">
        <f>(Table2[[#This Row],[6M Return vs Nifty]]-AVERAGE(Table2[6M Return vs Nifty]))/_xlfn.STDEV.P(Table2[6M Return vs Nifty])</f>
        <v>0.6935791063505703</v>
      </c>
      <c r="M114">
        <v>-4.3205103037310604</v>
      </c>
      <c r="N114">
        <f>(Table2[[#This Row],[1W Return vs Nifty]]-AVERAGE(Table2[1W Return vs Nifty]))/_xlfn.STDEV.P(Table2[1W Return vs Nifty])</f>
        <v>-0.75776593542850801</v>
      </c>
      <c r="O114">
        <v>1641.31</v>
      </c>
      <c r="P114">
        <v>1590.1745729742099</v>
      </c>
      <c r="Q114">
        <v>1341.7254269241701</v>
      </c>
      <c r="R114">
        <v>24.869764976093801</v>
      </c>
      <c r="S114" s="1">
        <f>(Table2[[#This Row],[Close Price]]-Table2[[#This Row],[20D EMA]])/Table2[[#This Row],[20D EMA]]</f>
        <v>-7.0102540044232928E-2</v>
      </c>
      <c r="T114" s="1">
        <f>(Table2[[#This Row],[Close Price]]-Table2[[#This Row],[50D EMA]])/Table2[[#This Row],[50D EMA]]</f>
        <v>-4.0199720244958714E-2</v>
      </c>
      <c r="U114" s="1">
        <f>(Table2[[#This Row],[Close Price]]-Table2[[#This Row],[200D EMA]])/Table2[[#This Row],[200D EMA]]</f>
        <v>0.13752782005394512</v>
      </c>
      <c r="V114">
        <v>0.57126138213273603</v>
      </c>
      <c r="W114">
        <v>1514.75</v>
      </c>
      <c r="X114">
        <v>1589.75</v>
      </c>
      <c r="Y114">
        <v>1514.75</v>
      </c>
      <c r="Z114">
        <v>1627.3</v>
      </c>
      <c r="AA114">
        <v>1514.75</v>
      </c>
      <c r="AB114">
        <v>1767</v>
      </c>
      <c r="AC114" s="1">
        <f>(Table2[[#This Row],[Close Price]]/Table2[[#This Row],[Day Low]])-1</f>
        <v>7.5920118831489525E-3</v>
      </c>
      <c r="AD114" s="1">
        <f>(Table2[[#This Row],[Day High]]/Table2[[#This Row],[Close Price]])-1</f>
        <v>4.1605241605241705E-2</v>
      </c>
      <c r="AE114" s="1">
        <f>(Table2[[#This Row],[Close Price]]/Table2[[#This Row],[Current Week Low]])-1</f>
        <v>7.5920118831489525E-3</v>
      </c>
      <c r="AF114" s="1">
        <f>(Table2[[#This Row],[Current Week High]]/Table2[[#This Row],[Close Price]])-1</f>
        <v>6.6208026208026238E-2</v>
      </c>
      <c r="AG114" s="1">
        <f>(Table2[[#This Row],[Close Price]]/Table2[[#This Row],[Current Month Low]])-1</f>
        <v>7.5920118831489525E-3</v>
      </c>
      <c r="AH114" s="1">
        <f>(Table2[[#This Row],[Current Month High]]/Table2[[#This Row],[Close Price]])-1</f>
        <v>0.15773955773955772</v>
      </c>
      <c r="AI114">
        <v>17.280917280917201</v>
      </c>
      <c r="AJ114">
        <v>85.675182481751804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0.18</v>
      </c>
      <c r="AM114" t="s">
        <v>3162</v>
      </c>
      <c r="AN114">
        <v>-7.29</v>
      </c>
      <c r="AO114" t="s">
        <v>3161</v>
      </c>
      <c r="AP114">
        <v>9.9892126292307995E-2</v>
      </c>
      <c r="AQ114">
        <f>(Table2[[#This Row],[Sharpe Ratio]]-AVERAGE(Table2[Sharpe Ratio]))/_xlfn.STDEV.P(Table2[Sharpe Ratio])</f>
        <v>0.49457465506831266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0.64067847271129685</v>
      </c>
      <c r="AS114">
        <f>_xlfn.RANK.AVG(Table2[[#This Row],[1Y Return vs Nifty Z-Score]],Table2[1Y Return vs Nifty Z-Score])</f>
        <v>180</v>
      </c>
      <c r="AT114">
        <f>_xlfn.RANK.AVG(Table2[[#This Row],[6M Return vs Nifty Z-Score]],Table2[6M Return vs Nifty Z-Score])</f>
        <v>130</v>
      </c>
      <c r="AU114">
        <f>_xlfn.RANK.AVG(Table2[[#This Row],[Sharpe Ratio Z-Score]],Table2[Sharpe Ratio Z-Score])</f>
        <v>212</v>
      </c>
      <c r="AV114">
        <f>(Table2[[#This Row],[Rank 1Y]]+Table2[[#This Row],[Rank 6M]]+Table2[[#This Row],[Rank Sharpe]])/3</f>
        <v>174</v>
      </c>
    </row>
    <row r="115" spans="1:48" x14ac:dyDescent="0.3">
      <c r="A115" t="s">
        <v>678</v>
      </c>
      <c r="B115" t="s">
        <v>679</v>
      </c>
      <c r="C115" t="s">
        <v>3119</v>
      </c>
      <c r="D115" t="s">
        <v>48</v>
      </c>
      <c r="E115">
        <v>26095.5</v>
      </c>
      <c r="F115">
        <v>96.65</v>
      </c>
      <c r="G115">
        <v>121.36247724159099</v>
      </c>
      <c r="H115">
        <f>(Table2[[#This Row],[1Y Return vs Nifty]]-AVERAGE(Table2[1Y Return vs Nifty]))/_xlfn.STDEV.P(Table2[1Y Return vs Nifty])</f>
        <v>1.5145609016894044</v>
      </c>
      <c r="I115">
        <v>-6.9305139809281604</v>
      </c>
      <c r="J115">
        <f>(Table2[[#This Row],[1M Return vs Nifty]]-AVERAGE(Table2[1M Return vs Nifty]))/_xlfn.STDEV.P(Table2[1M Return vs Nifty])</f>
        <v>-0.89429870732835959</v>
      </c>
      <c r="K115">
        <v>6.2332055391411796</v>
      </c>
      <c r="L115">
        <f>(Table2[[#This Row],[6M Return vs Nifty]]-AVERAGE(Table2[6M Return vs Nifty]))/_xlfn.STDEV.P(Table2[6M Return vs Nifty])</f>
        <v>5.7384230449504019E-2</v>
      </c>
      <c r="M115">
        <v>-5.9850300514917603</v>
      </c>
      <c r="N115">
        <f>(Table2[[#This Row],[1W Return vs Nifty]]-AVERAGE(Table2[1W Return vs Nifty]))/_xlfn.STDEV.P(Table2[1W Return vs Nifty])</f>
        <v>-1.0806633475731426</v>
      </c>
      <c r="O115">
        <v>111.73</v>
      </c>
      <c r="P115">
        <v>114.58425635756601</v>
      </c>
      <c r="Q115">
        <v>98.173319997924494</v>
      </c>
      <c r="R115">
        <v>12.0464692505189</v>
      </c>
      <c r="S115" s="1">
        <f>(Table2[[#This Row],[Close Price]]-Table2[[#This Row],[20D EMA]])/Table2[[#This Row],[20D EMA]]</f>
        <v>-0.13496822697574509</v>
      </c>
      <c r="T115" s="1">
        <f>(Table2[[#This Row],[Close Price]]-Table2[[#This Row],[50D EMA]])/Table2[[#This Row],[50D EMA]]</f>
        <v>-0.15651588558205798</v>
      </c>
      <c r="U115" s="1">
        <f>(Table2[[#This Row],[Close Price]]-Table2[[#This Row],[200D EMA]])/Table2[[#This Row],[200D EMA]]</f>
        <v>-1.5516639326822131E-2</v>
      </c>
      <c r="V115">
        <v>0.18191929387862599</v>
      </c>
      <c r="W115">
        <v>96.1</v>
      </c>
      <c r="X115">
        <v>101.5</v>
      </c>
      <c r="Y115">
        <v>96.1</v>
      </c>
      <c r="Z115">
        <v>108.39</v>
      </c>
      <c r="AA115">
        <v>96.1</v>
      </c>
      <c r="AB115">
        <v>121.13</v>
      </c>
      <c r="AC115" s="1">
        <f>(Table2[[#This Row],[Close Price]]/Table2[[#This Row],[Day Low]])-1</f>
        <v>5.7232049947972818E-3</v>
      </c>
      <c r="AD115" s="1">
        <f>(Table2[[#This Row],[Day High]]/Table2[[#This Row],[Close Price]])-1</f>
        <v>5.0181065700982908E-2</v>
      </c>
      <c r="AE115" s="1">
        <f>(Table2[[#This Row],[Close Price]]/Table2[[#This Row],[Current Week Low]])-1</f>
        <v>5.7232049947972818E-3</v>
      </c>
      <c r="AF115" s="1">
        <f>(Table2[[#This Row],[Current Week High]]/Table2[[#This Row],[Close Price]])-1</f>
        <v>0.12146921883083284</v>
      </c>
      <c r="AG115" s="1">
        <f>(Table2[[#This Row],[Close Price]]/Table2[[#This Row],[Current Month Low]])-1</f>
        <v>5.7232049947972818E-3</v>
      </c>
      <c r="AH115" s="1">
        <f>(Table2[[#This Row],[Current Month High]]/Table2[[#This Row],[Close Price]])-1</f>
        <v>0.25328504914640448</v>
      </c>
      <c r="AI115">
        <v>44.680117261596799</v>
      </c>
      <c r="AJ115">
        <v>138.641975308642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-0.17</v>
      </c>
      <c r="AM115" t="s">
        <v>3161</v>
      </c>
      <c r="AN115">
        <v>-14.22</v>
      </c>
      <c r="AO115" t="s">
        <v>3161</v>
      </c>
      <c r="AP115">
        <v>0.119712930130374</v>
      </c>
      <c r="AQ115">
        <f>(Table2[[#This Row],[Sharpe Ratio]]-AVERAGE(Table2[Sharpe Ratio]))/_xlfn.STDEV.P(Table2[Sharpe Ratio])</f>
        <v>0.72755792667989505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57</v>
      </c>
      <c r="AT115">
        <f>_xlfn.RANK.AVG(Table2[[#This Row],[6M Return vs Nifty Z-Score]],Table2[6M Return vs Nifty Z-Score])</f>
        <v>305</v>
      </c>
      <c r="AU115">
        <f>_xlfn.RANK.AVG(Table2[[#This Row],[Sharpe Ratio Z-Score]],Table2[Sharpe Ratio Z-Score])</f>
        <v>163</v>
      </c>
      <c r="AV115">
        <f>(Table2[[#This Row],[Rank 1Y]]+Table2[[#This Row],[Rank 6M]]+Table2[[#This Row],[Rank Sharpe]])/3</f>
        <v>175</v>
      </c>
    </row>
    <row r="116" spans="1:48" x14ac:dyDescent="0.3">
      <c r="A116" t="s">
        <v>1418</v>
      </c>
      <c r="B116" t="s">
        <v>1419</v>
      </c>
      <c r="C116" t="s">
        <v>3115</v>
      </c>
      <c r="D116" t="s">
        <v>21</v>
      </c>
      <c r="E116">
        <v>7386.8042643999997</v>
      </c>
      <c r="F116">
        <v>892</v>
      </c>
      <c r="G116">
        <v>89.463069830820302</v>
      </c>
      <c r="H116">
        <f>(Table2[[#This Row],[1Y Return vs Nifty]]-AVERAGE(Table2[1Y Return vs Nifty]))/_xlfn.STDEV.P(Table2[1Y Return vs Nifty])</f>
        <v>0.98779679196260339</v>
      </c>
      <c r="I116">
        <v>11.1056881791009</v>
      </c>
      <c r="J116">
        <f>(Table2[[#This Row],[1M Return vs Nifty]]-AVERAGE(Table2[1M Return vs Nifty]))/_xlfn.STDEV.P(Table2[1M Return vs Nifty])</f>
        <v>1.1241208930888325</v>
      </c>
      <c r="K116">
        <v>8.0002563468110193</v>
      </c>
      <c r="L116">
        <f>(Table2[[#This Row],[6M Return vs Nifty]]-AVERAGE(Table2[6M Return vs Nifty]))/_xlfn.STDEV.P(Table2[6M Return vs Nifty])</f>
        <v>0.1186228602539849</v>
      </c>
      <c r="M116">
        <v>-2.1149911402805701</v>
      </c>
      <c r="N116">
        <f>(Table2[[#This Row],[1W Return vs Nifty]]-AVERAGE(Table2[1W Return vs Nifty]))/_xlfn.STDEV.P(Table2[1W Return vs Nifty])</f>
        <v>-0.32992094814515738</v>
      </c>
      <c r="O116">
        <v>907.33</v>
      </c>
      <c r="P116">
        <v>876.51026864705295</v>
      </c>
      <c r="Q116">
        <v>753.20976714153699</v>
      </c>
      <c r="R116">
        <v>37.703412002135998</v>
      </c>
      <c r="S116" s="1">
        <f>(Table2[[#This Row],[Close Price]]-Table2[[#This Row],[20D EMA]])/Table2[[#This Row],[20D EMA]]</f>
        <v>-1.6895727023244069E-2</v>
      </c>
      <c r="T116" s="1">
        <f>(Table2[[#This Row],[Close Price]]-Table2[[#This Row],[50D EMA]])/Table2[[#This Row],[50D EMA]]</f>
        <v>1.76720477865666E-2</v>
      </c>
      <c r="U116" s="1">
        <f>(Table2[[#This Row],[Close Price]]-Table2[[#This Row],[200D EMA]])/Table2[[#This Row],[200D EMA]]</f>
        <v>0.18426504662197601</v>
      </c>
      <c r="V116">
        <v>1.76525059360337</v>
      </c>
      <c r="W116">
        <v>844.95</v>
      </c>
      <c r="X116">
        <v>938</v>
      </c>
      <c r="Y116">
        <v>844.95</v>
      </c>
      <c r="Z116">
        <v>950.75</v>
      </c>
      <c r="AA116">
        <v>830</v>
      </c>
      <c r="AB116">
        <v>992.95</v>
      </c>
      <c r="AC116" s="1">
        <f>(Table2[[#This Row],[Close Price]]/Table2[[#This Row],[Day Low]])-1</f>
        <v>5.568376827031174E-2</v>
      </c>
      <c r="AD116" s="1">
        <f>(Table2[[#This Row],[Day High]]/Table2[[#This Row],[Close Price]])-1</f>
        <v>5.1569506726457437E-2</v>
      </c>
      <c r="AE116" s="1">
        <f>(Table2[[#This Row],[Close Price]]/Table2[[#This Row],[Current Week Low]])-1</f>
        <v>5.568376827031174E-2</v>
      </c>
      <c r="AF116" s="1">
        <f>(Table2[[#This Row],[Current Week High]]/Table2[[#This Row],[Close Price]])-1</f>
        <v>6.5863228699551524E-2</v>
      </c>
      <c r="AG116" s="1">
        <f>(Table2[[#This Row],[Close Price]]/Table2[[#This Row],[Current Month Low]])-1</f>
        <v>7.4698795180722977E-2</v>
      </c>
      <c r="AH116" s="1">
        <f>(Table2[[#This Row],[Current Month High]]/Table2[[#This Row],[Close Price]])-1</f>
        <v>0.11317264573991026</v>
      </c>
      <c r="AI116">
        <v>11.317264573991</v>
      </c>
      <c r="AJ116">
        <v>114.939759036144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-0.01</v>
      </c>
      <c r="AM116" t="s">
        <v>3161</v>
      </c>
      <c r="AN116">
        <v>1.63</v>
      </c>
      <c r="AO116" t="s">
        <v>3162</v>
      </c>
      <c r="AP116">
        <v>0.13032215752991999</v>
      </c>
      <c r="AQ116">
        <f>(Table2[[#This Row],[Sharpe Ratio]]-AVERAGE(Table2[Sharpe Ratio]))/_xlfn.STDEV.P(Table2[Sharpe Ratio])</f>
        <v>0.85226389365336408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2.7528834908136268</v>
      </c>
      <c r="AS116">
        <f>_xlfn.RANK.AVG(Table2[[#This Row],[1Y Return vs Nifty Z-Score]],Table2[1Y Return vs Nifty Z-Score])</f>
        <v>107</v>
      </c>
      <c r="AT116">
        <f>_xlfn.RANK.AVG(Table2[[#This Row],[6M Return vs Nifty Z-Score]],Table2[6M Return vs Nifty Z-Score])</f>
        <v>281</v>
      </c>
      <c r="AU116">
        <f>_xlfn.RANK.AVG(Table2[[#This Row],[Sharpe Ratio Z-Score]],Table2[Sharpe Ratio Z-Score])</f>
        <v>137</v>
      </c>
      <c r="AV116">
        <f>(Table2[[#This Row],[Rank 1Y]]+Table2[[#This Row],[Rank 6M]]+Table2[[#This Row],[Rank Sharpe]])/3</f>
        <v>175</v>
      </c>
    </row>
    <row r="117" spans="1:48" x14ac:dyDescent="0.3">
      <c r="A117" t="s">
        <v>837</v>
      </c>
      <c r="B117" t="s">
        <v>838</v>
      </c>
      <c r="C117" t="s">
        <v>3127</v>
      </c>
      <c r="D117" t="s">
        <v>159</v>
      </c>
      <c r="E117">
        <v>18289.067637150001</v>
      </c>
      <c r="F117">
        <v>764.9</v>
      </c>
      <c r="G117">
        <v>131.41112366879901</v>
      </c>
      <c r="H117">
        <f>(Table2[[#This Row],[1Y Return vs Nifty]]-AVERAGE(Table2[1Y Return vs Nifty]))/_xlfn.STDEV.P(Table2[1Y Return vs Nifty])</f>
        <v>1.6804970967110204</v>
      </c>
      <c r="I117">
        <v>7.2282651164002001</v>
      </c>
      <c r="J117">
        <f>(Table2[[#This Row],[1M Return vs Nifty]]-AVERAGE(Table2[1M Return vs Nifty]))/_xlfn.STDEV.P(Table2[1M Return vs Nifty])</f>
        <v>0.69020101131854827</v>
      </c>
      <c r="K117">
        <v>-5.4155633337869196</v>
      </c>
      <c r="L117">
        <f>(Table2[[#This Row],[6M Return vs Nifty]]-AVERAGE(Table2[6M Return vs Nifty]))/_xlfn.STDEV.P(Table2[6M Return vs Nifty])</f>
        <v>-0.34631363810690979</v>
      </c>
      <c r="M117">
        <v>-4.7252275280506497</v>
      </c>
      <c r="N117">
        <f>(Table2[[#This Row],[1W Return vs Nifty]]-AVERAGE(Table2[1W Return vs Nifty]))/_xlfn.STDEV.P(Table2[1W Return vs Nifty])</f>
        <v>-0.8362763553613225</v>
      </c>
      <c r="O117">
        <v>818.21</v>
      </c>
      <c r="P117">
        <v>813.90772962762503</v>
      </c>
      <c r="Q117">
        <v>715.84098206934095</v>
      </c>
      <c r="R117">
        <v>30.053754351418899</v>
      </c>
      <c r="S117" s="1">
        <f>(Table2[[#This Row],[Close Price]]-Table2[[#This Row],[20D EMA]])/Table2[[#This Row],[20D EMA]]</f>
        <v>-6.5154422458782044E-2</v>
      </c>
      <c r="T117" s="1">
        <f>(Table2[[#This Row],[Close Price]]-Table2[[#This Row],[50D EMA]])/Table2[[#This Row],[50D EMA]]</f>
        <v>-6.0212881440561847E-2</v>
      </c>
      <c r="U117" s="1">
        <f>(Table2[[#This Row],[Close Price]]-Table2[[#This Row],[200D EMA]])/Table2[[#This Row],[200D EMA]]</f>
        <v>6.8533402193375476E-2</v>
      </c>
      <c r="V117">
        <v>0.84128967355114803</v>
      </c>
      <c r="W117">
        <v>756.6</v>
      </c>
      <c r="X117">
        <v>802</v>
      </c>
      <c r="Y117">
        <v>756.6</v>
      </c>
      <c r="Z117">
        <v>836.7</v>
      </c>
      <c r="AA117">
        <v>737.05</v>
      </c>
      <c r="AB117">
        <v>880</v>
      </c>
      <c r="AC117" s="1">
        <f>(Table2[[#This Row],[Close Price]]/Table2[[#This Row],[Day Low]])-1</f>
        <v>1.0970129526830519E-2</v>
      </c>
      <c r="AD117" s="1">
        <f>(Table2[[#This Row],[Day High]]/Table2[[#This Row],[Close Price]])-1</f>
        <v>4.8503072297032324E-2</v>
      </c>
      <c r="AE117" s="1">
        <f>(Table2[[#This Row],[Close Price]]/Table2[[#This Row],[Current Week Low]])-1</f>
        <v>1.0970129526830519E-2</v>
      </c>
      <c r="AF117" s="1">
        <f>(Table2[[#This Row],[Current Week High]]/Table2[[#This Row],[Close Price]])-1</f>
        <v>9.3868479539809258E-2</v>
      </c>
      <c r="AG117" s="1">
        <f>(Table2[[#This Row],[Close Price]]/Table2[[#This Row],[Current Month Low]])-1</f>
        <v>3.7785767587002361E-2</v>
      </c>
      <c r="AH117" s="1">
        <f>(Table2[[#This Row],[Current Month High]]/Table2[[#This Row],[Close Price]])-1</f>
        <v>0.15047718656033471</v>
      </c>
      <c r="AI117">
        <v>28.121323048764499</v>
      </c>
      <c r="AJ117">
        <v>154.96666666666599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</v>
      </c>
      <c r="AM117" t="s">
        <v>3163</v>
      </c>
      <c r="AN117">
        <v>-3.82</v>
      </c>
      <c r="AO117" t="s">
        <v>3161</v>
      </c>
      <c r="AP117">
        <v>0.19217728049570401</v>
      </c>
      <c r="AQ117">
        <f>(Table2[[#This Row],[Sharpe Ratio]]-AVERAGE(Table2[Sharpe Ratio]))/_xlfn.STDEV.P(Table2[Sharpe Ratio])</f>
        <v>1.5793387909301464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2.7674469054914828</v>
      </c>
      <c r="AS117">
        <f>_xlfn.RANK.AVG(Table2[[#This Row],[1Y Return vs Nifty Z-Score]],Table2[1Y Return vs Nifty Z-Score])</f>
        <v>47</v>
      </c>
      <c r="AT117">
        <f>_xlfn.RANK.AVG(Table2[[#This Row],[6M Return vs Nifty Z-Score]],Table2[6M Return vs Nifty Z-Score])</f>
        <v>440</v>
      </c>
      <c r="AU117">
        <f>_xlfn.RANK.AVG(Table2[[#This Row],[Sharpe Ratio Z-Score]],Table2[Sharpe Ratio Z-Score])</f>
        <v>41</v>
      </c>
      <c r="AV117">
        <f>(Table2[[#This Row],[Rank 1Y]]+Table2[[#This Row],[Rank 6M]]+Table2[[#This Row],[Rank Sharpe]])/3</f>
        <v>176</v>
      </c>
    </row>
    <row r="118" spans="1:48" x14ac:dyDescent="0.3">
      <c r="A118" t="s">
        <v>203</v>
      </c>
      <c r="B118" t="s">
        <v>204</v>
      </c>
      <c r="C118" t="s">
        <v>3116</v>
      </c>
      <c r="D118" t="s">
        <v>54</v>
      </c>
      <c r="E118">
        <v>122372.14141710001</v>
      </c>
      <c r="F118">
        <v>3254.5</v>
      </c>
      <c r="G118">
        <v>51.0153004821805</v>
      </c>
      <c r="H118">
        <f>(Table2[[#This Row],[1Y Return vs Nifty]]-AVERAGE(Table2[1Y Return vs Nifty]))/_xlfn.STDEV.P(Table2[1Y Return vs Nifty])</f>
        <v>0.3528976939599448</v>
      </c>
      <c r="I118">
        <v>-1.80962355663066</v>
      </c>
      <c r="J118">
        <f>(Table2[[#This Row],[1M Return vs Nifty]]-AVERAGE(Table2[1M Return vs Nifty]))/_xlfn.STDEV.P(Table2[1M Return vs Nifty])</f>
        <v>-0.32122320549698447</v>
      </c>
      <c r="K118">
        <v>24.6640354326424</v>
      </c>
      <c r="L118">
        <f>(Table2[[#This Row],[6M Return vs Nifty]]-AVERAGE(Table2[6M Return vs Nifty]))/_xlfn.STDEV.P(Table2[6M Return vs Nifty])</f>
        <v>0.69612011961493114</v>
      </c>
      <c r="M118">
        <v>-0.440261011631637</v>
      </c>
      <c r="N118">
        <f>(Table2[[#This Row],[1W Return vs Nifty]]-AVERAGE(Table2[1W Return vs Nifty]))/_xlfn.STDEV.P(Table2[1W Return vs Nifty])</f>
        <v>-5.0428412263952786E-3</v>
      </c>
      <c r="O118">
        <v>3363.33</v>
      </c>
      <c r="P118">
        <v>3279.53688677637</v>
      </c>
      <c r="Q118">
        <v>2770.5076528642799</v>
      </c>
      <c r="R118">
        <v>35.479051546299097</v>
      </c>
      <c r="S118" s="1">
        <f>(Table2[[#This Row],[Close Price]]-Table2[[#This Row],[20D EMA]])/Table2[[#This Row],[20D EMA]]</f>
        <v>-3.2357812049367718E-2</v>
      </c>
      <c r="T118" s="1">
        <f>(Table2[[#This Row],[Close Price]]-Table2[[#This Row],[50D EMA]])/Table2[[#This Row],[50D EMA]]</f>
        <v>-7.6342750945485142E-3</v>
      </c>
      <c r="U118" s="1">
        <f>(Table2[[#This Row],[Close Price]]-Table2[[#This Row],[200D EMA]])/Table2[[#This Row],[200D EMA]]</f>
        <v>0.17469446317368814</v>
      </c>
      <c r="V118">
        <v>1.00288143437262</v>
      </c>
      <c r="W118">
        <v>3240</v>
      </c>
      <c r="X118">
        <v>3391</v>
      </c>
      <c r="Y118">
        <v>3240</v>
      </c>
      <c r="Z118">
        <v>3391</v>
      </c>
      <c r="AA118">
        <v>3145.75</v>
      </c>
      <c r="AB118">
        <v>3627.8</v>
      </c>
      <c r="AC118" s="1">
        <f>(Table2[[#This Row],[Close Price]]/Table2[[#This Row],[Day Low]])-1</f>
        <v>4.4753086419753174E-3</v>
      </c>
      <c r="AD118" s="1">
        <f>(Table2[[#This Row],[Day High]]/Table2[[#This Row],[Close Price]])-1</f>
        <v>4.1941926563220155E-2</v>
      </c>
      <c r="AE118" s="1">
        <f>(Table2[[#This Row],[Close Price]]/Table2[[#This Row],[Current Week Low]])-1</f>
        <v>4.4753086419753174E-3</v>
      </c>
      <c r="AF118" s="1">
        <f>(Table2[[#This Row],[Current Week High]]/Table2[[#This Row],[Close Price]])-1</f>
        <v>4.1941926563220155E-2</v>
      </c>
      <c r="AG118" s="1">
        <f>(Table2[[#This Row],[Close Price]]/Table2[[#This Row],[Current Month Low]])-1</f>
        <v>3.4570452197409285E-2</v>
      </c>
      <c r="AH118" s="1">
        <f>(Table2[[#This Row],[Current Month High]]/Table2[[#This Row],[Close Price]])-1</f>
        <v>0.11470271931172227</v>
      </c>
      <c r="AI118">
        <v>12.2215394069749</v>
      </c>
      <c r="AJ118">
        <v>84.825510406905707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7.0000000000000007E-2</v>
      </c>
      <c r="AM118" t="s">
        <v>3162</v>
      </c>
      <c r="AN118">
        <v>-2.4500000000000002</v>
      </c>
      <c r="AO118" t="s">
        <v>3161</v>
      </c>
      <c r="AP118">
        <v>0.10620806722701299</v>
      </c>
      <c r="AQ118">
        <f>(Table2[[#This Row],[Sharpe Ratio]]-AVERAGE(Table2[Sharpe Ratio]))/_xlfn.STDEV.P(Table2[Sharpe Ratio])</f>
        <v>0.5688152658071689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1.2915670326586652</v>
      </c>
      <c r="AS118">
        <f>_xlfn.RANK.AVG(Table2[[#This Row],[1Y Return vs Nifty Z-Score]],Table2[1Y Return vs Nifty Z-Score])</f>
        <v>200</v>
      </c>
      <c r="AT118">
        <f>_xlfn.RANK.AVG(Table2[[#This Row],[6M Return vs Nifty Z-Score]],Table2[6M Return vs Nifty Z-Score])</f>
        <v>129</v>
      </c>
      <c r="AU118">
        <f>_xlfn.RANK.AVG(Table2[[#This Row],[Sharpe Ratio Z-Score]],Table2[Sharpe Ratio Z-Score])</f>
        <v>200</v>
      </c>
      <c r="AV118">
        <f>(Table2[[#This Row],[Rank 1Y]]+Table2[[#This Row],[Rank 6M]]+Table2[[#This Row],[Rank Sharpe]])/3</f>
        <v>176.33333333333334</v>
      </c>
    </row>
    <row r="119" spans="1:48" x14ac:dyDescent="0.3">
      <c r="A119" t="s">
        <v>1273</v>
      </c>
      <c r="B119" t="s">
        <v>1274</v>
      </c>
      <c r="C119" t="s">
        <v>3127</v>
      </c>
      <c r="D119" t="s">
        <v>265</v>
      </c>
      <c r="E119">
        <v>8758.4207901619993</v>
      </c>
      <c r="F119">
        <v>75.37</v>
      </c>
      <c r="G119">
        <v>52.585196888513799</v>
      </c>
      <c r="H119">
        <f>(Table2[[#This Row],[1Y Return vs Nifty]]-AVERAGE(Table2[1Y Return vs Nifty]))/_xlfn.STDEV.P(Table2[1Y Return vs Nifty])</f>
        <v>0.37882184584767686</v>
      </c>
      <c r="I119">
        <v>6.6652953527992</v>
      </c>
      <c r="J119">
        <f>(Table2[[#This Row],[1M Return vs Nifty]]-AVERAGE(Table2[1M Return vs Nifty]))/_xlfn.STDEV.P(Table2[1M Return vs Nifty])</f>
        <v>0.62719943287024704</v>
      </c>
      <c r="K119">
        <v>7.2911902829309696</v>
      </c>
      <c r="L119">
        <f>(Table2[[#This Row],[6M Return vs Nifty]]-AVERAGE(Table2[6M Return vs Nifty]))/_xlfn.STDEV.P(Table2[6M Return vs Nifty])</f>
        <v>9.4049580298254346E-2</v>
      </c>
      <c r="M119">
        <v>1.5712310095978099</v>
      </c>
      <c r="N119">
        <f>(Table2[[#This Row],[1W Return vs Nifty]]-AVERAGE(Table2[1W Return vs Nifty]))/_xlfn.STDEV.P(Table2[1W Return vs Nifty])</f>
        <v>0.38516314406056645</v>
      </c>
      <c r="O119">
        <v>78.67</v>
      </c>
      <c r="P119">
        <v>78.3601957065531</v>
      </c>
      <c r="Q119">
        <v>67.064561501442995</v>
      </c>
      <c r="R119">
        <v>35.638354980262697</v>
      </c>
      <c r="S119" s="1">
        <f>(Table2[[#This Row],[Close Price]]-Table2[[#This Row],[20D EMA]])/Table2[[#This Row],[20D EMA]]</f>
        <v>-4.1947375111224067E-2</v>
      </c>
      <c r="T119" s="1">
        <f>(Table2[[#This Row],[Close Price]]-Table2[[#This Row],[50D EMA]])/Table2[[#This Row],[50D EMA]]</f>
        <v>-3.8159625299443084E-2</v>
      </c>
      <c r="U119" s="1">
        <f>(Table2[[#This Row],[Close Price]]-Table2[[#This Row],[200D EMA]])/Table2[[#This Row],[200D EMA]]</f>
        <v>0.12384243350906433</v>
      </c>
      <c r="V119">
        <v>1.01433485618365</v>
      </c>
      <c r="W119">
        <v>75.010000000000005</v>
      </c>
      <c r="X119">
        <v>79.75</v>
      </c>
      <c r="Y119">
        <v>75.010000000000005</v>
      </c>
      <c r="Z119">
        <v>83</v>
      </c>
      <c r="AA119">
        <v>70.63</v>
      </c>
      <c r="AB119">
        <v>83.6</v>
      </c>
      <c r="AC119" s="1">
        <f>(Table2[[#This Row],[Close Price]]/Table2[[#This Row],[Day Low]])-1</f>
        <v>4.799360085322002E-3</v>
      </c>
      <c r="AD119" s="1">
        <f>(Table2[[#This Row],[Day High]]/Table2[[#This Row],[Close Price]])-1</f>
        <v>5.8113307682101656E-2</v>
      </c>
      <c r="AE119" s="1">
        <f>(Table2[[#This Row],[Close Price]]/Table2[[#This Row],[Current Week Low]])-1</f>
        <v>4.799360085322002E-3</v>
      </c>
      <c r="AF119" s="1">
        <f>(Table2[[#This Row],[Current Week High]]/Table2[[#This Row],[Close Price]])-1</f>
        <v>0.1012339126973596</v>
      </c>
      <c r="AG119" s="1">
        <f>(Table2[[#This Row],[Close Price]]/Table2[[#This Row],[Current Month Low]])-1</f>
        <v>6.711029307659655E-2</v>
      </c>
      <c r="AH119" s="1">
        <f>(Table2[[#This Row],[Current Month High]]/Table2[[#This Row],[Close Price]])-1</f>
        <v>0.10919463977709953</v>
      </c>
      <c r="AI119">
        <v>23.921984874618499</v>
      </c>
      <c r="AJ119">
        <v>90.328282828282795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-0.08</v>
      </c>
      <c r="AM119" t="s">
        <v>3161</v>
      </c>
      <c r="AN119">
        <v>-1.72</v>
      </c>
      <c r="AO119" t="s">
        <v>3161</v>
      </c>
      <c r="AP119">
        <v>0.18722978102047699</v>
      </c>
      <c r="AQ119">
        <f>(Table2[[#This Row],[Sharpe Ratio]]-AVERAGE(Table2[Sharpe Ratio]))/_xlfn.STDEV.P(Table2[Sharpe Ratio])</f>
        <v>1.5211834999816911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3.0064175030584361</v>
      </c>
      <c r="AS119">
        <f>_xlfn.RANK.AVG(Table2[[#This Row],[1Y Return vs Nifty Z-Score]],Table2[1Y Return vs Nifty Z-Score])</f>
        <v>195</v>
      </c>
      <c r="AT119">
        <f>_xlfn.RANK.AVG(Table2[[#This Row],[6M Return vs Nifty Z-Score]],Table2[6M Return vs Nifty Z-Score])</f>
        <v>288</v>
      </c>
      <c r="AU119">
        <f>_xlfn.RANK.AVG(Table2[[#This Row],[Sharpe Ratio Z-Score]],Table2[Sharpe Ratio Z-Score])</f>
        <v>46</v>
      </c>
      <c r="AV119">
        <f>(Table2[[#This Row],[Rank 1Y]]+Table2[[#This Row],[Rank 6M]]+Table2[[#This Row],[Rank Sharpe]])/3</f>
        <v>176.33333333333334</v>
      </c>
    </row>
    <row r="120" spans="1:48" x14ac:dyDescent="0.3">
      <c r="A120" t="s">
        <v>1060</v>
      </c>
      <c r="B120" t="s">
        <v>1061</v>
      </c>
      <c r="C120" t="s">
        <v>3130</v>
      </c>
      <c r="D120" t="s">
        <v>414</v>
      </c>
      <c r="E120">
        <v>12119.462389124999</v>
      </c>
      <c r="F120">
        <v>960.05</v>
      </c>
      <c r="G120">
        <v>36.956685341938901</v>
      </c>
      <c r="H120">
        <f>(Table2[[#This Row],[1Y Return vs Nifty]]-AVERAGE(Table2[1Y Return vs Nifty]))/_xlfn.STDEV.P(Table2[1Y Return vs Nifty])</f>
        <v>0.12074372968784886</v>
      </c>
      <c r="I120">
        <v>6.1952480879327698</v>
      </c>
      <c r="J120">
        <f>(Table2[[#This Row],[1M Return vs Nifty]]-AVERAGE(Table2[1M Return vs Nifty]))/_xlfn.STDEV.P(Table2[1M Return vs Nifty])</f>
        <v>0.57459675054771953</v>
      </c>
      <c r="K120">
        <v>63.951941771182497</v>
      </c>
      <c r="L120">
        <f>(Table2[[#This Row],[6M Return vs Nifty]]-AVERAGE(Table2[6M Return vs Nifty]))/_xlfn.STDEV.P(Table2[6M Return vs Nifty])</f>
        <v>2.0576755098821851</v>
      </c>
      <c r="M120">
        <v>-2.46927820115729</v>
      </c>
      <c r="N120">
        <f>(Table2[[#This Row],[1W Return vs Nifty]]-AVERAGE(Table2[1W Return vs Nifty]))/_xlfn.STDEV.P(Table2[1W Return vs Nifty])</f>
        <v>-0.39864850470753704</v>
      </c>
      <c r="O120">
        <v>1036.45</v>
      </c>
      <c r="P120">
        <v>1005.7937620633001</v>
      </c>
      <c r="Q120">
        <v>804.83652931891299</v>
      </c>
      <c r="R120">
        <v>24.557239957394799</v>
      </c>
      <c r="S120" s="1">
        <f>(Table2[[#This Row],[Close Price]]-Table2[[#This Row],[20D EMA]])/Table2[[#This Row],[20D EMA]]</f>
        <v>-7.3713155482657236E-2</v>
      </c>
      <c r="T120" s="1">
        <f>(Table2[[#This Row],[Close Price]]-Table2[[#This Row],[50D EMA]])/Table2[[#This Row],[50D EMA]]</f>
        <v>-4.548026025679526E-2</v>
      </c>
      <c r="U120" s="1">
        <f>(Table2[[#This Row],[Close Price]]-Table2[[#This Row],[200D EMA]])/Table2[[#This Row],[200D EMA]]</f>
        <v>0.19285092689870231</v>
      </c>
      <c r="V120">
        <v>0.33309571107627101</v>
      </c>
      <c r="W120">
        <v>954.6</v>
      </c>
      <c r="X120">
        <v>1020.25</v>
      </c>
      <c r="Y120">
        <v>954.6</v>
      </c>
      <c r="Z120">
        <v>1031.5</v>
      </c>
      <c r="AA120">
        <v>954.6</v>
      </c>
      <c r="AB120">
        <v>1163.8499999999999</v>
      </c>
      <c r="AC120" s="1">
        <f>(Table2[[#This Row],[Close Price]]/Table2[[#This Row],[Day Low]])-1</f>
        <v>5.7091975696625941E-3</v>
      </c>
      <c r="AD120" s="1">
        <f>(Table2[[#This Row],[Day High]]/Table2[[#This Row],[Close Price]])-1</f>
        <v>6.2705067444404072E-2</v>
      </c>
      <c r="AE120" s="1">
        <f>(Table2[[#This Row],[Close Price]]/Table2[[#This Row],[Current Week Low]])-1</f>
        <v>5.7091975696625941E-3</v>
      </c>
      <c r="AF120" s="1">
        <f>(Table2[[#This Row],[Current Week High]]/Table2[[#This Row],[Close Price]])-1</f>
        <v>7.442320712462891E-2</v>
      </c>
      <c r="AG120" s="1">
        <f>(Table2[[#This Row],[Close Price]]/Table2[[#This Row],[Current Month Low]])-1</f>
        <v>5.7091975696625941E-3</v>
      </c>
      <c r="AH120" s="1">
        <f>(Table2[[#This Row],[Current Month High]]/Table2[[#This Row],[Close Price]])-1</f>
        <v>0.21228061038487578</v>
      </c>
      <c r="AI120">
        <v>21.2280610384875</v>
      </c>
      <c r="AJ120">
        <v>113.34444444444399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0.06</v>
      </c>
      <c r="AM120" t="s">
        <v>3162</v>
      </c>
      <c r="AN120">
        <v>-11.77</v>
      </c>
      <c r="AO120" t="s">
        <v>3161</v>
      </c>
      <c r="AP120">
        <v>8.8657481303126007E-2</v>
      </c>
      <c r="AQ120">
        <f>(Table2[[#This Row],[Sharpe Ratio]]-AVERAGE(Table2[Sharpe Ratio]))/_xlfn.STDEV.P(Table2[Sharpe Ratio])</f>
        <v>0.36251722862088515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2.7168847140311017</v>
      </c>
      <c r="AS120">
        <f>_xlfn.RANK.AVG(Table2[[#This Row],[1Y Return vs Nifty Z-Score]],Table2[1Y Return vs Nifty Z-Score])</f>
        <v>255</v>
      </c>
      <c r="AT120">
        <f>_xlfn.RANK.AVG(Table2[[#This Row],[6M Return vs Nifty Z-Score]],Table2[6M Return vs Nifty Z-Score])</f>
        <v>31</v>
      </c>
      <c r="AU120">
        <f>_xlfn.RANK.AVG(Table2[[#This Row],[Sharpe Ratio Z-Score]],Table2[Sharpe Ratio Z-Score])</f>
        <v>248</v>
      </c>
      <c r="AV120">
        <f>(Table2[[#This Row],[Rank 1Y]]+Table2[[#This Row],[Rank 6M]]+Table2[[#This Row],[Rank Sharpe]])/3</f>
        <v>178</v>
      </c>
    </row>
    <row r="121" spans="1:48" x14ac:dyDescent="0.3">
      <c r="A121" t="s">
        <v>540</v>
      </c>
      <c r="B121" t="s">
        <v>541</v>
      </c>
      <c r="C121" t="s">
        <v>3120</v>
      </c>
      <c r="D121" t="s">
        <v>51</v>
      </c>
      <c r="E121">
        <v>37191.328356259997</v>
      </c>
      <c r="F121">
        <v>2977.4</v>
      </c>
      <c r="G121">
        <v>56.743199391381303</v>
      </c>
      <c r="H121">
        <f>(Table2[[#This Row],[1Y Return vs Nifty]]-AVERAGE(Table2[1Y Return vs Nifty]))/_xlfn.STDEV.P(Table2[1Y Return vs Nifty])</f>
        <v>0.44748413974111362</v>
      </c>
      <c r="I121">
        <v>4.8040965383460899</v>
      </c>
      <c r="J121">
        <f>(Table2[[#This Row],[1M Return vs Nifty]]-AVERAGE(Table2[1M Return vs Nifty]))/_xlfn.STDEV.P(Table2[1M Return vs Nifty])</f>
        <v>0.41891388949289643</v>
      </c>
      <c r="K121">
        <v>32.805847463495503</v>
      </c>
      <c r="L121">
        <f>(Table2[[#This Row],[6M Return vs Nifty]]-AVERAGE(Table2[6M Return vs Nifty]))/_xlfn.STDEV.P(Table2[6M Return vs Nifty])</f>
        <v>0.97828145347751716</v>
      </c>
      <c r="M121">
        <v>-1.7495124351229301</v>
      </c>
      <c r="N121">
        <f>(Table2[[#This Row],[1W Return vs Nifty]]-AVERAGE(Table2[1W Return vs Nifty]))/_xlfn.STDEV.P(Table2[1W Return vs Nifty])</f>
        <v>-0.25902234315826117</v>
      </c>
      <c r="O121">
        <v>3232.26</v>
      </c>
      <c r="P121">
        <v>3128.49953931865</v>
      </c>
      <c r="Q121">
        <v>2586.4706301896399</v>
      </c>
      <c r="R121">
        <v>22.7057395550545</v>
      </c>
      <c r="S121" s="1">
        <f>(Table2[[#This Row],[Close Price]]-Table2[[#This Row],[20D EMA]])/Table2[[#This Row],[20D EMA]]</f>
        <v>-7.8848854980725594E-2</v>
      </c>
      <c r="T121" s="1">
        <f>(Table2[[#This Row],[Close Price]]-Table2[[#This Row],[50D EMA]])/Table2[[#This Row],[50D EMA]]</f>
        <v>-4.8297766203781387E-2</v>
      </c>
      <c r="U121" s="1">
        <f>(Table2[[#This Row],[Close Price]]-Table2[[#This Row],[200D EMA]])/Table2[[#This Row],[200D EMA]]</f>
        <v>0.15114394311977836</v>
      </c>
      <c r="V121">
        <v>0.73032524360850704</v>
      </c>
      <c r="W121">
        <v>2938.4</v>
      </c>
      <c r="X121">
        <v>3160</v>
      </c>
      <c r="Y121">
        <v>2938.4</v>
      </c>
      <c r="Z121">
        <v>3216.4</v>
      </c>
      <c r="AA121">
        <v>2938.4</v>
      </c>
      <c r="AB121">
        <v>3428</v>
      </c>
      <c r="AC121" s="1">
        <f>(Table2[[#This Row],[Close Price]]/Table2[[#This Row],[Day Low]])-1</f>
        <v>1.3272529267628563E-2</v>
      </c>
      <c r="AD121" s="1">
        <f>(Table2[[#This Row],[Day High]]/Table2[[#This Row],[Close Price]])-1</f>
        <v>6.1328676026062956E-2</v>
      </c>
      <c r="AE121" s="1">
        <f>(Table2[[#This Row],[Close Price]]/Table2[[#This Row],[Current Week Low]])-1</f>
        <v>1.3272529267628563E-2</v>
      </c>
      <c r="AF121" s="1">
        <f>(Table2[[#This Row],[Current Week High]]/Table2[[#This Row],[Close Price]])-1</f>
        <v>8.0271377712097802E-2</v>
      </c>
      <c r="AG121" s="1">
        <f>(Table2[[#This Row],[Close Price]]/Table2[[#This Row],[Current Month Low]])-1</f>
        <v>1.3272529267628563E-2</v>
      </c>
      <c r="AH121" s="1">
        <f>(Table2[[#This Row],[Current Month High]]/Table2[[#This Row],[Close Price]])-1</f>
        <v>0.1513400953852353</v>
      </c>
      <c r="AI121">
        <v>17.0484315174313</v>
      </c>
      <c r="AJ121">
        <v>80.443016878276396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0.01</v>
      </c>
      <c r="AM121" t="s">
        <v>3162</v>
      </c>
      <c r="AN121">
        <v>-10.45</v>
      </c>
      <c r="AO121" t="s">
        <v>3161</v>
      </c>
      <c r="AP121">
        <v>8.3885696762520001E-2</v>
      </c>
      <c r="AQ121">
        <f>(Table2[[#This Row],[Sharpe Ratio]]-AVERAGE(Table2[Sharpe Ratio]))/_xlfn.STDEV.P(Table2[Sharpe Ratio])</f>
        <v>0.30642737561700023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1.8920845151702661</v>
      </c>
      <c r="AS121">
        <f>_xlfn.RANK.AVG(Table2[[#This Row],[1Y Return vs Nifty Z-Score]],Table2[1Y Return vs Nifty Z-Score])</f>
        <v>174</v>
      </c>
      <c r="AT121">
        <f>_xlfn.RANK.AVG(Table2[[#This Row],[6M Return vs Nifty Z-Score]],Table2[6M Return vs Nifty Z-Score])</f>
        <v>94</v>
      </c>
      <c r="AU121">
        <f>_xlfn.RANK.AVG(Table2[[#This Row],[Sharpe Ratio Z-Score]],Table2[Sharpe Ratio Z-Score])</f>
        <v>267</v>
      </c>
      <c r="AV121">
        <f>(Table2[[#This Row],[Rank 1Y]]+Table2[[#This Row],[Rank 6M]]+Table2[[#This Row],[Rank Sharpe]])/3</f>
        <v>178.33333333333334</v>
      </c>
    </row>
    <row r="122" spans="1:48" x14ac:dyDescent="0.3">
      <c r="A122" t="s">
        <v>223</v>
      </c>
      <c r="B122" t="s">
        <v>224</v>
      </c>
      <c r="C122" t="s">
        <v>3120</v>
      </c>
      <c r="D122" t="s">
        <v>51</v>
      </c>
      <c r="E122">
        <v>113028.9313696</v>
      </c>
      <c r="F122">
        <v>3339.65</v>
      </c>
      <c r="G122">
        <v>52.672385805035503</v>
      </c>
      <c r="H122">
        <f>(Table2[[#This Row],[1Y Return vs Nifty]]-AVERAGE(Table2[1Y Return vs Nifty]))/_xlfn.STDEV.P(Table2[1Y Return vs Nifty])</f>
        <v>0.38026162155881099</v>
      </c>
      <c r="I122">
        <v>2.4314582346420499</v>
      </c>
      <c r="J122">
        <f>(Table2[[#This Row],[1M Return vs Nifty]]-AVERAGE(Table2[1M Return vs Nifty]))/_xlfn.STDEV.P(Table2[1M Return vs Nifty])</f>
        <v>0.15339348700428762</v>
      </c>
      <c r="K122">
        <v>19.287969754815698</v>
      </c>
      <c r="L122">
        <f>(Table2[[#This Row],[6M Return vs Nifty]]-AVERAGE(Table2[6M Return vs Nifty]))/_xlfn.STDEV.P(Table2[6M Return vs Nifty])</f>
        <v>0.50980804843960248</v>
      </c>
      <c r="M122">
        <v>-0.68729800428255605</v>
      </c>
      <c r="N122">
        <f>(Table2[[#This Row],[1W Return vs Nifty]]-AVERAGE(Table2[1W Return vs Nifty]))/_xlfn.STDEV.P(Table2[1W Return vs Nifty])</f>
        <v>-5.2965135773087972E-2</v>
      </c>
      <c r="O122">
        <v>3437.42</v>
      </c>
      <c r="P122">
        <v>3374.0954708333702</v>
      </c>
      <c r="Q122">
        <v>2919.8645120885399</v>
      </c>
      <c r="R122">
        <v>36.0529606381902</v>
      </c>
      <c r="S122" s="1">
        <f>(Table2[[#This Row],[Close Price]]-Table2[[#This Row],[20D EMA]])/Table2[[#This Row],[20D EMA]]</f>
        <v>-2.8442843760727518E-2</v>
      </c>
      <c r="T122" s="1">
        <f>(Table2[[#This Row],[Close Price]]-Table2[[#This Row],[50D EMA]])/Table2[[#This Row],[50D EMA]]</f>
        <v>-1.0208801479130168E-2</v>
      </c>
      <c r="U122" s="1">
        <f>(Table2[[#This Row],[Close Price]]-Table2[[#This Row],[200D EMA]])/Table2[[#This Row],[200D EMA]]</f>
        <v>0.14376882426342216</v>
      </c>
      <c r="V122">
        <v>0.72689693619189599</v>
      </c>
      <c r="W122">
        <v>3328.65</v>
      </c>
      <c r="X122">
        <v>3402.75</v>
      </c>
      <c r="Y122">
        <v>3328.65</v>
      </c>
      <c r="Z122">
        <v>3458.1</v>
      </c>
      <c r="AA122">
        <v>3328.65</v>
      </c>
      <c r="AB122">
        <v>3590.7</v>
      </c>
      <c r="AC122" s="1">
        <f>(Table2[[#This Row],[Close Price]]/Table2[[#This Row],[Day Low]])-1</f>
        <v>3.3046430234480173E-3</v>
      </c>
      <c r="AD122" s="1">
        <f>(Table2[[#This Row],[Day High]]/Table2[[#This Row],[Close Price]])-1</f>
        <v>1.889419549952831E-2</v>
      </c>
      <c r="AE122" s="1">
        <f>(Table2[[#This Row],[Close Price]]/Table2[[#This Row],[Current Week Low]])-1</f>
        <v>3.3046430234480173E-3</v>
      </c>
      <c r="AF122" s="1">
        <f>(Table2[[#This Row],[Current Week High]]/Table2[[#This Row],[Close Price]])-1</f>
        <v>3.5467788540715306E-2</v>
      </c>
      <c r="AG122" s="1">
        <f>(Table2[[#This Row],[Close Price]]/Table2[[#This Row],[Current Month Low]])-1</f>
        <v>3.3046430234480173E-3</v>
      </c>
      <c r="AH122" s="1">
        <f>(Table2[[#This Row],[Current Month High]]/Table2[[#This Row],[Close Price]])-1</f>
        <v>7.5172548021499086E-2</v>
      </c>
      <c r="AI122">
        <v>7.5172548021498997</v>
      </c>
      <c r="AJ122">
        <v>83.240514663520898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-0.01</v>
      </c>
      <c r="AM122" t="s">
        <v>3161</v>
      </c>
      <c r="AN122">
        <v>-3.85</v>
      </c>
      <c r="AO122" t="s">
        <v>3161</v>
      </c>
      <c r="AP122">
        <v>0.117629537640733</v>
      </c>
      <c r="AQ122">
        <f>(Table2[[#This Row],[Sharpe Ratio]]-AVERAGE(Table2[Sharpe Ratio]))/_xlfn.STDEV.P(Table2[Sharpe Ratio])</f>
        <v>0.70306872824711741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1.6935667494767304</v>
      </c>
      <c r="AS122">
        <f>_xlfn.RANK.AVG(Table2[[#This Row],[1Y Return vs Nifty Z-Score]],Table2[1Y Return vs Nifty Z-Score])</f>
        <v>194</v>
      </c>
      <c r="AT122">
        <f>_xlfn.RANK.AVG(Table2[[#This Row],[6M Return vs Nifty Z-Score]],Table2[6M Return vs Nifty Z-Score])</f>
        <v>174</v>
      </c>
      <c r="AU122">
        <f>_xlfn.RANK.AVG(Table2[[#This Row],[Sharpe Ratio Z-Score]],Table2[Sharpe Ratio Z-Score])</f>
        <v>168</v>
      </c>
      <c r="AV122">
        <f>(Table2[[#This Row],[Rank 1Y]]+Table2[[#This Row],[Rank 6M]]+Table2[[#This Row],[Rank Sharpe]])/3</f>
        <v>178.66666666666666</v>
      </c>
    </row>
    <row r="123" spans="1:48" x14ac:dyDescent="0.3">
      <c r="A123" t="s">
        <v>237</v>
      </c>
      <c r="B123" t="s">
        <v>238</v>
      </c>
      <c r="C123" t="s">
        <v>3122</v>
      </c>
      <c r="D123" t="s">
        <v>192</v>
      </c>
      <c r="E123">
        <v>106369.69746919999</v>
      </c>
      <c r="F123">
        <v>36065.300000000003</v>
      </c>
      <c r="G123">
        <v>60.5920048764131</v>
      </c>
      <c r="H123">
        <f>(Table2[[#This Row],[1Y Return vs Nifty]]-AVERAGE(Table2[1Y Return vs Nifty]))/_xlfn.STDEV.P(Table2[1Y Return vs Nifty])</f>
        <v>0.51104057415154902</v>
      </c>
      <c r="I123">
        <v>8.7104838351291392</v>
      </c>
      <c r="J123">
        <f>(Table2[[#This Row],[1M Return vs Nifty]]-AVERAGE(Table2[1M Return vs Nifty]))/_xlfn.STDEV.P(Table2[1M Return vs Nifty])</f>
        <v>0.85607513977658323</v>
      </c>
      <c r="K123">
        <v>14.1953850778229</v>
      </c>
      <c r="L123">
        <f>(Table2[[#This Row],[6M Return vs Nifty]]-AVERAGE(Table2[6M Return vs Nifty]))/_xlfn.STDEV.P(Table2[6M Return vs Nifty])</f>
        <v>0.33332024943082433</v>
      </c>
      <c r="M123">
        <v>-2.71809507623531</v>
      </c>
      <c r="N123">
        <f>(Table2[[#This Row],[1W Return vs Nifty]]-AVERAGE(Table2[1W Return vs Nifty]))/_xlfn.STDEV.P(Table2[1W Return vs Nifty])</f>
        <v>-0.44691607568030145</v>
      </c>
      <c r="O123">
        <v>36963.29</v>
      </c>
      <c r="P123">
        <v>35626.186289072997</v>
      </c>
      <c r="Q123">
        <v>31134.697919339302</v>
      </c>
      <c r="R123">
        <v>33.561103450119198</v>
      </c>
      <c r="S123" s="1">
        <f>(Table2[[#This Row],[Close Price]]-Table2[[#This Row],[20D EMA]])/Table2[[#This Row],[20D EMA]]</f>
        <v>-2.4294103690445247E-2</v>
      </c>
      <c r="T123" s="1">
        <f>(Table2[[#This Row],[Close Price]]-Table2[[#This Row],[50D EMA]])/Table2[[#This Row],[50D EMA]]</f>
        <v>1.232558846922348E-2</v>
      </c>
      <c r="U123" s="1">
        <f>(Table2[[#This Row],[Close Price]]-Table2[[#This Row],[200D EMA]])/Table2[[#This Row],[200D EMA]]</f>
        <v>0.15836357537286591</v>
      </c>
      <c r="V123">
        <v>0.70682461164417099</v>
      </c>
      <c r="W123">
        <v>35910</v>
      </c>
      <c r="X123">
        <v>37055.4</v>
      </c>
      <c r="Y123">
        <v>35910</v>
      </c>
      <c r="Z123">
        <v>37265.5</v>
      </c>
      <c r="AA123">
        <v>35910</v>
      </c>
      <c r="AB123">
        <v>39088.800000000003</v>
      </c>
      <c r="AC123" s="1">
        <f>(Table2[[#This Row],[Close Price]]/Table2[[#This Row],[Day Low]])-1</f>
        <v>4.3247006404902866E-3</v>
      </c>
      <c r="AD123" s="1">
        <f>(Table2[[#This Row],[Day High]]/Table2[[#This Row],[Close Price]])-1</f>
        <v>2.7452981120356545E-2</v>
      </c>
      <c r="AE123" s="1">
        <f>(Table2[[#This Row],[Close Price]]/Table2[[#This Row],[Current Week Low]])-1</f>
        <v>4.3247006404902866E-3</v>
      </c>
      <c r="AF123" s="1">
        <f>(Table2[[#This Row],[Current Week High]]/Table2[[#This Row],[Close Price]])-1</f>
        <v>3.3278525341533083E-2</v>
      </c>
      <c r="AG123" s="1">
        <f>(Table2[[#This Row],[Close Price]]/Table2[[#This Row],[Current Month Low]])-1</f>
        <v>4.3247006404902866E-3</v>
      </c>
      <c r="AH123" s="1">
        <f>(Table2[[#This Row],[Current Month High]]/Table2[[#This Row],[Close Price]])-1</f>
        <v>8.3834045467527041E-2</v>
      </c>
      <c r="AI123">
        <v>8.3834045467527005</v>
      </c>
      <c r="AJ123">
        <v>86.866839378238296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0.11</v>
      </c>
      <c r="AM123" t="s">
        <v>3162</v>
      </c>
      <c r="AN123">
        <v>-1.82</v>
      </c>
      <c r="AO123" t="s">
        <v>3161</v>
      </c>
      <c r="AP123">
        <v>0.12304739889928699</v>
      </c>
      <c r="AQ123">
        <f>(Table2[[#This Row],[Sharpe Ratio]]-AVERAGE(Table2[Sharpe Ratio]))/_xlfn.STDEV.P(Table2[Sharpe Ratio])</f>
        <v>0.76675287806607451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2.0202727657447297</v>
      </c>
      <c r="AS123">
        <f>_xlfn.RANK.AVG(Table2[[#This Row],[1Y Return vs Nifty Z-Score]],Table2[1Y Return vs Nifty Z-Score])</f>
        <v>163</v>
      </c>
      <c r="AT123">
        <f>_xlfn.RANK.AVG(Table2[[#This Row],[6M Return vs Nifty Z-Score]],Table2[6M Return vs Nifty Z-Score])</f>
        <v>216</v>
      </c>
      <c r="AU123">
        <f>_xlfn.RANK.AVG(Table2[[#This Row],[Sharpe Ratio Z-Score]],Table2[Sharpe Ratio Z-Score])</f>
        <v>157</v>
      </c>
      <c r="AV123">
        <f>(Table2[[#This Row],[Rank 1Y]]+Table2[[#This Row],[Rank 6M]]+Table2[[#This Row],[Rank Sharpe]])/3</f>
        <v>178.66666666666666</v>
      </c>
    </row>
    <row r="124" spans="1:48" x14ac:dyDescent="0.3">
      <c r="A124" t="s">
        <v>737</v>
      </c>
      <c r="B124" t="s">
        <v>738</v>
      </c>
      <c r="C124" t="s">
        <v>3117</v>
      </c>
      <c r="D124" t="s">
        <v>739</v>
      </c>
      <c r="E124">
        <v>22283.106560420001</v>
      </c>
      <c r="F124">
        <v>1318.6</v>
      </c>
      <c r="G124">
        <v>34.036763709094402</v>
      </c>
      <c r="H124">
        <f>(Table2[[#This Row],[1Y Return vs Nifty]]-AVERAGE(Table2[1Y Return vs Nifty]))/_xlfn.STDEV.P(Table2[1Y Return vs Nifty])</f>
        <v>7.2526222083678635E-2</v>
      </c>
      <c r="I124">
        <v>11.581116444156899</v>
      </c>
      <c r="J124">
        <f>(Table2[[#This Row],[1M Return vs Nifty]]-AVERAGE(Table2[1M Return vs Nifty]))/_xlfn.STDEV.P(Table2[1M Return vs Nifty])</f>
        <v>1.1773257596270894</v>
      </c>
      <c r="K124">
        <v>35.834882441498202</v>
      </c>
      <c r="L124">
        <f>(Table2[[#This Row],[6M Return vs Nifty]]-AVERAGE(Table2[6M Return vs Nifty]))/_xlfn.STDEV.P(Table2[6M Return vs Nifty])</f>
        <v>1.083255204587332</v>
      </c>
      <c r="M124">
        <v>11.6541630121294</v>
      </c>
      <c r="N124">
        <f>(Table2[[#This Row],[1W Return vs Nifty]]-AVERAGE(Table2[1W Return vs Nifty]))/_xlfn.STDEV.P(Table2[1W Return vs Nifty])</f>
        <v>2.3411343212291014</v>
      </c>
      <c r="O124">
        <v>1212.06</v>
      </c>
      <c r="P124">
        <v>1230.70734690053</v>
      </c>
      <c r="Q124">
        <v>1115.4509971585601</v>
      </c>
      <c r="R124">
        <v>60.277167927356501</v>
      </c>
      <c r="S124" s="1">
        <f>(Table2[[#This Row],[Close Price]]-Table2[[#This Row],[20D EMA]])/Table2[[#This Row],[20D EMA]]</f>
        <v>8.7899938946916792E-2</v>
      </c>
      <c r="T124" s="1">
        <f>(Table2[[#This Row],[Close Price]]-Table2[[#This Row],[50D EMA]])/Table2[[#This Row],[50D EMA]]</f>
        <v>7.1416371504422121E-2</v>
      </c>
      <c r="U124" s="1">
        <f>(Table2[[#This Row],[Close Price]]-Table2[[#This Row],[200D EMA]])/Table2[[#This Row],[200D EMA]]</f>
        <v>0.18212274977469264</v>
      </c>
      <c r="V124">
        <v>2.8618347699562898</v>
      </c>
      <c r="W124">
        <v>1258.7</v>
      </c>
      <c r="X124">
        <v>1350</v>
      </c>
      <c r="Y124">
        <v>1258.7</v>
      </c>
      <c r="Z124">
        <v>1425.2</v>
      </c>
      <c r="AA124">
        <v>1102.8499999999999</v>
      </c>
      <c r="AB124">
        <v>1425.2</v>
      </c>
      <c r="AC124" s="1">
        <f>(Table2[[#This Row],[Close Price]]/Table2[[#This Row],[Day Low]])-1</f>
        <v>4.7588782076745773E-2</v>
      </c>
      <c r="AD124" s="1">
        <f>(Table2[[#This Row],[Day High]]/Table2[[#This Row],[Close Price]])-1</f>
        <v>2.3813135143333941E-2</v>
      </c>
      <c r="AE124" s="1">
        <f>(Table2[[#This Row],[Close Price]]/Table2[[#This Row],[Current Week Low]])-1</f>
        <v>4.7588782076745773E-2</v>
      </c>
      <c r="AF124" s="1">
        <f>(Table2[[#This Row],[Current Week High]]/Table2[[#This Row],[Close Price]])-1</f>
        <v>8.0843318671318221E-2</v>
      </c>
      <c r="AG124" s="1">
        <f>(Table2[[#This Row],[Close Price]]/Table2[[#This Row],[Current Month Low]])-1</f>
        <v>0.19562950537244417</v>
      </c>
      <c r="AH124" s="1">
        <f>(Table2[[#This Row],[Current Month High]]/Table2[[#This Row],[Close Price]])-1</f>
        <v>8.0843318671318221E-2</v>
      </c>
      <c r="AI124">
        <v>13.377824965872801</v>
      </c>
      <c r="AJ124">
        <v>102.47216890595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0.04</v>
      </c>
      <c r="AM124" t="s">
        <v>3162</v>
      </c>
      <c r="AN124">
        <v>6.71</v>
      </c>
      <c r="AO124" t="s">
        <v>3162</v>
      </c>
      <c r="AP124">
        <v>0.10832092309145799</v>
      </c>
      <c r="AQ124">
        <f>(Table2[[#This Row],[Sharpe Ratio]]-AVERAGE(Table2[Sharpe Ratio]))/_xlfn.STDEV.P(Table2[Sharpe Ratio])</f>
        <v>0.59365079093338635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273</v>
      </c>
      <c r="AT124">
        <f>_xlfn.RANK.AVG(Table2[[#This Row],[6M Return vs Nifty Z-Score]],Table2[6M Return vs Nifty Z-Score])</f>
        <v>79</v>
      </c>
      <c r="AU124">
        <f>_xlfn.RANK.AVG(Table2[[#This Row],[Sharpe Ratio Z-Score]],Table2[Sharpe Ratio Z-Score])</f>
        <v>187</v>
      </c>
      <c r="AV124">
        <f>(Table2[[#This Row],[Rank 1Y]]+Table2[[#This Row],[Rank 6M]]+Table2[[#This Row],[Rank Sharpe]])/3</f>
        <v>179.66666666666666</v>
      </c>
    </row>
    <row r="125" spans="1:48" x14ac:dyDescent="0.3">
      <c r="A125" t="s">
        <v>500</v>
      </c>
      <c r="B125" t="s">
        <v>501</v>
      </c>
      <c r="C125" t="s">
        <v>3123</v>
      </c>
      <c r="D125" t="s">
        <v>174</v>
      </c>
      <c r="E125">
        <v>40492.221007988999</v>
      </c>
      <c r="F125">
        <v>220.47</v>
      </c>
      <c r="G125">
        <v>131.18619519030901</v>
      </c>
      <c r="H125">
        <f>(Table2[[#This Row],[1Y Return vs Nifty]]-AVERAGE(Table2[1Y Return vs Nifty]))/_xlfn.STDEV.P(Table2[1Y Return vs Nifty])</f>
        <v>1.6767827879090338</v>
      </c>
      <c r="I125">
        <v>30.796675544161101</v>
      </c>
      <c r="J125">
        <f>(Table2[[#This Row],[1M Return vs Nifty]]-AVERAGE(Table2[1M Return vs Nifty]))/_xlfn.STDEV.P(Table2[1M Return vs Nifty])</f>
        <v>3.3277264247059577</v>
      </c>
      <c r="K125">
        <v>9.3222732761111793</v>
      </c>
      <c r="L125">
        <f>(Table2[[#This Row],[6M Return vs Nifty]]-AVERAGE(Table2[6M Return vs Nifty]))/_xlfn.STDEV.P(Table2[6M Return vs Nifty])</f>
        <v>0.16443846724008326</v>
      </c>
      <c r="M125">
        <v>3.7018826718075402</v>
      </c>
      <c r="N125">
        <f>(Table2[[#This Row],[1W Return vs Nifty]]-AVERAGE(Table2[1W Return vs Nifty]))/_xlfn.STDEV.P(Table2[1W Return vs Nifty])</f>
        <v>0.79848470953597595</v>
      </c>
      <c r="O125">
        <v>214.81</v>
      </c>
      <c r="P125">
        <v>201.33713900186399</v>
      </c>
      <c r="Q125">
        <v>173.550642434862</v>
      </c>
      <c r="R125">
        <v>51.913606215876001</v>
      </c>
      <c r="S125" s="1">
        <f>(Table2[[#This Row],[Close Price]]-Table2[[#This Row],[20D EMA]])/Table2[[#This Row],[20D EMA]]</f>
        <v>2.634886644010985E-2</v>
      </c>
      <c r="T125" s="1">
        <f>(Table2[[#This Row],[Close Price]]-Table2[[#This Row],[50D EMA]])/Table2[[#This Row],[50D EMA]]</f>
        <v>9.5028970278349278E-2</v>
      </c>
      <c r="U125" s="1">
        <f>(Table2[[#This Row],[Close Price]]-Table2[[#This Row],[200D EMA]])/Table2[[#This Row],[200D EMA]]</f>
        <v>0.27034966224770984</v>
      </c>
      <c r="V125">
        <v>1.33217550095726</v>
      </c>
      <c r="W125">
        <v>219.63</v>
      </c>
      <c r="X125">
        <v>231</v>
      </c>
      <c r="Y125">
        <v>219.63</v>
      </c>
      <c r="Z125">
        <v>235.37</v>
      </c>
      <c r="AA125">
        <v>200</v>
      </c>
      <c r="AB125">
        <v>235.37</v>
      </c>
      <c r="AC125" s="1">
        <f>(Table2[[#This Row],[Close Price]]/Table2[[#This Row],[Day Low]])-1</f>
        <v>3.8246141237536779E-3</v>
      </c>
      <c r="AD125" s="1">
        <f>(Table2[[#This Row],[Day High]]/Table2[[#This Row],[Close Price]])-1</f>
        <v>4.7761600217716804E-2</v>
      </c>
      <c r="AE125" s="1">
        <f>(Table2[[#This Row],[Close Price]]/Table2[[#This Row],[Current Week Low]])-1</f>
        <v>3.8246141237536779E-3</v>
      </c>
      <c r="AF125" s="1">
        <f>(Table2[[#This Row],[Current Week High]]/Table2[[#This Row],[Close Price]])-1</f>
        <v>6.758289109629434E-2</v>
      </c>
      <c r="AG125" s="1">
        <f>(Table2[[#This Row],[Close Price]]/Table2[[#This Row],[Current Month Low]])-1</f>
        <v>0.10234999999999994</v>
      </c>
      <c r="AH125" s="1">
        <f>(Table2[[#This Row],[Current Month High]]/Table2[[#This Row],[Close Price]])-1</f>
        <v>6.758289109629434E-2</v>
      </c>
      <c r="AI125">
        <v>6.7582891096294304</v>
      </c>
      <c r="AJ125">
        <v>148.837471783295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0.19</v>
      </c>
      <c r="AM125" t="s">
        <v>3162</v>
      </c>
      <c r="AN125">
        <v>0.05</v>
      </c>
      <c r="AO125" t="s">
        <v>3162</v>
      </c>
      <c r="AP125">
        <v>9.3861378537012E-2</v>
      </c>
      <c r="AQ125">
        <f>(Table2[[#This Row],[Sharpe Ratio]]-AVERAGE(Table2[Sharpe Ratio]))/_xlfn.STDEV.P(Table2[Sharpe Ratio])</f>
        <v>0.4236863422747299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6.3911187316657809</v>
      </c>
      <c r="AS125">
        <f>_xlfn.RANK.AVG(Table2[[#This Row],[1Y Return vs Nifty Z-Score]],Table2[1Y Return vs Nifty Z-Score])</f>
        <v>48</v>
      </c>
      <c r="AT125">
        <f>_xlfn.RANK.AVG(Table2[[#This Row],[6M Return vs Nifty Z-Score]],Table2[6M Return vs Nifty Z-Score])</f>
        <v>266</v>
      </c>
      <c r="AU125">
        <f>_xlfn.RANK.AVG(Table2[[#This Row],[Sharpe Ratio Z-Score]],Table2[Sharpe Ratio Z-Score])</f>
        <v>233</v>
      </c>
      <c r="AV125">
        <f>(Table2[[#This Row],[Rank 1Y]]+Table2[[#This Row],[Rank 6M]]+Table2[[#This Row],[Rank Sharpe]])/3</f>
        <v>182.33333333333334</v>
      </c>
    </row>
    <row r="126" spans="1:48" x14ac:dyDescent="0.3">
      <c r="A126" t="s">
        <v>1239</v>
      </c>
      <c r="B126" t="s">
        <v>1240</v>
      </c>
      <c r="C126" t="s">
        <v>3122</v>
      </c>
      <c r="D126" t="s">
        <v>192</v>
      </c>
      <c r="E126">
        <v>9234.9045258749993</v>
      </c>
      <c r="F126">
        <v>1496.25</v>
      </c>
      <c r="G126">
        <v>46.894483707912002</v>
      </c>
      <c r="H126">
        <f>(Table2[[#This Row],[1Y Return vs Nifty]]-AVERAGE(Table2[1Y Return vs Nifty]))/_xlfn.STDEV.P(Table2[1Y Return vs Nifty])</f>
        <v>0.28484945872182293</v>
      </c>
      <c r="I126">
        <v>-2.49381257266411</v>
      </c>
      <c r="J126">
        <f>(Table2[[#This Row],[1M Return vs Nifty]]-AVERAGE(Table2[1M Return vs Nifty]))/_xlfn.STDEV.P(Table2[1M Return vs Nifty])</f>
        <v>-0.39779035129071083</v>
      </c>
      <c r="K126">
        <v>34.808411492903403</v>
      </c>
      <c r="L126">
        <f>(Table2[[#This Row],[6M Return vs Nifty]]-AVERAGE(Table2[6M Return vs Nifty]))/_xlfn.STDEV.P(Table2[6M Return vs Nifty])</f>
        <v>1.0476819917780509</v>
      </c>
      <c r="M126">
        <v>0.14190984343454</v>
      </c>
      <c r="N126">
        <f>(Table2[[#This Row],[1W Return vs Nifty]]-AVERAGE(Table2[1W Return vs Nifty]))/_xlfn.STDEV.P(Table2[1W Return vs Nifty])</f>
        <v>0.10789151282965699</v>
      </c>
      <c r="O126">
        <v>1578.66</v>
      </c>
      <c r="P126">
        <v>1533.6031641340101</v>
      </c>
      <c r="Q126">
        <v>1277.73404654725</v>
      </c>
      <c r="R126">
        <v>26.969827017757801</v>
      </c>
      <c r="S126" s="1">
        <f>(Table2[[#This Row],[Close Price]]-Table2[[#This Row],[20D EMA]])/Table2[[#This Row],[20D EMA]]</f>
        <v>-5.2202500855155688E-2</v>
      </c>
      <c r="T126" s="1">
        <f>(Table2[[#This Row],[Close Price]]-Table2[[#This Row],[50D EMA]])/Table2[[#This Row],[50D EMA]]</f>
        <v>-2.4356473048295069E-2</v>
      </c>
      <c r="U126" s="1">
        <f>(Table2[[#This Row],[Close Price]]-Table2[[#This Row],[200D EMA]])/Table2[[#This Row],[200D EMA]]</f>
        <v>0.17101833831792579</v>
      </c>
      <c r="V126">
        <v>0.71959928059607703</v>
      </c>
      <c r="W126">
        <v>1490</v>
      </c>
      <c r="X126">
        <v>1556.05</v>
      </c>
      <c r="Y126">
        <v>1490</v>
      </c>
      <c r="Z126">
        <v>1575</v>
      </c>
      <c r="AA126">
        <v>1490</v>
      </c>
      <c r="AB126">
        <v>1697</v>
      </c>
      <c r="AC126" s="1">
        <f>(Table2[[#This Row],[Close Price]]/Table2[[#This Row],[Day Low]])-1</f>
        <v>4.1946308724831738E-3</v>
      </c>
      <c r="AD126" s="1">
        <f>(Table2[[#This Row],[Day High]]/Table2[[#This Row],[Close Price]])-1</f>
        <v>3.9966583124477761E-2</v>
      </c>
      <c r="AE126" s="1">
        <f>(Table2[[#This Row],[Close Price]]/Table2[[#This Row],[Current Week Low]])-1</f>
        <v>4.1946308724831738E-3</v>
      </c>
      <c r="AF126" s="1">
        <f>(Table2[[#This Row],[Current Week High]]/Table2[[#This Row],[Close Price]])-1</f>
        <v>5.2631578947368363E-2</v>
      </c>
      <c r="AG126" s="1">
        <f>(Table2[[#This Row],[Close Price]]/Table2[[#This Row],[Current Month Low]])-1</f>
        <v>4.1946308724831738E-3</v>
      </c>
      <c r="AH126" s="1">
        <f>(Table2[[#This Row],[Current Month High]]/Table2[[#This Row],[Close Price]])-1</f>
        <v>0.13416875522138683</v>
      </c>
      <c r="AI126">
        <v>17.513784461152799</v>
      </c>
      <c r="AJ126">
        <v>82.358318098720204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0.09</v>
      </c>
      <c r="AM126" t="s">
        <v>3162</v>
      </c>
      <c r="AN126">
        <v>-7.48</v>
      </c>
      <c r="AO126" t="s">
        <v>3161</v>
      </c>
      <c r="AP126">
        <v>8.7868114282325993E-2</v>
      </c>
      <c r="AQ126">
        <f>(Table2[[#This Row],[Sharpe Ratio]]-AVERAGE(Table2[Sharpe Ratio]))/_xlfn.STDEV.P(Table2[Sharpe Ratio])</f>
        <v>0.3532386285948319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1.3958712406336518</v>
      </c>
      <c r="AS126">
        <f>_xlfn.RANK.AVG(Table2[[#This Row],[1Y Return vs Nifty Z-Score]],Table2[1Y Return vs Nifty Z-Score])</f>
        <v>217</v>
      </c>
      <c r="AT126">
        <f>_xlfn.RANK.AVG(Table2[[#This Row],[6M Return vs Nifty Z-Score]],Table2[6M Return vs Nifty Z-Score])</f>
        <v>85</v>
      </c>
      <c r="AU126">
        <f>_xlfn.RANK.AVG(Table2[[#This Row],[Sharpe Ratio Z-Score]],Table2[Sharpe Ratio Z-Score])</f>
        <v>251</v>
      </c>
      <c r="AV126">
        <f>(Table2[[#This Row],[Rank 1Y]]+Table2[[#This Row],[Rank 6M]]+Table2[[#This Row],[Rank Sharpe]])/3</f>
        <v>184.33333333333334</v>
      </c>
    </row>
    <row r="127" spans="1:48" x14ac:dyDescent="0.3">
      <c r="A127" t="s">
        <v>190</v>
      </c>
      <c r="B127" t="s">
        <v>191</v>
      </c>
      <c r="C127" t="s">
        <v>3122</v>
      </c>
      <c r="D127" t="s">
        <v>192</v>
      </c>
      <c r="E127">
        <v>136145.27325138301</v>
      </c>
      <c r="F127">
        <v>193.49</v>
      </c>
      <c r="G127">
        <v>89.614300849018406</v>
      </c>
      <c r="H127">
        <f>(Table2[[#This Row],[1Y Return vs Nifty]]-AVERAGE(Table2[1Y Return vs Nifty]))/_xlfn.STDEV.P(Table2[1Y Return vs Nifty])</f>
        <v>0.99029411335915396</v>
      </c>
      <c r="I127">
        <v>2.94471607769013</v>
      </c>
      <c r="J127">
        <f>(Table2[[#This Row],[1M Return vs Nifty]]-AVERAGE(Table2[1M Return vs Nifty]))/_xlfn.STDEV.P(Table2[1M Return vs Nifty])</f>
        <v>0.21083183690102808</v>
      </c>
      <c r="K127">
        <v>41.9576626958658</v>
      </c>
      <c r="L127">
        <f>(Table2[[#This Row],[6M Return vs Nifty]]-AVERAGE(Table2[6M Return vs Nifty]))/_xlfn.STDEV.P(Table2[6M Return vs Nifty])</f>
        <v>1.2954452965439065</v>
      </c>
      <c r="M127">
        <v>-4.9341254046937202</v>
      </c>
      <c r="N127">
        <f>(Table2[[#This Row],[1W Return vs Nifty]]-AVERAGE(Table2[1W Return vs Nifty]))/_xlfn.STDEV.P(Table2[1W Return vs Nifty])</f>
        <v>-0.87680010634793681</v>
      </c>
      <c r="O127">
        <v>203.86</v>
      </c>
      <c r="P127">
        <v>198.928573592764</v>
      </c>
      <c r="Q127">
        <v>163.49051078378301</v>
      </c>
      <c r="R127">
        <v>28.755764450546799</v>
      </c>
      <c r="S127" s="1">
        <f>(Table2[[#This Row],[Close Price]]-Table2[[#This Row],[20D EMA]])/Table2[[#This Row],[20D EMA]]</f>
        <v>-5.0868242911802239E-2</v>
      </c>
      <c r="T127" s="1">
        <f>(Table2[[#This Row],[Close Price]]-Table2[[#This Row],[50D EMA]])/Table2[[#This Row],[50D EMA]]</f>
        <v>-2.7339328355601371E-2</v>
      </c>
      <c r="U127" s="1">
        <f>(Table2[[#This Row],[Close Price]]-Table2[[#This Row],[200D EMA]])/Table2[[#This Row],[200D EMA]]</f>
        <v>0.18349376408696569</v>
      </c>
      <c r="V127">
        <v>0.66461775438139004</v>
      </c>
      <c r="W127">
        <v>192.76</v>
      </c>
      <c r="X127">
        <v>201.18</v>
      </c>
      <c r="Y127">
        <v>192.76</v>
      </c>
      <c r="Z127">
        <v>206.66</v>
      </c>
      <c r="AA127">
        <v>192.76</v>
      </c>
      <c r="AB127">
        <v>215.87</v>
      </c>
      <c r="AC127" s="1">
        <f>(Table2[[#This Row],[Close Price]]/Table2[[#This Row],[Day Low]])-1</f>
        <v>3.7870927578336211E-3</v>
      </c>
      <c r="AD127" s="1">
        <f>(Table2[[#This Row],[Day High]]/Table2[[#This Row],[Close Price]])-1</f>
        <v>3.974365600289409E-2</v>
      </c>
      <c r="AE127" s="1">
        <f>(Table2[[#This Row],[Close Price]]/Table2[[#This Row],[Current Week Low]])-1</f>
        <v>3.7870927578336211E-3</v>
      </c>
      <c r="AF127" s="1">
        <f>(Table2[[#This Row],[Current Week High]]/Table2[[#This Row],[Close Price]])-1</f>
        <v>6.8065533102485754E-2</v>
      </c>
      <c r="AG127" s="1">
        <f>(Table2[[#This Row],[Close Price]]/Table2[[#This Row],[Current Month Low]])-1</f>
        <v>3.7870927578336211E-3</v>
      </c>
      <c r="AH127" s="1">
        <f>(Table2[[#This Row],[Current Month High]]/Table2[[#This Row],[Close Price]])-1</f>
        <v>0.11566489224249321</v>
      </c>
      <c r="AI127">
        <v>12.145330508036499</v>
      </c>
      <c r="AJ127">
        <v>122.91474654377799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0.05</v>
      </c>
      <c r="AM127" t="s">
        <v>3162</v>
      </c>
      <c r="AN127">
        <v>-3.7</v>
      </c>
      <c r="AO127" t="s">
        <v>3161</v>
      </c>
      <c r="AP127">
        <v>4.4106739621072998E-2</v>
      </c>
      <c r="AQ127">
        <f>(Table2[[#This Row],[Sharpe Ratio]]-AVERAGE(Table2[Sharpe Ratio]))/_xlfn.STDEV.P(Table2[Sharpe Ratio])</f>
        <v>-0.16115363935234742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1.4586175011038041</v>
      </c>
      <c r="AS127">
        <f>_xlfn.RANK.AVG(Table2[[#This Row],[1Y Return vs Nifty Z-Score]],Table2[1Y Return vs Nifty Z-Score])</f>
        <v>106</v>
      </c>
      <c r="AT127">
        <f>_xlfn.RANK.AVG(Table2[[#This Row],[6M Return vs Nifty Z-Score]],Table2[6M Return vs Nifty Z-Score])</f>
        <v>68</v>
      </c>
      <c r="AU127">
        <f>_xlfn.RANK.AVG(Table2[[#This Row],[Sharpe Ratio Z-Score]],Table2[Sharpe Ratio Z-Score])</f>
        <v>380</v>
      </c>
      <c r="AV127">
        <f>(Table2[[#This Row],[Rank 1Y]]+Table2[[#This Row],[Rank 6M]]+Table2[[#This Row],[Rank Sharpe]])/3</f>
        <v>184.66666666666666</v>
      </c>
    </row>
    <row r="128" spans="1:48" x14ac:dyDescent="0.3">
      <c r="A128" t="s">
        <v>1383</v>
      </c>
      <c r="B128" t="s">
        <v>1384</v>
      </c>
      <c r="C128" t="s">
        <v>3120</v>
      </c>
      <c r="D128" t="s">
        <v>51</v>
      </c>
      <c r="E128">
        <v>7772.4213678399901</v>
      </c>
      <c r="F128">
        <v>794.8</v>
      </c>
      <c r="G128">
        <v>142.36047984285401</v>
      </c>
      <c r="H128">
        <f>(Table2[[#This Row],[1Y Return vs Nifty]]-AVERAGE(Table2[1Y Return vs Nifty]))/_xlfn.STDEV.P(Table2[1Y Return vs Nifty])</f>
        <v>1.8613069714160999</v>
      </c>
      <c r="I128">
        <v>0.83366151782085396</v>
      </c>
      <c r="J128">
        <f>(Table2[[#This Row],[1M Return vs Nifty]]-AVERAGE(Table2[1M Return vs Nifty]))/_xlfn.STDEV.P(Table2[1M Return vs Nifty])</f>
        <v>-2.5414899711474453E-2</v>
      </c>
      <c r="K128">
        <v>38.639111078158599</v>
      </c>
      <c r="L128">
        <f>(Table2[[#This Row],[6M Return vs Nifty]]-AVERAGE(Table2[6M Return vs Nifty]))/_xlfn.STDEV.P(Table2[6M Return vs Nifty])</f>
        <v>1.1804381031334252</v>
      </c>
      <c r="M128">
        <v>-1.0538928465541799</v>
      </c>
      <c r="N128">
        <f>(Table2[[#This Row],[1W Return vs Nifty]]-AVERAGE(Table2[1W Return vs Nifty]))/_xlfn.STDEV.P(Table2[1W Return vs Nifty])</f>
        <v>-0.12408025833881658</v>
      </c>
      <c r="O128">
        <v>838.35</v>
      </c>
      <c r="P128">
        <v>798.65592023847603</v>
      </c>
      <c r="Q128">
        <v>617.11123393382502</v>
      </c>
      <c r="R128">
        <v>34.183499965728601</v>
      </c>
      <c r="S128" s="1">
        <f>(Table2[[#This Row],[Close Price]]-Table2[[#This Row],[20D EMA]])/Table2[[#This Row],[20D EMA]]</f>
        <v>-5.194727739011161E-2</v>
      </c>
      <c r="T128" s="1">
        <f>(Table2[[#This Row],[Close Price]]-Table2[[#This Row],[50D EMA]])/Table2[[#This Row],[50D EMA]]</f>
        <v>-4.8280118393471735E-3</v>
      </c>
      <c r="U128" s="1">
        <f>(Table2[[#This Row],[Close Price]]-Table2[[#This Row],[200D EMA]])/Table2[[#This Row],[200D EMA]]</f>
        <v>0.28793636591815652</v>
      </c>
      <c r="V128">
        <v>0.58805500456423399</v>
      </c>
      <c r="W128">
        <v>789.9</v>
      </c>
      <c r="X128">
        <v>832.95</v>
      </c>
      <c r="Y128">
        <v>789.9</v>
      </c>
      <c r="Z128">
        <v>865</v>
      </c>
      <c r="AA128">
        <v>747.1</v>
      </c>
      <c r="AB128">
        <v>919.9</v>
      </c>
      <c r="AC128" s="1">
        <f>(Table2[[#This Row],[Close Price]]/Table2[[#This Row],[Day Low]])-1</f>
        <v>6.2033168755537549E-3</v>
      </c>
      <c r="AD128" s="1">
        <f>(Table2[[#This Row],[Day High]]/Table2[[#This Row],[Close Price]])-1</f>
        <v>4.7999496728736935E-2</v>
      </c>
      <c r="AE128" s="1">
        <f>(Table2[[#This Row],[Close Price]]/Table2[[#This Row],[Current Week Low]])-1</f>
        <v>6.2033168755537549E-3</v>
      </c>
      <c r="AF128" s="1">
        <f>(Table2[[#This Row],[Current Week High]]/Table2[[#This Row],[Close Price]])-1</f>
        <v>8.8324106693507876E-2</v>
      </c>
      <c r="AG128" s="1">
        <f>(Table2[[#This Row],[Close Price]]/Table2[[#This Row],[Current Month Low]])-1</f>
        <v>6.3846874581715785E-2</v>
      </c>
      <c r="AH128" s="1">
        <f>(Table2[[#This Row],[Current Month High]]/Table2[[#This Row],[Close Price]])-1</f>
        <v>0.15739808756919982</v>
      </c>
      <c r="AI128">
        <v>20.7221942627076</v>
      </c>
      <c r="AJ128">
        <v>167.78975741239799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0.09</v>
      </c>
      <c r="AM128" t="s">
        <v>3162</v>
      </c>
      <c r="AN128">
        <v>-0.93</v>
      </c>
      <c r="AO128" t="s">
        <v>3161</v>
      </c>
      <c r="AP128">
        <v>2.3445461119753999E-2</v>
      </c>
      <c r="AQ128">
        <f>(Table2[[#This Row],[Sharpe Ratio]]-AVERAGE(Table2[Sharpe Ratio]))/_xlfn.STDEV.P(Table2[Sharpe Ratio])</f>
        <v>-0.40401625482662717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2.4882336616726066</v>
      </c>
      <c r="AS128">
        <f>_xlfn.RANK.AVG(Table2[[#This Row],[1Y Return vs Nifty Z-Score]],Table2[1Y Return vs Nifty Z-Score])</f>
        <v>39</v>
      </c>
      <c r="AT128">
        <f>_xlfn.RANK.AVG(Table2[[#This Row],[6M Return vs Nifty Z-Score]],Table2[6M Return vs Nifty Z-Score])</f>
        <v>72</v>
      </c>
      <c r="AU128">
        <f>_xlfn.RANK.AVG(Table2[[#This Row],[Sharpe Ratio Z-Score]],Table2[Sharpe Ratio Z-Score])</f>
        <v>443</v>
      </c>
      <c r="AV128">
        <f>(Table2[[#This Row],[Rank 1Y]]+Table2[[#This Row],[Rank 6M]]+Table2[[#This Row],[Rank Sharpe]])/3</f>
        <v>184.66666666666666</v>
      </c>
    </row>
    <row r="129" spans="1:48" x14ac:dyDescent="0.3">
      <c r="A129" t="s">
        <v>748</v>
      </c>
      <c r="B129" t="s">
        <v>749</v>
      </c>
      <c r="C129" t="s">
        <v>3126</v>
      </c>
      <c r="D129" t="s">
        <v>750</v>
      </c>
      <c r="E129">
        <v>21583.143661574999</v>
      </c>
      <c r="F129">
        <v>313.14999999999998</v>
      </c>
      <c r="G129">
        <v>79.685257104005302</v>
      </c>
      <c r="H129">
        <f>(Table2[[#This Row],[1Y Return vs Nifty]]-AVERAGE(Table2[1Y Return vs Nifty]))/_xlfn.STDEV.P(Table2[1Y Return vs Nifty])</f>
        <v>0.82633295190465261</v>
      </c>
      <c r="I129">
        <v>10.0287611281152</v>
      </c>
      <c r="J129">
        <f>(Table2[[#This Row],[1M Return vs Nifty]]-AVERAGE(Table2[1M Return vs Nifty]))/_xlfn.STDEV.P(Table2[1M Return vs Nifty])</f>
        <v>1.0036026903850366</v>
      </c>
      <c r="K129">
        <v>47.091803767968003</v>
      </c>
      <c r="L129">
        <f>(Table2[[#This Row],[6M Return vs Nifty]]-AVERAGE(Table2[6M Return vs Nifty]))/_xlfn.STDEV.P(Table2[6M Return vs Nifty])</f>
        <v>1.4733732673265056</v>
      </c>
      <c r="M129">
        <v>4.5346439086576797</v>
      </c>
      <c r="N129">
        <f>(Table2[[#This Row],[1W Return vs Nifty]]-AVERAGE(Table2[1W Return vs Nifty]))/_xlfn.STDEV.P(Table2[1W Return vs Nifty])</f>
        <v>0.96003067417534116</v>
      </c>
      <c r="O129">
        <v>320.73</v>
      </c>
      <c r="P129">
        <v>307.85297326297899</v>
      </c>
      <c r="Q129">
        <v>247.624739928861</v>
      </c>
      <c r="R129">
        <v>39.560671011957503</v>
      </c>
      <c r="S129" s="1">
        <f>(Table2[[#This Row],[Close Price]]-Table2[[#This Row],[20D EMA]])/Table2[[#This Row],[20D EMA]]</f>
        <v>-2.3633585882206345E-2</v>
      </c>
      <c r="T129" s="1">
        <f>(Table2[[#This Row],[Close Price]]-Table2[[#This Row],[50D EMA]])/Table2[[#This Row],[50D EMA]]</f>
        <v>1.72063523729429E-2</v>
      </c>
      <c r="U129" s="1">
        <f>(Table2[[#This Row],[Close Price]]-Table2[[#This Row],[200D EMA]])/Table2[[#This Row],[200D EMA]]</f>
        <v>0.26461515957558779</v>
      </c>
      <c r="V129">
        <v>0.39805442111594103</v>
      </c>
      <c r="W129">
        <v>310.10000000000002</v>
      </c>
      <c r="X129">
        <v>331.5</v>
      </c>
      <c r="Y129">
        <v>310.10000000000002</v>
      </c>
      <c r="Z129">
        <v>339.2</v>
      </c>
      <c r="AA129">
        <v>295.05</v>
      </c>
      <c r="AB129">
        <v>346.6</v>
      </c>
      <c r="AC129" s="1">
        <f>(Table2[[#This Row],[Close Price]]/Table2[[#This Row],[Day Low]])-1</f>
        <v>9.8355369235729739E-3</v>
      </c>
      <c r="AD129" s="1">
        <f>(Table2[[#This Row],[Day High]]/Table2[[#This Row],[Close Price]])-1</f>
        <v>5.859811591888886E-2</v>
      </c>
      <c r="AE129" s="1">
        <f>(Table2[[#This Row],[Close Price]]/Table2[[#This Row],[Current Week Low]])-1</f>
        <v>9.8355369235729739E-3</v>
      </c>
      <c r="AF129" s="1">
        <f>(Table2[[#This Row],[Current Week High]]/Table2[[#This Row],[Close Price]])-1</f>
        <v>8.3186971100111862E-2</v>
      </c>
      <c r="AG129" s="1">
        <f>(Table2[[#This Row],[Close Price]]/Table2[[#This Row],[Current Month Low]])-1</f>
        <v>6.134553465514303E-2</v>
      </c>
      <c r="AH129" s="1">
        <f>(Table2[[#This Row],[Current Month High]]/Table2[[#This Row],[Close Price]])-1</f>
        <v>0.10681781893661202</v>
      </c>
      <c r="AI129">
        <v>10.681781893661199</v>
      </c>
      <c r="AJ129">
        <v>111.159811193526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0.01</v>
      </c>
      <c r="AM129" t="s">
        <v>3162</v>
      </c>
      <c r="AN129">
        <v>3.03</v>
      </c>
      <c r="AO129" t="s">
        <v>3162</v>
      </c>
      <c r="AP129">
        <v>4.4092315217091997E-2</v>
      </c>
      <c r="AQ129">
        <f>(Table2[[#This Row],[Sharpe Ratio]]-AVERAGE(Table2[Sharpe Ratio]))/_xlfn.STDEV.P(Table2[Sharpe Ratio])</f>
        <v>-0.16132319074178633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4.10201639304975</v>
      </c>
      <c r="AS129">
        <f>_xlfn.RANK.AVG(Table2[[#This Row],[1Y Return vs Nifty Z-Score]],Table2[1Y Return vs Nifty Z-Score])</f>
        <v>120</v>
      </c>
      <c r="AT129">
        <f>_xlfn.RANK.AVG(Table2[[#This Row],[6M Return vs Nifty Z-Score]],Table2[6M Return vs Nifty Z-Score])</f>
        <v>58</v>
      </c>
      <c r="AU129">
        <f>_xlfn.RANK.AVG(Table2[[#This Row],[Sharpe Ratio Z-Score]],Table2[Sharpe Ratio Z-Score])</f>
        <v>381</v>
      </c>
      <c r="AV129">
        <f>(Table2[[#This Row],[Rank 1Y]]+Table2[[#This Row],[Rank 6M]]+Table2[[#This Row],[Rank Sharpe]])/3</f>
        <v>186.33333333333334</v>
      </c>
    </row>
    <row r="130" spans="1:48" x14ac:dyDescent="0.3">
      <c r="A130" t="s">
        <v>49</v>
      </c>
      <c r="B130" t="s">
        <v>50</v>
      </c>
      <c r="C130" t="s">
        <v>3120</v>
      </c>
      <c r="D130" t="s">
        <v>51</v>
      </c>
      <c r="E130">
        <v>452886.47226235003</v>
      </c>
      <c r="F130">
        <v>1887.55</v>
      </c>
      <c r="G130">
        <v>43.781239684324703</v>
      </c>
      <c r="H130">
        <f>(Table2[[#This Row],[1Y Return vs Nifty]]-AVERAGE(Table2[1Y Return vs Nifty]))/_xlfn.STDEV.P(Table2[1Y Return vs Nifty])</f>
        <v>0.23343956275323738</v>
      </c>
      <c r="I130">
        <v>6.7749230447322004</v>
      </c>
      <c r="J130">
        <f>(Table2[[#This Row],[1M Return vs Nifty]]-AVERAGE(Table2[1M Return vs Nifty]))/_xlfn.STDEV.P(Table2[1M Return vs Nifty])</f>
        <v>0.6394677962531129</v>
      </c>
      <c r="K130">
        <v>12.9987004667557</v>
      </c>
      <c r="L130">
        <f>(Table2[[#This Row],[6M Return vs Nifty]]-AVERAGE(Table2[6M Return vs Nifty]))/_xlfn.STDEV.P(Table2[6M Return vs Nifty])</f>
        <v>0.29184813919393754</v>
      </c>
      <c r="M130">
        <v>1.4940759925271501</v>
      </c>
      <c r="N130">
        <f>(Table2[[#This Row],[1W Return vs Nifty]]-AVERAGE(Table2[1W Return vs Nifty]))/_xlfn.STDEV.P(Table2[1W Return vs Nifty])</f>
        <v>0.37019597086865497</v>
      </c>
      <c r="O130">
        <v>1892.51</v>
      </c>
      <c r="P130">
        <v>1838.0350409610601</v>
      </c>
      <c r="Q130">
        <v>1610.68292404726</v>
      </c>
      <c r="R130">
        <v>43.803282082771801</v>
      </c>
      <c r="S130" s="1">
        <f>(Table2[[#This Row],[Close Price]]-Table2[[#This Row],[20D EMA]])/Table2[[#This Row],[20D EMA]]</f>
        <v>-2.6208580139603153E-3</v>
      </c>
      <c r="T130" s="1">
        <f>(Table2[[#This Row],[Close Price]]-Table2[[#This Row],[50D EMA]])/Table2[[#This Row],[50D EMA]]</f>
        <v>2.6939072398233392E-2</v>
      </c>
      <c r="U130" s="1">
        <f>(Table2[[#This Row],[Close Price]]-Table2[[#This Row],[200D EMA]])/Table2[[#This Row],[200D EMA]]</f>
        <v>0.17189421444727268</v>
      </c>
      <c r="V130">
        <v>0.67564048988816405</v>
      </c>
      <c r="W130">
        <v>1881</v>
      </c>
      <c r="X130">
        <v>1906</v>
      </c>
      <c r="Y130">
        <v>1881</v>
      </c>
      <c r="Z130">
        <v>1920.55</v>
      </c>
      <c r="AA130">
        <v>1872.7</v>
      </c>
      <c r="AB130">
        <v>1952.25</v>
      </c>
      <c r="AC130" s="1">
        <f>(Table2[[#This Row],[Close Price]]/Table2[[#This Row],[Day Low]])-1</f>
        <v>3.482190324295642E-3</v>
      </c>
      <c r="AD130" s="1">
        <f>(Table2[[#This Row],[Day High]]/Table2[[#This Row],[Close Price]])-1</f>
        <v>9.7745755079334806E-3</v>
      </c>
      <c r="AE130" s="1">
        <f>(Table2[[#This Row],[Close Price]]/Table2[[#This Row],[Current Week Low]])-1</f>
        <v>3.482190324295642E-3</v>
      </c>
      <c r="AF130" s="1">
        <f>(Table2[[#This Row],[Current Week High]]/Table2[[#This Row],[Close Price]])-1</f>
        <v>1.7482980583295893E-2</v>
      </c>
      <c r="AG130" s="1">
        <f>(Table2[[#This Row],[Close Price]]/Table2[[#This Row],[Current Month Low]])-1</f>
        <v>7.9297271319485052E-3</v>
      </c>
      <c r="AH130" s="1">
        <f>(Table2[[#This Row],[Current Month High]]/Table2[[#This Row],[Close Price]])-1</f>
        <v>3.4277237689067874E-2</v>
      </c>
      <c r="AI130">
        <v>3.8568514741331201</v>
      </c>
      <c r="AJ130">
        <v>76.678990967379605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0.05</v>
      </c>
      <c r="AM130" t="s">
        <v>3162</v>
      </c>
      <c r="AN130">
        <v>-1.18</v>
      </c>
      <c r="AO130" t="s">
        <v>3161</v>
      </c>
      <c r="AP130">
        <v>0.14502246955112799</v>
      </c>
      <c r="AQ130">
        <f>(Table2[[#This Row],[Sharpe Ratio]]-AVERAGE(Table2[Sharpe Ratio]))/_xlfn.STDEV.P(Table2[Sharpe Ratio])</f>
        <v>1.0250584390407977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2.5600099081097407</v>
      </c>
      <c r="AS130">
        <f>_xlfn.RANK.AVG(Table2[[#This Row],[1Y Return vs Nifty Z-Score]],Table2[1Y Return vs Nifty Z-Score])</f>
        <v>228</v>
      </c>
      <c r="AT130">
        <f>_xlfn.RANK.AVG(Table2[[#This Row],[6M Return vs Nifty Z-Score]],Table2[6M Return vs Nifty Z-Score])</f>
        <v>232</v>
      </c>
      <c r="AU130">
        <f>_xlfn.RANK.AVG(Table2[[#This Row],[Sharpe Ratio Z-Score]],Table2[Sharpe Ratio Z-Score])</f>
        <v>107</v>
      </c>
      <c r="AV130">
        <f>(Table2[[#This Row],[Rank 1Y]]+Table2[[#This Row],[Rank 6M]]+Table2[[#This Row],[Rank Sharpe]])/3</f>
        <v>189</v>
      </c>
    </row>
    <row r="131" spans="1:48" x14ac:dyDescent="0.3">
      <c r="A131" t="s">
        <v>1098</v>
      </c>
      <c r="B131" t="s">
        <v>1099</v>
      </c>
      <c r="C131" t="s">
        <v>3125</v>
      </c>
      <c r="D131" t="s">
        <v>299</v>
      </c>
      <c r="E131">
        <v>11224.683687000001</v>
      </c>
      <c r="F131">
        <v>1634.55</v>
      </c>
      <c r="G131">
        <v>75.810462308073596</v>
      </c>
      <c r="H131">
        <f>(Table2[[#This Row],[1Y Return vs Nifty]]-AVERAGE(Table2[1Y Return vs Nifty]))/_xlfn.STDEV.P(Table2[1Y Return vs Nifty])</f>
        <v>0.7623473485117872</v>
      </c>
      <c r="I131">
        <v>10.304001775308899</v>
      </c>
      <c r="J131">
        <f>(Table2[[#This Row],[1M Return vs Nifty]]-AVERAGE(Table2[1M Return vs Nifty]))/_xlfn.STDEV.P(Table2[1M Return vs Nifty])</f>
        <v>1.034404691393789</v>
      </c>
      <c r="K131">
        <v>60.253032192683698</v>
      </c>
      <c r="L131">
        <f>(Table2[[#This Row],[6M Return vs Nifty]]-AVERAGE(Table2[6M Return vs Nifty]))/_xlfn.STDEV.P(Table2[6M Return vs Nifty])</f>
        <v>1.9294866918953175</v>
      </c>
      <c r="M131">
        <v>-5.5843189722559803</v>
      </c>
      <c r="N131">
        <f>(Table2[[#This Row],[1W Return vs Nifty]]-AVERAGE(Table2[1W Return vs Nifty]))/_xlfn.STDEV.P(Table2[1W Return vs Nifty])</f>
        <v>-1.0029300730493738</v>
      </c>
      <c r="O131">
        <v>1698.58</v>
      </c>
      <c r="P131">
        <v>1593.0886671610699</v>
      </c>
      <c r="Q131">
        <v>1268.2279507349199</v>
      </c>
      <c r="R131">
        <v>36.924621134917601</v>
      </c>
      <c r="S131" s="1">
        <f>(Table2[[#This Row],[Close Price]]-Table2[[#This Row],[20D EMA]])/Table2[[#This Row],[20D EMA]]</f>
        <v>-3.7696193290866473E-2</v>
      </c>
      <c r="T131" s="1">
        <f>(Table2[[#This Row],[Close Price]]-Table2[[#This Row],[50D EMA]])/Table2[[#This Row],[50D EMA]]</f>
        <v>2.6025753427030111E-2</v>
      </c>
      <c r="U131" s="1">
        <f>(Table2[[#This Row],[Close Price]]-Table2[[#This Row],[200D EMA]])/Table2[[#This Row],[200D EMA]]</f>
        <v>0.28884558888077</v>
      </c>
      <c r="V131">
        <v>0.81594063978800502</v>
      </c>
      <c r="W131">
        <v>1622.25</v>
      </c>
      <c r="X131">
        <v>1740</v>
      </c>
      <c r="Y131">
        <v>1622.25</v>
      </c>
      <c r="Z131">
        <v>1785</v>
      </c>
      <c r="AA131">
        <v>1581.05</v>
      </c>
      <c r="AB131">
        <v>1880.95</v>
      </c>
      <c r="AC131" s="1">
        <f>(Table2[[#This Row],[Close Price]]/Table2[[#This Row],[Day Low]])-1</f>
        <v>7.582061950993868E-3</v>
      </c>
      <c r="AD131" s="1">
        <f>(Table2[[#This Row],[Day High]]/Table2[[#This Row],[Close Price]])-1</f>
        <v>6.4513168762044604E-2</v>
      </c>
      <c r="AE131" s="1">
        <f>(Table2[[#This Row],[Close Price]]/Table2[[#This Row],[Current Week Low]])-1</f>
        <v>7.582061950993868E-3</v>
      </c>
      <c r="AF131" s="1">
        <f>(Table2[[#This Row],[Current Week High]]/Table2[[#This Row],[Close Price]])-1</f>
        <v>9.2043681747269845E-2</v>
      </c>
      <c r="AG131" s="1">
        <f>(Table2[[#This Row],[Close Price]]/Table2[[#This Row],[Current Month Low]])-1</f>
        <v>3.3838272034407479E-2</v>
      </c>
      <c r="AH131" s="1">
        <f>(Table2[[#This Row],[Current Month High]]/Table2[[#This Row],[Close Price]])-1</f>
        <v>0.1507448533235447</v>
      </c>
      <c r="AI131">
        <v>15.074485332354399</v>
      </c>
      <c r="AJ131">
        <v>99.335365853658502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0.31</v>
      </c>
      <c r="AM131" t="s">
        <v>3162</v>
      </c>
      <c r="AN131">
        <v>-1.29</v>
      </c>
      <c r="AO131" t="s">
        <v>3161</v>
      </c>
      <c r="AP131">
        <v>3.7287430918058001E-2</v>
      </c>
      <c r="AQ131">
        <f>(Table2[[#This Row],[Sharpe Ratio]]-AVERAGE(Table2[Sharpe Ratio]))/_xlfn.STDEV.P(Table2[Sharpe Ratio])</f>
        <v>-0.24131107720088196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2.4819975815506377</v>
      </c>
      <c r="AS131">
        <f>_xlfn.RANK.AVG(Table2[[#This Row],[1Y Return vs Nifty Z-Score]],Table2[1Y Return vs Nifty Z-Score])</f>
        <v>127</v>
      </c>
      <c r="AT131">
        <f>_xlfn.RANK.AVG(Table2[[#This Row],[6M Return vs Nifty Z-Score]],Table2[6M Return vs Nifty Z-Score])</f>
        <v>35</v>
      </c>
      <c r="AU131">
        <f>_xlfn.RANK.AVG(Table2[[#This Row],[Sharpe Ratio Z-Score]],Table2[Sharpe Ratio Z-Score])</f>
        <v>407</v>
      </c>
      <c r="AV131">
        <f>(Table2[[#This Row],[Rank 1Y]]+Table2[[#This Row],[Rank 6M]]+Table2[[#This Row],[Rank Sharpe]])/3</f>
        <v>189.66666666666666</v>
      </c>
    </row>
    <row r="132" spans="1:48" x14ac:dyDescent="0.3">
      <c r="A132" t="s">
        <v>847</v>
      </c>
      <c r="B132" t="s">
        <v>848</v>
      </c>
      <c r="C132" t="s">
        <v>3120</v>
      </c>
      <c r="D132" t="s">
        <v>51</v>
      </c>
      <c r="E132">
        <v>17976.5</v>
      </c>
      <c r="F132">
        <v>7190.6</v>
      </c>
      <c r="G132">
        <v>36.1660223990297</v>
      </c>
      <c r="H132">
        <f>(Table2[[#This Row],[1Y Return vs Nifty]]-AVERAGE(Table2[1Y Return vs Nifty]))/_xlfn.STDEV.P(Table2[1Y Return vs Nifty])</f>
        <v>0.10768728459931375</v>
      </c>
      <c r="I132">
        <v>11.645630595776</v>
      </c>
      <c r="J132">
        <f>(Table2[[#This Row],[1M Return vs Nifty]]-AVERAGE(Table2[1M Return vs Nifty]))/_xlfn.STDEV.P(Table2[1M Return vs Nifty])</f>
        <v>1.184545496186755</v>
      </c>
      <c r="K132">
        <v>27.561610650279899</v>
      </c>
      <c r="L132">
        <f>(Table2[[#This Row],[6M Return vs Nifty]]-AVERAGE(Table2[6M Return vs Nifty]))/_xlfn.STDEV.P(Table2[6M Return vs Nifty])</f>
        <v>0.79653802232228477</v>
      </c>
      <c r="M132">
        <v>-2.02014411333528</v>
      </c>
      <c r="N132">
        <f>(Table2[[#This Row],[1W Return vs Nifty]]-AVERAGE(Table2[1W Return vs Nifty]))/_xlfn.STDEV.P(Table2[1W Return vs Nifty])</f>
        <v>-0.31152173143928891</v>
      </c>
      <c r="O132">
        <v>7474.52</v>
      </c>
      <c r="P132">
        <v>7201.7702964727196</v>
      </c>
      <c r="Q132">
        <v>6263.1566472163204</v>
      </c>
      <c r="R132">
        <v>31.894296122736201</v>
      </c>
      <c r="S132" s="1">
        <f>(Table2[[#This Row],[Close Price]]-Table2[[#This Row],[20D EMA]])/Table2[[#This Row],[20D EMA]]</f>
        <v>-3.7985047869294623E-2</v>
      </c>
      <c r="T132" s="1">
        <f>(Table2[[#This Row],[Close Price]]-Table2[[#This Row],[50D EMA]])/Table2[[#This Row],[50D EMA]]</f>
        <v>-1.5510487023156216E-3</v>
      </c>
      <c r="U132" s="1">
        <f>(Table2[[#This Row],[Close Price]]-Table2[[#This Row],[200D EMA]])/Table2[[#This Row],[200D EMA]]</f>
        <v>0.14807922027559139</v>
      </c>
      <c r="V132">
        <v>0.49164139705358301</v>
      </c>
      <c r="W132">
        <v>7170.2</v>
      </c>
      <c r="X132">
        <v>7421</v>
      </c>
      <c r="Y132">
        <v>7170.2</v>
      </c>
      <c r="Z132">
        <v>7550</v>
      </c>
      <c r="AA132">
        <v>7170.2</v>
      </c>
      <c r="AB132">
        <v>8139</v>
      </c>
      <c r="AC132" s="1">
        <f>(Table2[[#This Row],[Close Price]]/Table2[[#This Row],[Day Low]])-1</f>
        <v>2.8451089230425719E-3</v>
      </c>
      <c r="AD132" s="1">
        <f>(Table2[[#This Row],[Day High]]/Table2[[#This Row],[Close Price]])-1</f>
        <v>3.2041832392289971E-2</v>
      </c>
      <c r="AE132" s="1">
        <f>(Table2[[#This Row],[Close Price]]/Table2[[#This Row],[Current Week Low]])-1</f>
        <v>2.8451089230425719E-3</v>
      </c>
      <c r="AF132" s="1">
        <f>(Table2[[#This Row],[Current Week High]]/Table2[[#This Row],[Close Price]])-1</f>
        <v>4.9981920841098093E-2</v>
      </c>
      <c r="AG132" s="1">
        <f>(Table2[[#This Row],[Close Price]]/Table2[[#This Row],[Current Month Low]])-1</f>
        <v>2.8451089230425719E-3</v>
      </c>
      <c r="AH132" s="1">
        <f>(Table2[[#This Row],[Current Month High]]/Table2[[#This Row],[Close Price]])-1</f>
        <v>0.13189441771201293</v>
      </c>
      <c r="AI132">
        <v>13.189441771201199</v>
      </c>
      <c r="AJ132">
        <v>60.683798882681501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-0.02</v>
      </c>
      <c r="AM132" t="s">
        <v>3161</v>
      </c>
      <c r="AN132">
        <v>-3.31</v>
      </c>
      <c r="AO132" t="s">
        <v>3161</v>
      </c>
      <c r="AP132">
        <v>0.106092059414334</v>
      </c>
      <c r="AQ132">
        <f>(Table2[[#This Row],[Sharpe Ratio]]-AVERAGE(Table2[Sharpe Ratio]))/_xlfn.STDEV.P(Table2[Sharpe Ratio])</f>
        <v>0.56745165412162524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2.3447007257906898</v>
      </c>
      <c r="AS132">
        <f>_xlfn.RANK.AVG(Table2[[#This Row],[1Y Return vs Nifty Z-Score]],Table2[1Y Return vs Nifty Z-Score])</f>
        <v>260</v>
      </c>
      <c r="AT132">
        <f>_xlfn.RANK.AVG(Table2[[#This Row],[6M Return vs Nifty Z-Score]],Table2[6M Return vs Nifty Z-Score])</f>
        <v>114</v>
      </c>
      <c r="AU132">
        <f>_xlfn.RANK.AVG(Table2[[#This Row],[Sharpe Ratio Z-Score]],Table2[Sharpe Ratio Z-Score])</f>
        <v>201</v>
      </c>
      <c r="AV132">
        <f>(Table2[[#This Row],[Rank 1Y]]+Table2[[#This Row],[Rank 6M]]+Table2[[#This Row],[Rank Sharpe]])/3</f>
        <v>191.66666666666666</v>
      </c>
    </row>
    <row r="133" spans="1:48" x14ac:dyDescent="0.3">
      <c r="A133" t="s">
        <v>1467</v>
      </c>
      <c r="B133" t="s">
        <v>1468</v>
      </c>
      <c r="C133" t="s">
        <v>3127</v>
      </c>
      <c r="D133" t="s">
        <v>265</v>
      </c>
      <c r="E133">
        <v>6822.1315542100001</v>
      </c>
      <c r="F133">
        <v>3008.95</v>
      </c>
      <c r="G133">
        <v>23.440691632681101</v>
      </c>
      <c r="H133">
        <f>(Table2[[#This Row],[1Y Return vs Nifty]]-AVERAGE(Table2[1Y Return vs Nifty]))/_xlfn.STDEV.P(Table2[1Y Return vs Nifty])</f>
        <v>-0.10244977048125709</v>
      </c>
      <c r="I133">
        <v>0.92965163058963496</v>
      </c>
      <c r="J133">
        <f>(Table2[[#This Row],[1M Return vs Nifty]]-AVERAGE(Table2[1M Return vs Nifty]))/_xlfn.STDEV.P(Table2[1M Return vs Nifty])</f>
        <v>-1.4672708903248786E-2</v>
      </c>
      <c r="K133">
        <v>25.091211374751801</v>
      </c>
      <c r="L133">
        <f>(Table2[[#This Row],[6M Return vs Nifty]]-AVERAGE(Table2[6M Return vs Nifty]))/_xlfn.STDEV.P(Table2[6M Return vs Nifty])</f>
        <v>0.71092426065415448</v>
      </c>
      <c r="M133">
        <v>0.229275281543416</v>
      </c>
      <c r="N133">
        <f>(Table2[[#This Row],[1W Return vs Nifty]]-AVERAGE(Table2[1W Return vs Nifty]))/_xlfn.STDEV.P(Table2[1W Return vs Nifty])</f>
        <v>0.12483938858432418</v>
      </c>
      <c r="O133">
        <v>3146.9</v>
      </c>
      <c r="P133">
        <v>3196.4832960618101</v>
      </c>
      <c r="Q133">
        <v>2769.2487256377299</v>
      </c>
      <c r="R133">
        <v>34.913639378208899</v>
      </c>
      <c r="S133" s="1">
        <f>(Table2[[#This Row],[Close Price]]-Table2[[#This Row],[20D EMA]])/Table2[[#This Row],[20D EMA]]</f>
        <v>-4.3836791763322717E-2</v>
      </c>
      <c r="T133" s="1">
        <f>(Table2[[#This Row],[Close Price]]-Table2[[#This Row],[50D EMA]])/Table2[[#This Row],[50D EMA]]</f>
        <v>-5.8668630082584335E-2</v>
      </c>
      <c r="U133" s="1">
        <f>(Table2[[#This Row],[Close Price]]-Table2[[#This Row],[200D EMA]])/Table2[[#This Row],[200D EMA]]</f>
        <v>8.6558232253792652E-2</v>
      </c>
      <c r="V133">
        <v>0.28398598304182199</v>
      </c>
      <c r="W133">
        <v>2990</v>
      </c>
      <c r="X133">
        <v>3109.95</v>
      </c>
      <c r="Y133">
        <v>2990</v>
      </c>
      <c r="Z133">
        <v>3159.75</v>
      </c>
      <c r="AA133">
        <v>2955.1</v>
      </c>
      <c r="AB133">
        <v>3418.4</v>
      </c>
      <c r="AC133" s="1">
        <f>(Table2[[#This Row],[Close Price]]/Table2[[#This Row],[Day Low]])-1</f>
        <v>6.3377926421404052E-3</v>
      </c>
      <c r="AD133" s="1">
        <f>(Table2[[#This Row],[Day High]]/Table2[[#This Row],[Close Price]])-1</f>
        <v>3.3566526529188012E-2</v>
      </c>
      <c r="AE133" s="1">
        <f>(Table2[[#This Row],[Close Price]]/Table2[[#This Row],[Current Week Low]])-1</f>
        <v>6.3377926421404052E-3</v>
      </c>
      <c r="AF133" s="1">
        <f>(Table2[[#This Row],[Current Week High]]/Table2[[#This Row],[Close Price]])-1</f>
        <v>5.0117150501005403E-2</v>
      </c>
      <c r="AG133" s="1">
        <f>(Table2[[#This Row],[Close Price]]/Table2[[#This Row],[Current Month Low]])-1</f>
        <v>1.8222733579235761E-2</v>
      </c>
      <c r="AH133" s="1">
        <f>(Table2[[#This Row],[Current Month High]]/Table2[[#This Row],[Close Price]])-1</f>
        <v>0.13607736918194058</v>
      </c>
      <c r="AI133">
        <v>30.710048355738699</v>
      </c>
      <c r="AJ133">
        <v>96.342577487764999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-0.13</v>
      </c>
      <c r="AM133" t="s">
        <v>3161</v>
      </c>
      <c r="AN133">
        <v>-3.32</v>
      </c>
      <c r="AO133" t="s">
        <v>3161</v>
      </c>
      <c r="AP133">
        <v>0.133666678679561</v>
      </c>
      <c r="AQ133">
        <f>(Table2[[#This Row],[Sharpe Ratio]]-AVERAGE(Table2[Sharpe Ratio]))/_xlfn.STDEV.P(Table2[Sharpe Ratio])</f>
        <v>0.89157700556262987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324</v>
      </c>
      <c r="AT133">
        <f>_xlfn.RANK.AVG(Table2[[#This Row],[6M Return vs Nifty Z-Score]],Table2[6M Return vs Nifty Z-Score])</f>
        <v>126</v>
      </c>
      <c r="AU133">
        <f>_xlfn.RANK.AVG(Table2[[#This Row],[Sharpe Ratio Z-Score]],Table2[Sharpe Ratio Z-Score])</f>
        <v>129</v>
      </c>
      <c r="AV133">
        <f>(Table2[[#This Row],[Rank 1Y]]+Table2[[#This Row],[Rank 6M]]+Table2[[#This Row],[Rank Sharpe]])/3</f>
        <v>193</v>
      </c>
    </row>
    <row r="134" spans="1:48" x14ac:dyDescent="0.3">
      <c r="A134" t="s">
        <v>1498</v>
      </c>
      <c r="B134" t="s">
        <v>1499</v>
      </c>
      <c r="C134" t="s">
        <v>3125</v>
      </c>
      <c r="D134" t="s">
        <v>299</v>
      </c>
      <c r="E134">
        <v>6572.3085716400001</v>
      </c>
      <c r="F134">
        <v>2417.1</v>
      </c>
      <c r="G134">
        <v>100.074098833256</v>
      </c>
      <c r="H134">
        <f>(Table2[[#This Row],[1Y Return vs Nifty]]-AVERAGE(Table2[1Y Return vs Nifty]))/_xlfn.STDEV.P(Table2[1Y Return vs Nifty])</f>
        <v>1.1630197725583507</v>
      </c>
      <c r="I134">
        <v>24.962672038645099</v>
      </c>
      <c r="J134">
        <f>(Table2[[#This Row],[1M Return vs Nifty]]-AVERAGE(Table2[1M Return vs Nifty]))/_xlfn.STDEV.P(Table2[1M Return vs Nifty])</f>
        <v>2.6748469038425071</v>
      </c>
      <c r="K134">
        <v>97.808072162975407</v>
      </c>
      <c r="L134">
        <f>(Table2[[#This Row],[6M Return vs Nifty]]-AVERAGE(Table2[6M Return vs Nifty]))/_xlfn.STDEV.P(Table2[6M Return vs Nifty])</f>
        <v>3.2309881428161789</v>
      </c>
      <c r="M134">
        <v>2.2766403457849198</v>
      </c>
      <c r="N134">
        <f>(Table2[[#This Row],[1W Return vs Nifty]]-AVERAGE(Table2[1W Return vs Nifty]))/_xlfn.STDEV.P(Table2[1W Return vs Nifty])</f>
        <v>0.5220043257070508</v>
      </c>
      <c r="O134">
        <v>2411.1999999999998</v>
      </c>
      <c r="P134">
        <v>2238.4162689621398</v>
      </c>
      <c r="Q134">
        <v>1767.86389343515</v>
      </c>
      <c r="R134">
        <v>45.459545760632203</v>
      </c>
      <c r="S134" s="1">
        <f>(Table2[[#This Row],[Close Price]]-Table2[[#This Row],[20D EMA]])/Table2[[#This Row],[20D EMA]]</f>
        <v>2.4469143994691818E-3</v>
      </c>
      <c r="T134" s="1">
        <f>(Table2[[#This Row],[Close Price]]-Table2[[#This Row],[50D EMA]])/Table2[[#This Row],[50D EMA]]</f>
        <v>7.9825961558396039E-2</v>
      </c>
      <c r="U134" s="1">
        <f>(Table2[[#This Row],[Close Price]]-Table2[[#This Row],[200D EMA]])/Table2[[#This Row],[200D EMA]]</f>
        <v>0.3672432640180881</v>
      </c>
      <c r="V134">
        <v>0.81488709004777105</v>
      </c>
      <c r="W134">
        <v>2402.3000000000002</v>
      </c>
      <c r="X134">
        <v>2594.9</v>
      </c>
      <c r="Y134">
        <v>2402.3000000000002</v>
      </c>
      <c r="Z134">
        <v>2607</v>
      </c>
      <c r="AA134">
        <v>2152.1</v>
      </c>
      <c r="AB134">
        <v>2620.1</v>
      </c>
      <c r="AC134" s="1">
        <f>(Table2[[#This Row],[Close Price]]/Table2[[#This Row],[Day Low]])-1</f>
        <v>6.1607626025057538E-3</v>
      </c>
      <c r="AD134" s="1">
        <f>(Table2[[#This Row],[Day High]]/Table2[[#This Row],[Close Price]])-1</f>
        <v>7.3559223863307377E-2</v>
      </c>
      <c r="AE134" s="1">
        <f>(Table2[[#This Row],[Close Price]]/Table2[[#This Row],[Current Week Low]])-1</f>
        <v>6.1607626025057538E-3</v>
      </c>
      <c r="AF134" s="1">
        <f>(Table2[[#This Row],[Current Week High]]/Table2[[#This Row],[Close Price]])-1</f>
        <v>7.8565222787638112E-2</v>
      </c>
      <c r="AG134" s="1">
        <f>(Table2[[#This Row],[Close Price]]/Table2[[#This Row],[Current Month Low]])-1</f>
        <v>0.12313554202871613</v>
      </c>
      <c r="AH134" s="1">
        <f>(Table2[[#This Row],[Current Month High]]/Table2[[#This Row],[Close Price]])-1</f>
        <v>8.3984940631335103E-2</v>
      </c>
      <c r="AI134">
        <v>8.3984940631335103</v>
      </c>
      <c r="AJ134">
        <v>154.070531350186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0.25</v>
      </c>
      <c r="AM134" t="s">
        <v>3162</v>
      </c>
      <c r="AN134">
        <v>2.33</v>
      </c>
      <c r="AO134" t="s">
        <v>3162</v>
      </c>
      <c r="AP134">
        <v>6.895817929031E-3</v>
      </c>
      <c r="AQ134">
        <f>(Table2[[#This Row],[Sharpe Ratio]]-AVERAGE(Table2[Sharpe Ratio]))/_xlfn.STDEV.P(Table2[Sharpe Ratio])</f>
        <v>-0.59854872919448898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6.9923104157295981</v>
      </c>
      <c r="AS134">
        <f>_xlfn.RANK.AVG(Table2[[#This Row],[1Y Return vs Nifty Z-Score]],Table2[1Y Return vs Nifty Z-Score])</f>
        <v>87</v>
      </c>
      <c r="AT134">
        <f>_xlfn.RANK.AVG(Table2[[#This Row],[6M Return vs Nifty Z-Score]],Table2[6M Return vs Nifty Z-Score])</f>
        <v>8</v>
      </c>
      <c r="AU134">
        <f>_xlfn.RANK.AVG(Table2[[#This Row],[Sharpe Ratio Z-Score]],Table2[Sharpe Ratio Z-Score])</f>
        <v>486</v>
      </c>
      <c r="AV134">
        <f>(Table2[[#This Row],[Rank 1Y]]+Table2[[#This Row],[Rank 6M]]+Table2[[#This Row],[Rank Sharpe]])/3</f>
        <v>193.66666666666666</v>
      </c>
    </row>
    <row r="135" spans="1:48" x14ac:dyDescent="0.3">
      <c r="A135" t="s">
        <v>467</v>
      </c>
      <c r="B135" t="s">
        <v>468</v>
      </c>
      <c r="C135" t="s">
        <v>3115</v>
      </c>
      <c r="D135" t="s">
        <v>21</v>
      </c>
      <c r="E135">
        <v>45879.4751585099</v>
      </c>
      <c r="F135">
        <v>1689.9</v>
      </c>
      <c r="G135">
        <v>24.6196752155073</v>
      </c>
      <c r="H135">
        <f>(Table2[[#This Row],[1Y Return vs Nifty]]-AVERAGE(Table2[1Y Return vs Nifty]))/_xlfn.STDEV.P(Table2[1Y Return vs Nifty])</f>
        <v>-8.2980874730539694E-2</v>
      </c>
      <c r="I135">
        <v>7.8577447244337204</v>
      </c>
      <c r="J135">
        <f>(Table2[[#This Row],[1M Return vs Nifty]]-AVERAGE(Table2[1M Return vs Nifty]))/_xlfn.STDEV.P(Table2[1M Return vs Nifty])</f>
        <v>0.76064566300544989</v>
      </c>
      <c r="K135">
        <v>13.0149105721589</v>
      </c>
      <c r="L135">
        <f>(Table2[[#This Row],[6M Return vs Nifty]]-AVERAGE(Table2[6M Return vs Nifty]))/_xlfn.STDEV.P(Table2[6M Return vs Nifty])</f>
        <v>0.29240991401080724</v>
      </c>
      <c r="M135">
        <v>-1.7913332731895699</v>
      </c>
      <c r="N135">
        <f>(Table2[[#This Row],[1W Return vs Nifty]]-AVERAGE(Table2[1W Return vs Nifty]))/_xlfn.STDEV.P(Table2[1W Return vs Nifty])</f>
        <v>-0.26713509784537426</v>
      </c>
      <c r="O135">
        <v>1738.12</v>
      </c>
      <c r="P135">
        <v>1735.4177462298701</v>
      </c>
      <c r="Q135">
        <v>1597.04666581217</v>
      </c>
      <c r="R135">
        <v>35.415030982299001</v>
      </c>
      <c r="S135" s="1">
        <f>(Table2[[#This Row],[Close Price]]-Table2[[#This Row],[20D EMA]])/Table2[[#This Row],[20D EMA]]</f>
        <v>-2.7742618461325919E-2</v>
      </c>
      <c r="T135" s="1">
        <f>(Table2[[#This Row],[Close Price]]-Table2[[#This Row],[50D EMA]])/Table2[[#This Row],[50D EMA]]</f>
        <v>-2.6228696997455277E-2</v>
      </c>
      <c r="U135" s="1">
        <f>(Table2[[#This Row],[Close Price]]-Table2[[#This Row],[200D EMA]])/Table2[[#This Row],[200D EMA]]</f>
        <v>5.8140651851653957E-2</v>
      </c>
      <c r="V135">
        <v>0.69324104974988299</v>
      </c>
      <c r="W135">
        <v>1681</v>
      </c>
      <c r="X135">
        <v>1744.95</v>
      </c>
      <c r="Y135">
        <v>1681</v>
      </c>
      <c r="Z135">
        <v>1797.6</v>
      </c>
      <c r="AA135">
        <v>1628.3</v>
      </c>
      <c r="AB135">
        <v>1822.9</v>
      </c>
      <c r="AC135" s="1">
        <f>(Table2[[#This Row],[Close Price]]/Table2[[#This Row],[Day Low]])-1</f>
        <v>5.2944675788222373E-3</v>
      </c>
      <c r="AD135" s="1">
        <f>(Table2[[#This Row],[Day High]]/Table2[[#This Row],[Close Price]])-1</f>
        <v>3.2575892064619083E-2</v>
      </c>
      <c r="AE135" s="1">
        <f>(Table2[[#This Row],[Close Price]]/Table2[[#This Row],[Current Week Low]])-1</f>
        <v>5.2944675788222373E-3</v>
      </c>
      <c r="AF135" s="1">
        <f>(Table2[[#This Row],[Current Week High]]/Table2[[#This Row],[Close Price]])-1</f>
        <v>6.3731581750399391E-2</v>
      </c>
      <c r="AG135" s="1">
        <f>(Table2[[#This Row],[Close Price]]/Table2[[#This Row],[Current Month Low]])-1</f>
        <v>3.7830866547933439E-2</v>
      </c>
      <c r="AH135" s="1">
        <f>(Table2[[#This Row],[Current Month High]]/Table2[[#This Row],[Close Price]])-1</f>
        <v>7.8702881827326987E-2</v>
      </c>
      <c r="AI135">
        <v>14.1310136694478</v>
      </c>
      <c r="AJ135">
        <v>54.866202346041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-0.11</v>
      </c>
      <c r="AM135" t="s">
        <v>3161</v>
      </c>
      <c r="AN135">
        <v>-0.08</v>
      </c>
      <c r="AO135" t="s">
        <v>3161</v>
      </c>
      <c r="AP135">
        <v>0.192790838784792</v>
      </c>
      <c r="AQ135">
        <f>(Table2[[#This Row],[Sharpe Ratio]]-AVERAGE(Table2[Sharpe Ratio]))/_xlfn.STDEV.P(Table2[Sharpe Ratio])</f>
        <v>1.5865508504754606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2.2894904549158039</v>
      </c>
      <c r="AS135">
        <f>_xlfn.RANK.AVG(Table2[[#This Row],[1Y Return vs Nifty Z-Score]],Table2[1Y Return vs Nifty Z-Score])</f>
        <v>314</v>
      </c>
      <c r="AT135">
        <f>_xlfn.RANK.AVG(Table2[[#This Row],[6M Return vs Nifty Z-Score]],Table2[6M Return vs Nifty Z-Score])</f>
        <v>230</v>
      </c>
      <c r="AU135">
        <f>_xlfn.RANK.AVG(Table2[[#This Row],[Sharpe Ratio Z-Score]],Table2[Sharpe Ratio Z-Score])</f>
        <v>38</v>
      </c>
      <c r="AV135">
        <f>(Table2[[#This Row],[Rank 1Y]]+Table2[[#This Row],[Rank 6M]]+Table2[[#This Row],[Rank Sharpe]])/3</f>
        <v>194</v>
      </c>
    </row>
    <row r="136" spans="1:48" x14ac:dyDescent="0.3">
      <c r="A136" t="s">
        <v>307</v>
      </c>
      <c r="B136" t="s">
        <v>308</v>
      </c>
      <c r="C136" t="s">
        <v>3114</v>
      </c>
      <c r="D136" t="s">
        <v>18</v>
      </c>
      <c r="E136">
        <v>85559.743408569993</v>
      </c>
      <c r="F136">
        <v>402.1</v>
      </c>
      <c r="G136">
        <v>124.66558565003599</v>
      </c>
      <c r="H136">
        <f>(Table2[[#This Row],[1Y Return vs Nifty]]-AVERAGE(Table2[1Y Return vs Nifty]))/_xlfn.STDEV.P(Table2[1Y Return vs Nifty])</f>
        <v>1.5691060829744383</v>
      </c>
      <c r="I136">
        <v>9.3179327039478501</v>
      </c>
      <c r="J136">
        <f>(Table2[[#This Row],[1M Return vs Nifty]]-AVERAGE(Table2[1M Return vs Nifty]))/_xlfn.STDEV.P(Table2[1M Return vs Nifty])</f>
        <v>0.92405434583095603</v>
      </c>
      <c r="K136">
        <v>13.0174833031934</v>
      </c>
      <c r="L136">
        <f>(Table2[[#This Row],[6M Return vs Nifty]]-AVERAGE(Table2[6M Return vs Nifty]))/_xlfn.STDEV.P(Table2[6M Return vs Nifty])</f>
        <v>0.29249907416552623</v>
      </c>
      <c r="M136">
        <v>2.4441542146444299</v>
      </c>
      <c r="N136">
        <f>(Table2[[#This Row],[1W Return vs Nifty]]-AVERAGE(Table2[1W Return vs Nifty]))/_xlfn.STDEV.P(Table2[1W Return vs Nifty])</f>
        <v>0.55450006198524115</v>
      </c>
      <c r="O136">
        <v>414.21</v>
      </c>
      <c r="P136">
        <v>406.030230443091</v>
      </c>
      <c r="Q136">
        <v>350.13670059121398</v>
      </c>
      <c r="R136">
        <v>39.093513126726698</v>
      </c>
      <c r="S136" s="1">
        <f>(Table2[[#This Row],[Close Price]]-Table2[[#This Row],[20D EMA]])/Table2[[#This Row],[20D EMA]]</f>
        <v>-2.9236377682817793E-2</v>
      </c>
      <c r="T136" s="1">
        <f>(Table2[[#This Row],[Close Price]]-Table2[[#This Row],[50D EMA]])/Table2[[#This Row],[50D EMA]]</f>
        <v>-9.6796498103158754E-3</v>
      </c>
      <c r="U136" s="1">
        <f>(Table2[[#This Row],[Close Price]]-Table2[[#This Row],[200D EMA]])/Table2[[#This Row],[200D EMA]]</f>
        <v>0.14840860532770431</v>
      </c>
      <c r="V136">
        <v>0.88166081334345203</v>
      </c>
      <c r="W136">
        <v>400.5</v>
      </c>
      <c r="X136">
        <v>416.6</v>
      </c>
      <c r="Y136">
        <v>400.5</v>
      </c>
      <c r="Z136">
        <v>436.3</v>
      </c>
      <c r="AA136">
        <v>381.5</v>
      </c>
      <c r="AB136">
        <v>446.05</v>
      </c>
      <c r="AC136" s="1">
        <f>(Table2[[#This Row],[Close Price]]/Table2[[#This Row],[Day Low]])-1</f>
        <v>3.9950062421973964E-3</v>
      </c>
      <c r="AD136" s="1">
        <f>(Table2[[#This Row],[Day High]]/Table2[[#This Row],[Close Price]])-1</f>
        <v>3.6060681422531715E-2</v>
      </c>
      <c r="AE136" s="1">
        <f>(Table2[[#This Row],[Close Price]]/Table2[[#This Row],[Current Week Low]])-1</f>
        <v>3.9950062421973964E-3</v>
      </c>
      <c r="AF136" s="1">
        <f>(Table2[[#This Row],[Current Week High]]/Table2[[#This Row],[Close Price]])-1</f>
        <v>8.5053469286247241E-2</v>
      </c>
      <c r="AG136" s="1">
        <f>(Table2[[#This Row],[Close Price]]/Table2[[#This Row],[Current Month Low]])-1</f>
        <v>5.399737876802102E-2</v>
      </c>
      <c r="AH136" s="1">
        <f>(Table2[[#This Row],[Current Month High]]/Table2[[#This Row],[Close Price]])-1</f>
        <v>0.10930116886346686</v>
      </c>
      <c r="AI136">
        <v>13.690624222830101</v>
      </c>
      <c r="AJ136">
        <v>152.15301003344399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0.14000000000000001</v>
      </c>
      <c r="AM136" t="s">
        <v>3162</v>
      </c>
      <c r="AN136">
        <v>-1.18</v>
      </c>
      <c r="AO136" t="s">
        <v>3161</v>
      </c>
      <c r="AP136">
        <v>6.9979051051263993E-2</v>
      </c>
      <c r="AQ136">
        <f>(Table2[[#This Row],[Sharpe Ratio]]-AVERAGE(Table2[Sharpe Ratio]))/_xlfn.STDEV.P(Table2[Sharpe Ratio])</f>
        <v>0.1429619661703293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3.4831215311264909</v>
      </c>
      <c r="AS136">
        <f>_xlfn.RANK.AVG(Table2[[#This Row],[1Y Return vs Nifty Z-Score]],Table2[1Y Return vs Nifty Z-Score])</f>
        <v>54</v>
      </c>
      <c r="AT136">
        <f>_xlfn.RANK.AVG(Table2[[#This Row],[6M Return vs Nifty Z-Score]],Table2[6M Return vs Nifty Z-Score])</f>
        <v>229</v>
      </c>
      <c r="AU136">
        <f>_xlfn.RANK.AVG(Table2[[#This Row],[Sharpe Ratio Z-Score]],Table2[Sharpe Ratio Z-Score])</f>
        <v>303</v>
      </c>
      <c r="AV136">
        <f>(Table2[[#This Row],[Rank 1Y]]+Table2[[#This Row],[Rank 6M]]+Table2[[#This Row],[Rank Sharpe]])/3</f>
        <v>195.33333333333334</v>
      </c>
    </row>
    <row r="137" spans="1:48" x14ac:dyDescent="0.3">
      <c r="A137" t="s">
        <v>434</v>
      </c>
      <c r="B137" t="s">
        <v>435</v>
      </c>
      <c r="C137" t="s">
        <v>3130</v>
      </c>
      <c r="D137" t="s">
        <v>436</v>
      </c>
      <c r="E137">
        <v>51747.588750000003</v>
      </c>
      <c r="F137">
        <v>4710.75</v>
      </c>
      <c r="G137">
        <v>53.664910270221199</v>
      </c>
      <c r="H137">
        <f>(Table2[[#This Row],[1Y Return vs Nifty]]-AVERAGE(Table2[1Y Return vs Nifty]))/_xlfn.STDEV.P(Table2[1Y Return vs Nifty])</f>
        <v>0.39665146415222174</v>
      </c>
      <c r="I137">
        <v>16.184594790737599</v>
      </c>
      <c r="J137">
        <f>(Table2[[#This Row],[1M Return vs Nifty]]-AVERAGE(Table2[1M Return vs Nifty]))/_xlfn.STDEV.P(Table2[1M Return vs Nifty])</f>
        <v>1.6924980138739689</v>
      </c>
      <c r="K137">
        <v>17.406026023832101</v>
      </c>
      <c r="L137">
        <f>(Table2[[#This Row],[6M Return vs Nifty]]-AVERAGE(Table2[6M Return vs Nifty]))/_xlfn.STDEV.P(Table2[6M Return vs Nifty])</f>
        <v>0.44458770788440255</v>
      </c>
      <c r="M137">
        <v>7.2355406825016804</v>
      </c>
      <c r="N137">
        <f>(Table2[[#This Row],[1W Return vs Nifty]]-AVERAGE(Table2[1W Return vs Nifty]))/_xlfn.STDEV.P(Table2[1W Return vs Nifty])</f>
        <v>1.4839731386112751</v>
      </c>
      <c r="O137">
        <v>4464.3500000000004</v>
      </c>
      <c r="P137">
        <v>4099.7070943327099</v>
      </c>
      <c r="Q137">
        <v>3564.2943073397801</v>
      </c>
      <c r="R137">
        <v>64.007776649033204</v>
      </c>
      <c r="S137" s="1">
        <f>(Table2[[#This Row],[Close Price]]-Table2[[#This Row],[20D EMA]])/Table2[[#This Row],[20D EMA]]</f>
        <v>5.5192805223604695E-2</v>
      </c>
      <c r="T137" s="1">
        <f>(Table2[[#This Row],[Close Price]]-Table2[[#This Row],[50D EMA]])/Table2[[#This Row],[50D EMA]]</f>
        <v>0.14904550291214078</v>
      </c>
      <c r="U137" s="1">
        <f>(Table2[[#This Row],[Close Price]]-Table2[[#This Row],[200D EMA]])/Table2[[#This Row],[200D EMA]]</f>
        <v>0.3216501202774919</v>
      </c>
      <c r="V137">
        <v>1.1125239920314101</v>
      </c>
      <c r="W137">
        <v>4536.1000000000004</v>
      </c>
      <c r="X137">
        <v>4849</v>
      </c>
      <c r="Y137">
        <v>4536.1000000000004</v>
      </c>
      <c r="Z137">
        <v>4849</v>
      </c>
      <c r="AA137">
        <v>3883.05</v>
      </c>
      <c r="AB137">
        <v>4880.95</v>
      </c>
      <c r="AC137" s="1">
        <f>(Table2[[#This Row],[Close Price]]/Table2[[#This Row],[Day Low]])-1</f>
        <v>3.8502237604991052E-2</v>
      </c>
      <c r="AD137" s="1">
        <f>(Table2[[#This Row],[Day High]]/Table2[[#This Row],[Close Price]])-1</f>
        <v>2.9347768402059105E-2</v>
      </c>
      <c r="AE137" s="1">
        <f>(Table2[[#This Row],[Close Price]]/Table2[[#This Row],[Current Week Low]])-1</f>
        <v>3.8502237604991052E-2</v>
      </c>
      <c r="AF137" s="1">
        <f>(Table2[[#This Row],[Current Week High]]/Table2[[#This Row],[Close Price]])-1</f>
        <v>2.9347768402059105E-2</v>
      </c>
      <c r="AG137" s="1">
        <f>(Table2[[#This Row],[Close Price]]/Table2[[#This Row],[Current Month Low]])-1</f>
        <v>0.21315718314211751</v>
      </c>
      <c r="AH137" s="1">
        <f>(Table2[[#This Row],[Current Month High]]/Table2[[#This Row],[Close Price]])-1</f>
        <v>3.6130127898954534E-2</v>
      </c>
      <c r="AI137">
        <v>3.6130127898954498</v>
      </c>
      <c r="AJ137">
        <v>90.256462035541105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0.51</v>
      </c>
      <c r="AM137" t="s">
        <v>3162</v>
      </c>
      <c r="AN137">
        <v>15.88</v>
      </c>
      <c r="AO137" t="s">
        <v>3162</v>
      </c>
      <c r="AP137">
        <v>0.101102704721341</v>
      </c>
      <c r="AQ137">
        <f>(Table2[[#This Row],[Sharpe Ratio]]-AVERAGE(Table2[Sharpe Ratio]))/_xlfn.STDEV.P(Table2[Sharpe Ratio])</f>
        <v>0.50880437679114465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4.5265147013130136</v>
      </c>
      <c r="AS137">
        <f>_xlfn.RANK.AVG(Table2[[#This Row],[1Y Return vs Nifty Z-Score]],Table2[1Y Return vs Nifty Z-Score])</f>
        <v>191</v>
      </c>
      <c r="AT137">
        <f>_xlfn.RANK.AVG(Table2[[#This Row],[6M Return vs Nifty Z-Score]],Table2[6M Return vs Nifty Z-Score])</f>
        <v>186</v>
      </c>
      <c r="AU137">
        <f>_xlfn.RANK.AVG(Table2[[#This Row],[Sharpe Ratio Z-Score]],Table2[Sharpe Ratio Z-Score])</f>
        <v>210</v>
      </c>
      <c r="AV137">
        <f>(Table2[[#This Row],[Rank 1Y]]+Table2[[#This Row],[Rank 6M]]+Table2[[#This Row],[Rank Sharpe]])/3</f>
        <v>195.66666666666666</v>
      </c>
    </row>
    <row r="138" spans="1:48" x14ac:dyDescent="0.3">
      <c r="A138" t="s">
        <v>880</v>
      </c>
      <c r="B138" t="s">
        <v>881</v>
      </c>
      <c r="C138" t="s">
        <v>3116</v>
      </c>
      <c r="D138" t="s">
        <v>220</v>
      </c>
      <c r="E138">
        <v>16744.639223045</v>
      </c>
      <c r="F138">
        <v>4033.85</v>
      </c>
      <c r="G138">
        <v>95.934454215363303</v>
      </c>
      <c r="H138">
        <f>(Table2[[#This Row],[1Y Return vs Nifty]]-AVERAGE(Table2[1Y Return vs Nifty]))/_xlfn.STDEV.P(Table2[1Y Return vs Nifty])</f>
        <v>1.0946606277112487</v>
      </c>
      <c r="I138">
        <v>11.1627454246361</v>
      </c>
      <c r="J138">
        <f>(Table2[[#This Row],[1M Return vs Nifty]]-AVERAGE(Table2[1M Return vs Nifty]))/_xlfn.STDEV.P(Table2[1M Return vs Nifty])</f>
        <v>1.1305061321603531</v>
      </c>
      <c r="K138">
        <v>-9.2469401837352301</v>
      </c>
      <c r="L138">
        <f>(Table2[[#This Row],[6M Return vs Nifty]]-AVERAGE(Table2[6M Return vs Nifty]))/_xlfn.STDEV.P(Table2[6M Return vs Nifty])</f>
        <v>-0.47909322063902754</v>
      </c>
      <c r="M138">
        <v>4.1699070411596004</v>
      </c>
      <c r="N138">
        <f>(Table2[[#This Row],[1W Return vs Nifty]]-AVERAGE(Table2[1W Return vs Nifty]))/_xlfn.STDEV.P(Table2[1W Return vs Nifty])</f>
        <v>0.88927597703983918</v>
      </c>
      <c r="O138">
        <v>4031.43</v>
      </c>
      <c r="P138">
        <v>3938.1011359705099</v>
      </c>
      <c r="Q138">
        <v>3536.8230002293499</v>
      </c>
      <c r="R138">
        <v>47.1848108142689</v>
      </c>
      <c r="S138" s="1">
        <f>(Table2[[#This Row],[Close Price]]-Table2[[#This Row],[20D EMA]])/Table2[[#This Row],[20D EMA]]</f>
        <v>6.0028327417320233E-4</v>
      </c>
      <c r="T138" s="1">
        <f>(Table2[[#This Row],[Close Price]]-Table2[[#This Row],[50D EMA]])/Table2[[#This Row],[50D EMA]]</f>
        <v>2.4313459894394915E-2</v>
      </c>
      <c r="U138" s="1">
        <f>(Table2[[#This Row],[Close Price]]-Table2[[#This Row],[200D EMA]])/Table2[[#This Row],[200D EMA]]</f>
        <v>0.14052922629671308</v>
      </c>
      <c r="V138">
        <v>2.4532467849567898</v>
      </c>
      <c r="W138">
        <v>4006.15</v>
      </c>
      <c r="X138">
        <v>4217.45</v>
      </c>
      <c r="Y138">
        <v>4006.15</v>
      </c>
      <c r="Z138">
        <v>4382</v>
      </c>
      <c r="AA138">
        <v>3806</v>
      </c>
      <c r="AB138">
        <v>4382</v>
      </c>
      <c r="AC138" s="1">
        <f>(Table2[[#This Row],[Close Price]]/Table2[[#This Row],[Day Low]])-1</f>
        <v>6.9143691574204968E-3</v>
      </c>
      <c r="AD138" s="1">
        <f>(Table2[[#This Row],[Day High]]/Table2[[#This Row],[Close Price]])-1</f>
        <v>4.5514830744821877E-2</v>
      </c>
      <c r="AE138" s="1">
        <f>(Table2[[#This Row],[Close Price]]/Table2[[#This Row],[Current Week Low]])-1</f>
        <v>6.9143691574204968E-3</v>
      </c>
      <c r="AF138" s="1">
        <f>(Table2[[#This Row],[Current Week High]]/Table2[[#This Row],[Close Price]])-1</f>
        <v>8.6307125946676333E-2</v>
      </c>
      <c r="AG138" s="1">
        <f>(Table2[[#This Row],[Close Price]]/Table2[[#This Row],[Current Month Low]])-1</f>
        <v>5.9866001050972173E-2</v>
      </c>
      <c r="AH138" s="1">
        <f>(Table2[[#This Row],[Current Month High]]/Table2[[#This Row],[Close Price]])-1</f>
        <v>8.6307125946676333E-2</v>
      </c>
      <c r="AI138">
        <v>8.6307125946676297</v>
      </c>
      <c r="AJ138">
        <v>131.843784125524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7.0000000000000007E-2</v>
      </c>
      <c r="AM138" t="s">
        <v>3162</v>
      </c>
      <c r="AN138">
        <v>3.16</v>
      </c>
      <c r="AO138" t="s">
        <v>3162</v>
      </c>
      <c r="AP138">
        <v>0.26478788347802801</v>
      </c>
      <c r="AQ138">
        <f>(Table2[[#This Row],[Sharpe Ratio]]-AVERAGE(Table2[Sharpe Ratio]))/_xlfn.STDEV.P(Table2[Sharpe Ratio])</f>
        <v>2.4328387788580943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5.0681882951305077</v>
      </c>
      <c r="AS138">
        <f>_xlfn.RANK.AVG(Table2[[#This Row],[1Y Return vs Nifty Z-Score]],Table2[1Y Return vs Nifty Z-Score])</f>
        <v>95</v>
      </c>
      <c r="AT138">
        <f>_xlfn.RANK.AVG(Table2[[#This Row],[6M Return vs Nifty Z-Score]],Table2[6M Return vs Nifty Z-Score])</f>
        <v>489</v>
      </c>
      <c r="AU138">
        <f>_xlfn.RANK.AVG(Table2[[#This Row],[Sharpe Ratio Z-Score]],Table2[Sharpe Ratio Z-Score])</f>
        <v>4</v>
      </c>
      <c r="AV138">
        <f>(Table2[[#This Row],[Rank 1Y]]+Table2[[#This Row],[Rank 6M]]+Table2[[#This Row],[Rank Sharpe]])/3</f>
        <v>196</v>
      </c>
    </row>
    <row r="139" spans="1:48" x14ac:dyDescent="0.3">
      <c r="A139" t="s">
        <v>1512</v>
      </c>
      <c r="B139" t="s">
        <v>1513</v>
      </c>
      <c r="C139" t="s">
        <v>3119</v>
      </c>
      <c r="D139" t="s">
        <v>48</v>
      </c>
      <c r="E139">
        <v>6449.0544641409997</v>
      </c>
      <c r="F139">
        <v>229.73</v>
      </c>
      <c r="G139">
        <v>58.012135099071202</v>
      </c>
      <c r="H139">
        <f>(Table2[[#This Row],[1Y Return vs Nifty]]-AVERAGE(Table2[1Y Return vs Nifty]))/_xlfn.STDEV.P(Table2[1Y Return vs Nifty])</f>
        <v>0.46843844085882419</v>
      </c>
      <c r="I139">
        <v>5.6987554054040501</v>
      </c>
      <c r="J139">
        <f>(Table2[[#This Row],[1M Return vs Nifty]]-AVERAGE(Table2[1M Return vs Nifty]))/_xlfn.STDEV.P(Table2[1M Return vs Nifty])</f>
        <v>0.51903457881177884</v>
      </c>
      <c r="K139">
        <v>21.6752665933538</v>
      </c>
      <c r="L139">
        <f>(Table2[[#This Row],[6M Return vs Nifty]]-AVERAGE(Table2[6M Return vs Nifty]))/_xlfn.STDEV.P(Table2[6M Return vs Nifty])</f>
        <v>0.59254182535993072</v>
      </c>
      <c r="M139">
        <v>-5.1595186287256301</v>
      </c>
      <c r="N139">
        <f>(Table2[[#This Row],[1W Return vs Nifty]]-AVERAGE(Table2[1W Return vs Nifty]))/_xlfn.STDEV.P(Table2[1W Return vs Nifty])</f>
        <v>-0.92052376228698463</v>
      </c>
      <c r="O139">
        <v>243.46</v>
      </c>
      <c r="P139">
        <v>240.83844860589701</v>
      </c>
      <c r="Q139">
        <v>205.69086055053199</v>
      </c>
      <c r="R139">
        <v>33.254553478247303</v>
      </c>
      <c r="S139" s="1">
        <f>(Table2[[#This Row],[Close Price]]-Table2[[#This Row],[20D EMA]])/Table2[[#This Row],[20D EMA]]</f>
        <v>-5.6395301076152211E-2</v>
      </c>
      <c r="T139" s="1">
        <f>(Table2[[#This Row],[Close Price]]-Table2[[#This Row],[50D EMA]])/Table2[[#This Row],[50D EMA]]</f>
        <v>-4.6124066444534595E-2</v>
      </c>
      <c r="U139" s="1">
        <f>(Table2[[#This Row],[Close Price]]-Table2[[#This Row],[200D EMA]])/Table2[[#This Row],[200D EMA]]</f>
        <v>0.11687023616473377</v>
      </c>
      <c r="V139">
        <v>1.260731336513</v>
      </c>
      <c r="W139">
        <v>227.96</v>
      </c>
      <c r="X139">
        <v>238.3</v>
      </c>
      <c r="Y139">
        <v>227.96</v>
      </c>
      <c r="Z139">
        <v>250.5</v>
      </c>
      <c r="AA139">
        <v>227.96</v>
      </c>
      <c r="AB139">
        <v>272.25</v>
      </c>
      <c r="AC139" s="1">
        <f>(Table2[[#This Row],[Close Price]]/Table2[[#This Row],[Day Low]])-1</f>
        <v>7.7645200912439538E-3</v>
      </c>
      <c r="AD139" s="1">
        <f>(Table2[[#This Row],[Day High]]/Table2[[#This Row],[Close Price]])-1</f>
        <v>3.7304661994515431E-2</v>
      </c>
      <c r="AE139" s="1">
        <f>(Table2[[#This Row],[Close Price]]/Table2[[#This Row],[Current Week Low]])-1</f>
        <v>7.7645200912439538E-3</v>
      </c>
      <c r="AF139" s="1">
        <f>(Table2[[#This Row],[Current Week High]]/Table2[[#This Row],[Close Price]])-1</f>
        <v>9.041048187002132E-2</v>
      </c>
      <c r="AG139" s="1">
        <f>(Table2[[#This Row],[Close Price]]/Table2[[#This Row],[Current Month Low]])-1</f>
        <v>7.7645200912439538E-3</v>
      </c>
      <c r="AH139" s="1">
        <f>(Table2[[#This Row],[Current Month High]]/Table2[[#This Row],[Close Price]])-1</f>
        <v>0.18508684107430473</v>
      </c>
      <c r="AI139">
        <v>23.945501240586701</v>
      </c>
      <c r="AJ139">
        <v>90.2525879917184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-0.05</v>
      </c>
      <c r="AM139" t="s">
        <v>3161</v>
      </c>
      <c r="AN139">
        <v>-5.67</v>
      </c>
      <c r="AO139" t="s">
        <v>3161</v>
      </c>
      <c r="AP139">
        <v>8.2587844079729994E-2</v>
      </c>
      <c r="AQ139">
        <f>(Table2[[#This Row],[Sharpe Ratio]]-AVERAGE(Table2[Sharpe Ratio]))/_xlfn.STDEV.P(Table2[Sharpe Ratio])</f>
        <v>0.29117179029479623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0.95066287303834529</v>
      </c>
      <c r="AS139">
        <f>_xlfn.RANK.AVG(Table2[[#This Row],[1Y Return vs Nifty Z-Score]],Table2[1Y Return vs Nifty Z-Score])</f>
        <v>169</v>
      </c>
      <c r="AT139">
        <f>_xlfn.RANK.AVG(Table2[[#This Row],[6M Return vs Nifty Z-Score]],Table2[6M Return vs Nifty Z-Score])</f>
        <v>149</v>
      </c>
      <c r="AU139">
        <f>_xlfn.RANK.AVG(Table2[[#This Row],[Sharpe Ratio Z-Score]],Table2[Sharpe Ratio Z-Score])</f>
        <v>270</v>
      </c>
      <c r="AV139">
        <f>(Table2[[#This Row],[Rank 1Y]]+Table2[[#This Row],[Rank 6M]]+Table2[[#This Row],[Rank Sharpe]])/3</f>
        <v>196</v>
      </c>
    </row>
    <row r="140" spans="1:48" x14ac:dyDescent="0.3">
      <c r="A140" t="s">
        <v>958</v>
      </c>
      <c r="B140" t="s">
        <v>959</v>
      </c>
      <c r="C140" t="s">
        <v>3115</v>
      </c>
      <c r="D140" t="s">
        <v>21</v>
      </c>
      <c r="E140">
        <v>14806.43207472</v>
      </c>
      <c r="F140">
        <v>2626.8</v>
      </c>
      <c r="G140">
        <v>202.26878229150299</v>
      </c>
      <c r="H140">
        <f>(Table2[[#This Row],[1Y Return vs Nifty]]-AVERAGE(Table2[1Y Return vs Nifty]))/_xlfn.STDEV.P(Table2[1Y Return vs Nifty])</f>
        <v>2.8505900385978196</v>
      </c>
      <c r="I140">
        <v>7.9488214273809001</v>
      </c>
      <c r="J140">
        <f>(Table2[[#This Row],[1M Return vs Nifty]]-AVERAGE(Table2[1M Return vs Nifty]))/_xlfn.STDEV.P(Table2[1M Return vs Nifty])</f>
        <v>0.77083799733054181</v>
      </c>
      <c r="K140">
        <v>48.822559106445198</v>
      </c>
      <c r="L140">
        <f>(Table2[[#This Row],[6M Return vs Nifty]]-AVERAGE(Table2[6M Return vs Nifty]))/_xlfn.STDEV.P(Table2[6M Return vs Nifty])</f>
        <v>1.5333540471632205</v>
      </c>
      <c r="M140">
        <v>6.8183088053085896</v>
      </c>
      <c r="N140">
        <f>(Table2[[#This Row],[1W Return vs Nifty]]-AVERAGE(Table2[1W Return vs Nifty]))/_xlfn.STDEV.P(Table2[1W Return vs Nifty])</f>
        <v>1.4030350220217052</v>
      </c>
      <c r="O140">
        <v>2597.3000000000002</v>
      </c>
      <c r="P140">
        <v>2559.9833669528698</v>
      </c>
      <c r="Q140">
        <v>2076.0932155248402</v>
      </c>
      <c r="R140">
        <v>52.441446547458398</v>
      </c>
      <c r="S140" s="1">
        <f>(Table2[[#This Row],[Close Price]]-Table2[[#This Row],[20D EMA]])/Table2[[#This Row],[20D EMA]]</f>
        <v>1.1357948638971238E-2</v>
      </c>
      <c r="T140" s="1">
        <f>(Table2[[#This Row],[Close Price]]-Table2[[#This Row],[50D EMA]])/Table2[[#This Row],[50D EMA]]</f>
        <v>2.610041686585712E-2</v>
      </c>
      <c r="U140" s="1">
        <f>(Table2[[#This Row],[Close Price]]-Table2[[#This Row],[200D EMA]])/Table2[[#This Row],[200D EMA]]</f>
        <v>0.26526110694694427</v>
      </c>
      <c r="V140">
        <v>1.39810902584195</v>
      </c>
      <c r="W140">
        <v>2607.35</v>
      </c>
      <c r="X140">
        <v>2760</v>
      </c>
      <c r="Y140">
        <v>2607.35</v>
      </c>
      <c r="Z140">
        <v>2949.8</v>
      </c>
      <c r="AA140">
        <v>2356</v>
      </c>
      <c r="AB140">
        <v>2949.8</v>
      </c>
      <c r="AC140" s="1">
        <f>(Table2[[#This Row],[Close Price]]/Table2[[#This Row],[Day Low]])-1</f>
        <v>7.4596812855964867E-3</v>
      </c>
      <c r="AD140" s="1">
        <f>(Table2[[#This Row],[Day High]]/Table2[[#This Row],[Close Price]])-1</f>
        <v>5.0708085883965248E-2</v>
      </c>
      <c r="AE140" s="1">
        <f>(Table2[[#This Row],[Close Price]]/Table2[[#This Row],[Current Week Low]])-1</f>
        <v>7.4596812855964867E-3</v>
      </c>
      <c r="AF140" s="1">
        <f>(Table2[[#This Row],[Current Week High]]/Table2[[#This Row],[Close Price]])-1</f>
        <v>0.12296330135526112</v>
      </c>
      <c r="AG140" s="1">
        <f>(Table2[[#This Row],[Close Price]]/Table2[[#This Row],[Current Month Low]])-1</f>
        <v>0.11494057724957574</v>
      </c>
      <c r="AH140" s="1">
        <f>(Table2[[#This Row],[Current Month High]]/Table2[[#This Row],[Close Price]])-1</f>
        <v>0.12296330135526112</v>
      </c>
      <c r="AI140">
        <v>12.2963301355261</v>
      </c>
      <c r="AJ140">
        <v>255.64581640942299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0.11</v>
      </c>
      <c r="AM140" t="s">
        <v>3162</v>
      </c>
      <c r="AN140">
        <v>4.5</v>
      </c>
      <c r="AO140" t="s">
        <v>3162</v>
      </c>
      <c r="AQ140">
        <f>(Table2[[#This Row],[Sharpe Ratio]]-AVERAGE(Table2[Sharpe Ratio]))/_xlfn.STDEV.P(Table2[Sharpe Ratio])</f>
        <v>-0.6796054933231942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5.8782116117900935</v>
      </c>
      <c r="AS140">
        <f>_xlfn.RANK.AVG(Table2[[#This Row],[1Y Return vs Nifty Z-Score]],Table2[1Y Return vs Nifty Z-Score])</f>
        <v>14</v>
      </c>
      <c r="AT140">
        <f>_xlfn.RANK.AVG(Table2[[#This Row],[6M Return vs Nifty Z-Score]],Table2[6M Return vs Nifty Z-Score])</f>
        <v>55</v>
      </c>
      <c r="AU140">
        <f>_xlfn.RANK.AVG(Table2[[#This Row],[Sharpe Ratio Z-Score]],Table2[Sharpe Ratio Z-Score])</f>
        <v>524.5</v>
      </c>
      <c r="AV140">
        <f>(Table2[[#This Row],[Rank 1Y]]+Table2[[#This Row],[Rank 6M]]+Table2[[#This Row],[Rank Sharpe]])/3</f>
        <v>197.83333333333334</v>
      </c>
    </row>
    <row r="141" spans="1:48" x14ac:dyDescent="0.3">
      <c r="A141" t="s">
        <v>1854</v>
      </c>
      <c r="B141" t="s">
        <v>1855</v>
      </c>
      <c r="C141" t="s">
        <v>3130</v>
      </c>
      <c r="D141" t="s">
        <v>268</v>
      </c>
      <c r="E141">
        <v>3925.2989699999998</v>
      </c>
      <c r="F141">
        <v>1267.8</v>
      </c>
      <c r="G141">
        <v>76.565340018869094</v>
      </c>
      <c r="H141">
        <f>(Table2[[#This Row],[1Y Return vs Nifty]]-AVERAGE(Table2[1Y Return vs Nifty]))/_xlfn.STDEV.P(Table2[1Y Return vs Nifty])</f>
        <v>0.7748128617471689</v>
      </c>
      <c r="I141">
        <v>7.7108160569555304</v>
      </c>
      <c r="J141">
        <f>(Table2[[#This Row],[1M Return vs Nifty]]-AVERAGE(Table2[1M Return vs Nifty]))/_xlfn.STDEV.P(Table2[1M Return vs Nifty])</f>
        <v>0.74420297181858852</v>
      </c>
      <c r="K141">
        <v>41.142786168529398</v>
      </c>
      <c r="L141">
        <f>(Table2[[#This Row],[6M Return vs Nifty]]-AVERAGE(Table2[6M Return vs Nifty]))/_xlfn.STDEV.P(Table2[6M Return vs Nifty])</f>
        <v>1.2672050661117555</v>
      </c>
      <c r="M141">
        <v>-8.4946218765966499</v>
      </c>
      <c r="N141">
        <f>(Table2[[#This Row],[1W Return vs Nifty]]-AVERAGE(Table2[1W Return vs Nifty]))/_xlfn.STDEV.P(Table2[1W Return vs Nifty])</f>
        <v>-1.5674948837900373</v>
      </c>
      <c r="O141">
        <v>1357.44</v>
      </c>
      <c r="P141">
        <v>1290.0363291865799</v>
      </c>
      <c r="Q141">
        <v>1042.9912992592499</v>
      </c>
      <c r="R141">
        <v>29.975477015604099</v>
      </c>
      <c r="S141" s="1">
        <f>(Table2[[#This Row],[Close Price]]-Table2[[#This Row],[20D EMA]])/Table2[[#This Row],[20D EMA]]</f>
        <v>-6.6036067892503603E-2</v>
      </c>
      <c r="T141" s="1">
        <f>(Table2[[#This Row],[Close Price]]-Table2[[#This Row],[50D EMA]])/Table2[[#This Row],[50D EMA]]</f>
        <v>-1.7236979055156421E-2</v>
      </c>
      <c r="U141" s="1">
        <f>(Table2[[#This Row],[Close Price]]-Table2[[#This Row],[200D EMA]])/Table2[[#This Row],[200D EMA]]</f>
        <v>0.21554225898184673</v>
      </c>
      <c r="V141">
        <v>1.0430273621836299</v>
      </c>
      <c r="W141">
        <v>1255</v>
      </c>
      <c r="X141">
        <v>1327.95</v>
      </c>
      <c r="Y141">
        <v>1255</v>
      </c>
      <c r="Z141">
        <v>1386.9</v>
      </c>
      <c r="AA141">
        <v>1249.0999999999999</v>
      </c>
      <c r="AB141">
        <v>1548.95</v>
      </c>
      <c r="AC141" s="1">
        <f>(Table2[[#This Row],[Close Price]]/Table2[[#This Row],[Day Low]])-1</f>
        <v>1.0199203187250871E-2</v>
      </c>
      <c r="AD141" s="1">
        <f>(Table2[[#This Row],[Day High]]/Table2[[#This Row],[Close Price]])-1</f>
        <v>4.7444391859914781E-2</v>
      </c>
      <c r="AE141" s="1">
        <f>(Table2[[#This Row],[Close Price]]/Table2[[#This Row],[Current Week Low]])-1</f>
        <v>1.0199203187250871E-2</v>
      </c>
      <c r="AF141" s="1">
        <f>(Table2[[#This Row],[Current Week High]]/Table2[[#This Row],[Close Price]])-1</f>
        <v>9.3942262186464953E-2</v>
      </c>
      <c r="AG141" s="1">
        <f>(Table2[[#This Row],[Close Price]]/Table2[[#This Row],[Current Month Low]])-1</f>
        <v>1.4970778960851749E-2</v>
      </c>
      <c r="AH141" s="1">
        <f>(Table2[[#This Row],[Current Month High]]/Table2[[#This Row],[Close Price]])-1</f>
        <v>0.22176210758794768</v>
      </c>
      <c r="AI141">
        <v>22.176210758794699</v>
      </c>
      <c r="AJ141">
        <v>104.006758387641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0.08</v>
      </c>
      <c r="AM141" t="s">
        <v>3162</v>
      </c>
      <c r="AN141">
        <v>-5.38</v>
      </c>
      <c r="AO141" t="s">
        <v>3161</v>
      </c>
      <c r="AP141">
        <v>3.8134098176213001E-2</v>
      </c>
      <c r="AQ141">
        <f>(Table2[[#This Row],[Sharpe Ratio]]-AVERAGE(Table2[Sharpe Ratio]))/_xlfn.STDEV.P(Table2[Sharpe Ratio])</f>
        <v>-0.2313589425961026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0.98736707329137308</v>
      </c>
      <c r="AS141">
        <f>_xlfn.RANK.AVG(Table2[[#This Row],[1Y Return vs Nifty Z-Score]],Table2[1Y Return vs Nifty Z-Score])</f>
        <v>125</v>
      </c>
      <c r="AT141">
        <f>_xlfn.RANK.AVG(Table2[[#This Row],[6M Return vs Nifty Z-Score]],Table2[6M Return vs Nifty Z-Score])</f>
        <v>69</v>
      </c>
      <c r="AU141">
        <f>_xlfn.RANK.AVG(Table2[[#This Row],[Sharpe Ratio Z-Score]],Table2[Sharpe Ratio Z-Score])</f>
        <v>402</v>
      </c>
      <c r="AV141">
        <f>(Table2[[#This Row],[Rank 1Y]]+Table2[[#This Row],[Rank 6M]]+Table2[[#This Row],[Rank Sharpe]])/3</f>
        <v>198.66666666666666</v>
      </c>
    </row>
    <row r="142" spans="1:48" x14ac:dyDescent="0.3">
      <c r="A142" t="s">
        <v>559</v>
      </c>
      <c r="B142" t="s">
        <v>560</v>
      </c>
      <c r="C142" t="s">
        <v>3127</v>
      </c>
      <c r="D142" t="s">
        <v>227</v>
      </c>
      <c r="E142">
        <v>34531.570038049998</v>
      </c>
      <c r="F142">
        <v>5394.65</v>
      </c>
      <c r="G142">
        <v>116.20518144375799</v>
      </c>
      <c r="H142">
        <f>(Table2[[#This Row],[1Y Return vs Nifty]]-AVERAGE(Table2[1Y Return vs Nifty]))/_xlfn.STDEV.P(Table2[1Y Return vs Nifty])</f>
        <v>1.4293969895652565</v>
      </c>
      <c r="I142">
        <v>7.6925628032926001</v>
      </c>
      <c r="J142">
        <f>(Table2[[#This Row],[1M Return vs Nifty]]-AVERAGE(Table2[1M Return vs Nifty]))/_xlfn.STDEV.P(Table2[1M Return vs Nifty])</f>
        <v>0.74216026212628461</v>
      </c>
      <c r="K142">
        <v>98.465084643438999</v>
      </c>
      <c r="L142">
        <f>(Table2[[#This Row],[6M Return vs Nifty]]-AVERAGE(Table2[6M Return vs Nifty]))/_xlfn.STDEV.P(Table2[6M Return vs Nifty])</f>
        <v>3.253757462121202</v>
      </c>
      <c r="M142">
        <v>0.97613069336220804</v>
      </c>
      <c r="N142">
        <f>(Table2[[#This Row],[1W Return vs Nifty]]-AVERAGE(Table2[1W Return vs Nifty]))/_xlfn.STDEV.P(Table2[1W Return vs Nifty])</f>
        <v>0.26972062537766101</v>
      </c>
      <c r="O142">
        <v>5457.42</v>
      </c>
      <c r="P142">
        <v>5143.1731646143598</v>
      </c>
      <c r="Q142">
        <v>3911.6251925478</v>
      </c>
      <c r="R142">
        <v>42.409688024072203</v>
      </c>
      <c r="S142" s="1">
        <f>(Table2[[#This Row],[Close Price]]-Table2[[#This Row],[20D EMA]])/Table2[[#This Row],[20D EMA]]</f>
        <v>-1.1501771899542355E-2</v>
      </c>
      <c r="T142" s="1">
        <f>(Table2[[#This Row],[Close Price]]-Table2[[#This Row],[50D EMA]])/Table2[[#This Row],[50D EMA]]</f>
        <v>4.8895268997713355E-2</v>
      </c>
      <c r="U142" s="1">
        <f>(Table2[[#This Row],[Close Price]]-Table2[[#This Row],[200D EMA]])/Table2[[#This Row],[200D EMA]]</f>
        <v>0.37913264549926001</v>
      </c>
      <c r="V142">
        <v>0.88680018011170803</v>
      </c>
      <c r="W142">
        <v>5365.65</v>
      </c>
      <c r="X142">
        <v>5704.55</v>
      </c>
      <c r="Y142">
        <v>5365.65</v>
      </c>
      <c r="Z142">
        <v>5735.85</v>
      </c>
      <c r="AA142">
        <v>4778.3999999999996</v>
      </c>
      <c r="AB142">
        <v>5909.95</v>
      </c>
      <c r="AC142" s="1">
        <f>(Table2[[#This Row],[Close Price]]/Table2[[#This Row],[Day Low]])-1</f>
        <v>5.4047505893972669E-3</v>
      </c>
      <c r="AD142" s="1">
        <f>(Table2[[#This Row],[Day High]]/Table2[[#This Row],[Close Price]])-1</f>
        <v>5.7445802786093791E-2</v>
      </c>
      <c r="AE142" s="1">
        <f>(Table2[[#This Row],[Close Price]]/Table2[[#This Row],[Current Week Low]])-1</f>
        <v>5.4047505893972669E-3</v>
      </c>
      <c r="AF142" s="1">
        <f>(Table2[[#This Row],[Current Week High]]/Table2[[#This Row],[Close Price]])-1</f>
        <v>6.3247847404372948E-2</v>
      </c>
      <c r="AG142" s="1">
        <f>(Table2[[#This Row],[Close Price]]/Table2[[#This Row],[Current Month Low]])-1</f>
        <v>0.12896576259835935</v>
      </c>
      <c r="AH142" s="1">
        <f>(Table2[[#This Row],[Current Month High]]/Table2[[#This Row],[Close Price]])-1</f>
        <v>9.5520562038315715E-2</v>
      </c>
      <c r="AI142">
        <v>9.5520562038315706</v>
      </c>
      <c r="AJ142">
        <v>149.983781278962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0.23</v>
      </c>
      <c r="AM142" t="s">
        <v>3162</v>
      </c>
      <c r="AN142">
        <v>6.86</v>
      </c>
      <c r="AO142" t="s">
        <v>3162</v>
      </c>
      <c r="AQ142">
        <f>(Table2[[#This Row],[Sharpe Ratio]]-AVERAGE(Table2[Sharpe Ratio]))/_xlfn.STDEV.P(Table2[Sharpe Ratio])</f>
        <v>-0.6796054933231942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5.0154298458672102</v>
      </c>
      <c r="AS142">
        <f>_xlfn.RANK.AVG(Table2[[#This Row],[1Y Return vs Nifty Z-Score]],Table2[1Y Return vs Nifty Z-Score])</f>
        <v>65</v>
      </c>
      <c r="AT142">
        <f>_xlfn.RANK.AVG(Table2[[#This Row],[6M Return vs Nifty Z-Score]],Table2[6M Return vs Nifty Z-Score])</f>
        <v>7</v>
      </c>
      <c r="AU142">
        <f>_xlfn.RANK.AVG(Table2[[#This Row],[Sharpe Ratio Z-Score]],Table2[Sharpe Ratio Z-Score])</f>
        <v>524.5</v>
      </c>
      <c r="AV142">
        <f>(Table2[[#This Row],[Rank 1Y]]+Table2[[#This Row],[Rank 6M]]+Table2[[#This Row],[Rank Sharpe]])/3</f>
        <v>198.83333333333334</v>
      </c>
    </row>
    <row r="143" spans="1:48" x14ac:dyDescent="0.3">
      <c r="A143" t="s">
        <v>1020</v>
      </c>
      <c r="B143" t="s">
        <v>1021</v>
      </c>
      <c r="C143" t="s">
        <v>3116</v>
      </c>
      <c r="D143" t="s">
        <v>539</v>
      </c>
      <c r="E143">
        <v>13223.808705132</v>
      </c>
      <c r="F143">
        <v>138.36000000000001</v>
      </c>
      <c r="G143">
        <v>56.6559635172204</v>
      </c>
      <c r="H143">
        <f>(Table2[[#This Row],[1Y Return vs Nifty]]-AVERAGE(Table2[1Y Return vs Nifty]))/_xlfn.STDEV.P(Table2[1Y Return vs Nifty])</f>
        <v>0.44604358860494764</v>
      </c>
      <c r="I143">
        <v>20.474092409846001</v>
      </c>
      <c r="J143">
        <f>(Table2[[#This Row],[1M Return vs Nifty]]-AVERAGE(Table2[1M Return vs Nifty]))/_xlfn.STDEV.P(Table2[1M Return vs Nifty])</f>
        <v>2.1725328900375729</v>
      </c>
      <c r="K143">
        <v>59.893467919088302</v>
      </c>
      <c r="L143">
        <f>(Table2[[#This Row],[6M Return vs Nifty]]-AVERAGE(Table2[6M Return vs Nifty]))/_xlfn.STDEV.P(Table2[6M Return vs Nifty])</f>
        <v>1.917025690012377</v>
      </c>
      <c r="M143">
        <v>-3.39549457415449</v>
      </c>
      <c r="N143">
        <f>(Table2[[#This Row],[1W Return vs Nifty]]-AVERAGE(Table2[1W Return vs Nifty]))/_xlfn.STDEV.P(Table2[1W Return vs Nifty])</f>
        <v>-0.57832367547624208</v>
      </c>
      <c r="O143">
        <v>145.33000000000001</v>
      </c>
      <c r="P143">
        <v>130.86376346323499</v>
      </c>
      <c r="Q143">
        <v>104.091957665137</v>
      </c>
      <c r="R143">
        <v>36.444818162188902</v>
      </c>
      <c r="S143" s="1">
        <f>(Table2[[#This Row],[Close Price]]-Table2[[#This Row],[20D EMA]])/Table2[[#This Row],[20D EMA]]</f>
        <v>-4.7959815592100725E-2</v>
      </c>
      <c r="T143" s="1">
        <f>(Table2[[#This Row],[Close Price]]-Table2[[#This Row],[50D EMA]])/Table2[[#This Row],[50D EMA]]</f>
        <v>5.7282752217889761E-2</v>
      </c>
      <c r="U143" s="1">
        <f>(Table2[[#This Row],[Close Price]]-Table2[[#This Row],[200D EMA]])/Table2[[#This Row],[200D EMA]]</f>
        <v>0.32920931744893328</v>
      </c>
      <c r="V143">
        <v>1.3369068775572699</v>
      </c>
      <c r="W143">
        <v>137.36000000000001</v>
      </c>
      <c r="X143">
        <v>150.99</v>
      </c>
      <c r="Y143">
        <v>137.36000000000001</v>
      </c>
      <c r="Z143">
        <v>168.75</v>
      </c>
      <c r="AA143">
        <v>134.68</v>
      </c>
      <c r="AB143">
        <v>168.75</v>
      </c>
      <c r="AC143" s="1">
        <f>(Table2[[#This Row],[Close Price]]/Table2[[#This Row],[Day Low]])-1</f>
        <v>7.2801397786836919E-3</v>
      </c>
      <c r="AD143" s="1">
        <f>(Table2[[#This Row],[Day High]]/Table2[[#This Row],[Close Price]])-1</f>
        <v>9.1283607979184778E-2</v>
      </c>
      <c r="AE143" s="1">
        <f>(Table2[[#This Row],[Close Price]]/Table2[[#This Row],[Current Week Low]])-1</f>
        <v>7.2801397786836919E-3</v>
      </c>
      <c r="AF143" s="1">
        <f>(Table2[[#This Row],[Current Week High]]/Table2[[#This Row],[Close Price]])-1</f>
        <v>0.2196444058976581</v>
      </c>
      <c r="AG143" s="1">
        <f>(Table2[[#This Row],[Close Price]]/Table2[[#This Row],[Current Month Low]])-1</f>
        <v>2.7324027324027389E-2</v>
      </c>
      <c r="AH143" s="1">
        <f>(Table2[[#This Row],[Current Month High]]/Table2[[#This Row],[Close Price]])-1</f>
        <v>0.2196444058976581</v>
      </c>
      <c r="AI143">
        <v>21.9644405897658</v>
      </c>
      <c r="AJ143">
        <v>100.521739130434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0.32</v>
      </c>
      <c r="AM143" t="s">
        <v>3162</v>
      </c>
      <c r="AN143">
        <v>-3.63</v>
      </c>
      <c r="AO143" t="s">
        <v>3161</v>
      </c>
      <c r="AP143">
        <v>4.3181063011192997E-2</v>
      </c>
      <c r="AQ143">
        <f>(Table2[[#This Row],[Sharpe Ratio]]-AVERAGE(Table2[Sharpe Ratio]))/_xlfn.STDEV.P(Table2[Sharpe Ratio])</f>
        <v>-0.17203448791863868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3.7852440052600169</v>
      </c>
      <c r="AS143">
        <f>_xlfn.RANK.AVG(Table2[[#This Row],[1Y Return vs Nifty Z-Score]],Table2[1Y Return vs Nifty Z-Score])</f>
        <v>176</v>
      </c>
      <c r="AT143">
        <f>_xlfn.RANK.AVG(Table2[[#This Row],[6M Return vs Nifty Z-Score]],Table2[6M Return vs Nifty Z-Score])</f>
        <v>36</v>
      </c>
      <c r="AU143">
        <f>_xlfn.RANK.AVG(Table2[[#This Row],[Sharpe Ratio Z-Score]],Table2[Sharpe Ratio Z-Score])</f>
        <v>385</v>
      </c>
      <c r="AV143">
        <f>(Table2[[#This Row],[Rank 1Y]]+Table2[[#This Row],[Rank 6M]]+Table2[[#This Row],[Rank Sharpe]])/3</f>
        <v>199</v>
      </c>
    </row>
    <row r="144" spans="1:48" x14ac:dyDescent="0.3">
      <c r="A144" t="s">
        <v>1104</v>
      </c>
      <c r="B144" t="s">
        <v>1105</v>
      </c>
      <c r="C144" t="s">
        <v>3124</v>
      </c>
      <c r="D144" t="s">
        <v>77</v>
      </c>
      <c r="E144">
        <v>11165.596152030001</v>
      </c>
      <c r="F144">
        <v>360.3</v>
      </c>
      <c r="G144">
        <v>47.117378932651803</v>
      </c>
      <c r="H144">
        <f>(Table2[[#This Row],[1Y Return vs Nifty]]-AVERAGE(Table2[1Y Return vs Nifty]))/_xlfn.STDEV.P(Table2[1Y Return vs Nifty])</f>
        <v>0.28853019181853784</v>
      </c>
      <c r="I144">
        <v>4.42661351126615</v>
      </c>
      <c r="J144">
        <f>(Table2[[#This Row],[1M Return vs Nifty]]-AVERAGE(Table2[1M Return vs Nifty]))/_xlfn.STDEV.P(Table2[1M Return vs Nifty])</f>
        <v>0.37667001054750004</v>
      </c>
      <c r="K144">
        <v>54.4721670659384</v>
      </c>
      <c r="L144">
        <f>(Table2[[#This Row],[6M Return vs Nifty]]-AVERAGE(Table2[6M Return vs Nifty]))/_xlfn.STDEV.P(Table2[6M Return vs Nifty])</f>
        <v>1.7291459558452802</v>
      </c>
      <c r="M144">
        <v>2.01844440925333</v>
      </c>
      <c r="N144">
        <f>(Table2[[#This Row],[1W Return vs Nifty]]-AVERAGE(Table2[1W Return vs Nifty]))/_xlfn.STDEV.P(Table2[1W Return vs Nifty])</f>
        <v>0.47191732623199473</v>
      </c>
      <c r="O144">
        <v>362.73</v>
      </c>
      <c r="P144">
        <v>356.095979373322</v>
      </c>
      <c r="Q144">
        <v>297.24498056739998</v>
      </c>
      <c r="R144">
        <v>34.503372679001302</v>
      </c>
      <c r="S144" s="1">
        <f>(Table2[[#This Row],[Close Price]]-Table2[[#This Row],[20D EMA]])/Table2[[#This Row],[20D EMA]]</f>
        <v>-6.6991977503928725E-3</v>
      </c>
      <c r="T144" s="1">
        <f>(Table2[[#This Row],[Close Price]]-Table2[[#This Row],[50D EMA]])/Table2[[#This Row],[50D EMA]]</f>
        <v>1.1805863784467579E-2</v>
      </c>
      <c r="U144" s="1">
        <f>(Table2[[#This Row],[Close Price]]-Table2[[#This Row],[200D EMA]])/Table2[[#This Row],[200D EMA]]</f>
        <v>0.21213148599595066</v>
      </c>
      <c r="V144">
        <v>0.22679438883949099</v>
      </c>
      <c r="W144">
        <v>358.95</v>
      </c>
      <c r="X144">
        <v>363.25</v>
      </c>
      <c r="Y144">
        <v>358.95</v>
      </c>
      <c r="Z144">
        <v>363.95</v>
      </c>
      <c r="AA144">
        <v>357.5</v>
      </c>
      <c r="AB144">
        <v>367.9</v>
      </c>
      <c r="AC144" s="1">
        <f>(Table2[[#This Row],[Close Price]]/Table2[[#This Row],[Day Low]])-1</f>
        <v>3.760969494358557E-3</v>
      </c>
      <c r="AD144" s="1">
        <f>(Table2[[#This Row],[Day High]]/Table2[[#This Row],[Close Price]])-1</f>
        <v>8.1876214265890201E-3</v>
      </c>
      <c r="AE144" s="1">
        <f>(Table2[[#This Row],[Close Price]]/Table2[[#This Row],[Current Week Low]])-1</f>
        <v>3.760969494358557E-3</v>
      </c>
      <c r="AF144" s="1">
        <f>(Table2[[#This Row],[Current Week High]]/Table2[[#This Row],[Close Price]])-1</f>
        <v>1.0130446849847319E-2</v>
      </c>
      <c r="AG144" s="1">
        <f>(Table2[[#This Row],[Close Price]]/Table2[[#This Row],[Current Month Low]])-1</f>
        <v>7.8321678321677801E-3</v>
      </c>
      <c r="AH144" s="1">
        <f>(Table2[[#This Row],[Current Month High]]/Table2[[#This Row],[Close Price]])-1</f>
        <v>2.10935331668054E-2</v>
      </c>
      <c r="AI144">
        <v>6.8553982792117498</v>
      </c>
      <c r="AJ144">
        <v>108.809040857722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0.02</v>
      </c>
      <c r="AM144" t="s">
        <v>3162</v>
      </c>
      <c r="AN144">
        <v>-0.77</v>
      </c>
      <c r="AO144" t="s">
        <v>3161</v>
      </c>
      <c r="AP144">
        <v>5.8949808527641999E-2</v>
      </c>
      <c r="AQ144">
        <f>(Table2[[#This Row],[Sharpe Ratio]]-AVERAGE(Table2[Sharpe Ratio]))/_xlfn.STDEV.P(Table2[Sharpe Ratio])</f>
        <v>1.3318939200048414E-2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2.8795824236433614</v>
      </c>
      <c r="AS144">
        <f>_xlfn.RANK.AVG(Table2[[#This Row],[1Y Return vs Nifty Z-Score]],Table2[1Y Return vs Nifty Z-Score])</f>
        <v>216</v>
      </c>
      <c r="AT144">
        <f>_xlfn.RANK.AVG(Table2[[#This Row],[6M Return vs Nifty Z-Score]],Table2[6M Return vs Nifty Z-Score])</f>
        <v>44</v>
      </c>
      <c r="AU144">
        <f>_xlfn.RANK.AVG(Table2[[#This Row],[Sharpe Ratio Z-Score]],Table2[Sharpe Ratio Z-Score])</f>
        <v>337</v>
      </c>
      <c r="AV144">
        <f>(Table2[[#This Row],[Rank 1Y]]+Table2[[#This Row],[Rank 6M]]+Table2[[#This Row],[Rank Sharpe]])/3</f>
        <v>199</v>
      </c>
    </row>
    <row r="145" spans="1:48" x14ac:dyDescent="0.3">
      <c r="A145" t="s">
        <v>644</v>
      </c>
      <c r="B145" t="s">
        <v>645</v>
      </c>
      <c r="C145" t="s">
        <v>3120</v>
      </c>
      <c r="D145" t="s">
        <v>51</v>
      </c>
      <c r="E145">
        <v>28390.796983675002</v>
      </c>
      <c r="F145">
        <v>215.11</v>
      </c>
      <c r="G145">
        <v>117.95291106150199</v>
      </c>
      <c r="H145">
        <f>(Table2[[#This Row],[1Y Return vs Nifty]]-AVERAGE(Table2[1Y Return vs Nifty]))/_xlfn.STDEV.P(Table2[1Y Return vs Nifty])</f>
        <v>1.4582577525342648</v>
      </c>
      <c r="I145">
        <v>8.8992192204753202</v>
      </c>
      <c r="J145">
        <f>(Table2[[#This Row],[1M Return vs Nifty]]-AVERAGE(Table2[1M Return vs Nifty]))/_xlfn.STDEV.P(Table2[1M Return vs Nifty])</f>
        <v>0.87719639344711819</v>
      </c>
      <c r="K145">
        <v>42.674853608528799</v>
      </c>
      <c r="L145">
        <f>(Table2[[#This Row],[6M Return vs Nifty]]-AVERAGE(Table2[6M Return vs Nifty]))/_xlfn.STDEV.P(Table2[6M Return vs Nifty])</f>
        <v>1.320300149957897</v>
      </c>
      <c r="M145">
        <v>5.8058166799428799</v>
      </c>
      <c r="N145">
        <f>(Table2[[#This Row],[1W Return vs Nifty]]-AVERAGE(Table2[1W Return vs Nifty]))/_xlfn.STDEV.P(Table2[1W Return vs Nifty])</f>
        <v>1.2066233618192754</v>
      </c>
      <c r="O145">
        <v>222.96</v>
      </c>
      <c r="P145">
        <v>211.36465002736401</v>
      </c>
      <c r="Q145">
        <v>169.654027492235</v>
      </c>
      <c r="R145">
        <v>37.829417749205199</v>
      </c>
      <c r="S145" s="1">
        <f>(Table2[[#This Row],[Close Price]]-Table2[[#This Row],[20D EMA]])/Table2[[#This Row],[20D EMA]]</f>
        <v>-3.5208109077861476E-2</v>
      </c>
      <c r="T145" s="1">
        <f>(Table2[[#This Row],[Close Price]]-Table2[[#This Row],[50D EMA]])/Table2[[#This Row],[50D EMA]]</f>
        <v>1.7719850373045447E-2</v>
      </c>
      <c r="U145" s="1">
        <f>(Table2[[#This Row],[Close Price]]-Table2[[#This Row],[200D EMA]])/Table2[[#This Row],[200D EMA]]</f>
        <v>0.26793335342331037</v>
      </c>
      <c r="V145">
        <v>0.61186518702226</v>
      </c>
      <c r="W145">
        <v>213.25</v>
      </c>
      <c r="X145">
        <v>227.41</v>
      </c>
      <c r="Y145">
        <v>213.25</v>
      </c>
      <c r="Z145">
        <v>229.6</v>
      </c>
      <c r="AA145">
        <v>213.25</v>
      </c>
      <c r="AB145">
        <v>235.99</v>
      </c>
      <c r="AC145" s="1">
        <f>(Table2[[#This Row],[Close Price]]/Table2[[#This Row],[Day Low]])-1</f>
        <v>8.7221570926143688E-3</v>
      </c>
      <c r="AD145" s="1">
        <f>(Table2[[#This Row],[Day High]]/Table2[[#This Row],[Close Price]])-1</f>
        <v>5.7180047417600299E-2</v>
      </c>
      <c r="AE145" s="1">
        <f>(Table2[[#This Row],[Close Price]]/Table2[[#This Row],[Current Week Low]])-1</f>
        <v>8.7221570926143688E-3</v>
      </c>
      <c r="AF145" s="1">
        <f>(Table2[[#This Row],[Current Week High]]/Table2[[#This Row],[Close Price]])-1</f>
        <v>6.7360885128538772E-2</v>
      </c>
      <c r="AG145" s="1">
        <f>(Table2[[#This Row],[Close Price]]/Table2[[#This Row],[Current Month Low]])-1</f>
        <v>8.7221570926143688E-3</v>
      </c>
      <c r="AH145" s="1">
        <f>(Table2[[#This Row],[Current Month High]]/Table2[[#This Row],[Close Price]])-1</f>
        <v>9.706661707963371E-2</v>
      </c>
      <c r="AI145">
        <v>13.4256891822788</v>
      </c>
      <c r="AJ145">
        <v>145.84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0.18</v>
      </c>
      <c r="AM145" t="s">
        <v>3162</v>
      </c>
      <c r="AN145">
        <v>-6.16</v>
      </c>
      <c r="AO145" t="s">
        <v>3161</v>
      </c>
      <c r="AP145">
        <v>1.5500743053624E-2</v>
      </c>
      <c r="AQ145">
        <f>(Table2[[#This Row],[Sharpe Ratio]]-AVERAGE(Table2[Sharpe Ratio]))/_xlfn.STDEV.P(Table2[Sharpe Ratio])</f>
        <v>-0.49740229619008486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4.3649753615684705</v>
      </c>
      <c r="AS145">
        <f>_xlfn.RANK.AVG(Table2[[#This Row],[1Y Return vs Nifty Z-Score]],Table2[1Y Return vs Nifty Z-Score])</f>
        <v>63</v>
      </c>
      <c r="AT145">
        <f>_xlfn.RANK.AVG(Table2[[#This Row],[6M Return vs Nifty Z-Score]],Table2[6M Return vs Nifty Z-Score])</f>
        <v>66</v>
      </c>
      <c r="AU145">
        <f>_xlfn.RANK.AVG(Table2[[#This Row],[Sharpe Ratio Z-Score]],Table2[Sharpe Ratio Z-Score])</f>
        <v>469</v>
      </c>
      <c r="AV145">
        <f>(Table2[[#This Row],[Rank 1Y]]+Table2[[#This Row],[Rank 6M]]+Table2[[#This Row],[Rank Sharpe]])/3</f>
        <v>199.33333333333334</v>
      </c>
    </row>
    <row r="146" spans="1:48" x14ac:dyDescent="0.3">
      <c r="A146" t="s">
        <v>809</v>
      </c>
      <c r="B146" t="s">
        <v>810</v>
      </c>
      <c r="C146" t="s">
        <v>3123</v>
      </c>
      <c r="D146" t="s">
        <v>117</v>
      </c>
      <c r="E146">
        <v>19163.66579001</v>
      </c>
      <c r="F146">
        <v>1050.3499999999999</v>
      </c>
      <c r="G146">
        <v>60.872555511242801</v>
      </c>
      <c r="H146">
        <f>(Table2[[#This Row],[1Y Return vs Nifty]]-AVERAGE(Table2[1Y Return vs Nifty]))/_xlfn.STDEV.P(Table2[1Y Return vs Nifty])</f>
        <v>0.51567338765451887</v>
      </c>
      <c r="I146">
        <v>4.6320456072465204</v>
      </c>
      <c r="J146">
        <f>(Table2[[#This Row],[1M Return vs Nifty]]-AVERAGE(Table2[1M Return vs Nifty]))/_xlfn.STDEV.P(Table2[1M Return vs Nifty])</f>
        <v>0.39965978219690462</v>
      </c>
      <c r="K146">
        <v>-4.5317743827892398</v>
      </c>
      <c r="L146">
        <f>(Table2[[#This Row],[6M Return vs Nifty]]-AVERAGE(Table2[6M Return vs Nifty]))/_xlfn.STDEV.P(Table2[6M Return vs Nifty])</f>
        <v>-0.31568518975640275</v>
      </c>
      <c r="M146">
        <v>1.39486612103019</v>
      </c>
      <c r="N146">
        <f>(Table2[[#This Row],[1W Return vs Nifty]]-AVERAGE(Table2[1W Return vs Nifty]))/_xlfn.STDEV.P(Table2[1W Return vs Nifty])</f>
        <v>0.35095041321836773</v>
      </c>
      <c r="O146">
        <v>1087.81</v>
      </c>
      <c r="P146">
        <v>1049.7440079211499</v>
      </c>
      <c r="Q146">
        <v>911.25507534340397</v>
      </c>
      <c r="R146">
        <v>38.962056757370497</v>
      </c>
      <c r="S146" s="1">
        <f>(Table2[[#This Row],[Close Price]]-Table2[[#This Row],[20D EMA]])/Table2[[#This Row],[20D EMA]]</f>
        <v>-3.4436160726597512E-2</v>
      </c>
      <c r="T146" s="1">
        <f>(Table2[[#This Row],[Close Price]]-Table2[[#This Row],[50D EMA]])/Table2[[#This Row],[50D EMA]]</f>
        <v>5.7727605423544409E-4</v>
      </c>
      <c r="U146" s="1">
        <f>(Table2[[#This Row],[Close Price]]-Table2[[#This Row],[200D EMA]])/Table2[[#This Row],[200D EMA]]</f>
        <v>0.15264104247011012</v>
      </c>
      <c r="V146">
        <v>0.99600985629501304</v>
      </c>
      <c r="W146">
        <v>1050.3499999999999</v>
      </c>
      <c r="X146">
        <v>1124</v>
      </c>
      <c r="Y146">
        <v>1050.3499999999999</v>
      </c>
      <c r="Z146">
        <v>1124</v>
      </c>
      <c r="AA146">
        <v>972.25</v>
      </c>
      <c r="AB146">
        <v>1177</v>
      </c>
      <c r="AC146" s="1">
        <f>(Table2[[#This Row],[Close Price]]/Table2[[#This Row],[Day Low]])-1</f>
        <v>0</v>
      </c>
      <c r="AD146" s="1">
        <f>(Table2[[#This Row],[Day High]]/Table2[[#This Row],[Close Price]])-1</f>
        <v>7.0119483981530006E-2</v>
      </c>
      <c r="AE146" s="1">
        <f>(Table2[[#This Row],[Close Price]]/Table2[[#This Row],[Current Week Low]])-1</f>
        <v>0</v>
      </c>
      <c r="AF146" s="1">
        <f>(Table2[[#This Row],[Current Week High]]/Table2[[#This Row],[Close Price]])-1</f>
        <v>7.0119483981530006E-2</v>
      </c>
      <c r="AG146" s="1">
        <f>(Table2[[#This Row],[Close Price]]/Table2[[#This Row],[Current Month Low]])-1</f>
        <v>8.0329133453329815E-2</v>
      </c>
      <c r="AH146" s="1">
        <f>(Table2[[#This Row],[Current Month High]]/Table2[[#This Row],[Close Price]])-1</f>
        <v>0.12057885466749196</v>
      </c>
      <c r="AI146">
        <v>25.101156757271401</v>
      </c>
      <c r="AJ146">
        <v>98.347653668208807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0.15</v>
      </c>
      <c r="AM146" t="s">
        <v>3162</v>
      </c>
      <c r="AN146">
        <v>-1.02</v>
      </c>
      <c r="AO146" t="s">
        <v>3161</v>
      </c>
      <c r="AP146">
        <v>0.241548662721115</v>
      </c>
      <c r="AQ146">
        <f>(Table2[[#This Row],[Sharpe Ratio]]-AVERAGE(Table2[Sharpe Ratio]))/_xlfn.STDEV.P(Table2[Sharpe Ratio])</f>
        <v>2.159673788886745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3.1102721822001334</v>
      </c>
      <c r="AS146">
        <f>_xlfn.RANK.AVG(Table2[[#This Row],[1Y Return vs Nifty Z-Score]],Table2[1Y Return vs Nifty Z-Score])</f>
        <v>161</v>
      </c>
      <c r="AT146">
        <f>_xlfn.RANK.AVG(Table2[[#This Row],[6M Return vs Nifty Z-Score]],Table2[6M Return vs Nifty Z-Score])</f>
        <v>428</v>
      </c>
      <c r="AU146">
        <f>_xlfn.RANK.AVG(Table2[[#This Row],[Sharpe Ratio Z-Score]],Table2[Sharpe Ratio Z-Score])</f>
        <v>9</v>
      </c>
      <c r="AV146">
        <f>(Table2[[#This Row],[Rank 1Y]]+Table2[[#This Row],[Rank 6M]]+Table2[[#This Row],[Rank Sharpe]])/3</f>
        <v>199.33333333333334</v>
      </c>
    </row>
    <row r="147" spans="1:48" x14ac:dyDescent="0.3">
      <c r="A147" t="s">
        <v>512</v>
      </c>
      <c r="B147" t="s">
        <v>513</v>
      </c>
      <c r="C147" t="s">
        <v>3116</v>
      </c>
      <c r="D147" t="s">
        <v>146</v>
      </c>
      <c r="E147">
        <v>39851.823299999996</v>
      </c>
      <c r="F147">
        <v>199.07</v>
      </c>
      <c r="G147">
        <v>159.97074397485801</v>
      </c>
      <c r="H147">
        <f>(Table2[[#This Row],[1Y Return vs Nifty]]-AVERAGE(Table2[1Y Return vs Nifty]))/_xlfn.STDEV.P(Table2[1Y Return vs Nifty])</f>
        <v>2.1521103392685306</v>
      </c>
      <c r="I147">
        <v>-11.8700694039665</v>
      </c>
      <c r="J147">
        <f>(Table2[[#This Row],[1M Return vs Nifty]]-AVERAGE(Table2[1M Return vs Nifty]))/_xlfn.STDEV.P(Table2[1M Return vs Nifty])</f>
        <v>-1.4470811276376001</v>
      </c>
      <c r="K147">
        <v>-7.7614717575472003</v>
      </c>
      <c r="L147">
        <f>(Table2[[#This Row],[6M Return vs Nifty]]-AVERAGE(Table2[6M Return vs Nifty]))/_xlfn.STDEV.P(Table2[6M Return vs Nifty])</f>
        <v>-0.42761306475288713</v>
      </c>
      <c r="M147">
        <v>-4.6549955018435103</v>
      </c>
      <c r="N147">
        <f>(Table2[[#This Row],[1W Return vs Nifty]]-AVERAGE(Table2[1W Return vs Nifty]))/_xlfn.STDEV.P(Table2[1W Return vs Nifty])</f>
        <v>-0.82265216163068755</v>
      </c>
      <c r="O147">
        <v>225.17</v>
      </c>
      <c r="P147">
        <v>244.884342124835</v>
      </c>
      <c r="Q147">
        <v>225.713069053401</v>
      </c>
      <c r="R147">
        <v>18.651380760160301</v>
      </c>
      <c r="S147" s="1">
        <f>(Table2[[#This Row],[Close Price]]-Table2[[#This Row],[20D EMA]])/Table2[[#This Row],[20D EMA]]</f>
        <v>-0.11591242172580715</v>
      </c>
      <c r="T147" s="1">
        <f>(Table2[[#This Row],[Close Price]]-Table2[[#This Row],[50D EMA]])/Table2[[#This Row],[50D EMA]]</f>
        <v>-0.18708563286369764</v>
      </c>
      <c r="U147" s="1">
        <f>(Table2[[#This Row],[Close Price]]-Table2[[#This Row],[200D EMA]])/Table2[[#This Row],[200D EMA]]</f>
        <v>-0.11803954979273963</v>
      </c>
      <c r="V147">
        <v>0.349617691377752</v>
      </c>
      <c r="W147">
        <v>198</v>
      </c>
      <c r="X147">
        <v>210.7</v>
      </c>
      <c r="Y147">
        <v>198</v>
      </c>
      <c r="Z147">
        <v>217.55</v>
      </c>
      <c r="AA147">
        <v>198</v>
      </c>
      <c r="AB147">
        <v>241.38</v>
      </c>
      <c r="AC147" s="1">
        <f>(Table2[[#This Row],[Close Price]]/Table2[[#This Row],[Day Low]])-1</f>
        <v>5.4040404040403001E-3</v>
      </c>
      <c r="AD147" s="1">
        <f>(Table2[[#This Row],[Day High]]/Table2[[#This Row],[Close Price]])-1</f>
        <v>5.8421660722358881E-2</v>
      </c>
      <c r="AE147" s="1">
        <f>(Table2[[#This Row],[Close Price]]/Table2[[#This Row],[Current Week Low]])-1</f>
        <v>5.4040404040403001E-3</v>
      </c>
      <c r="AF147" s="1">
        <f>(Table2[[#This Row],[Current Week High]]/Table2[[#This Row],[Close Price]])-1</f>
        <v>9.2831667252725181E-2</v>
      </c>
      <c r="AG147" s="1">
        <f>(Table2[[#This Row],[Close Price]]/Table2[[#This Row],[Current Month Low]])-1</f>
        <v>5.4040404040403001E-3</v>
      </c>
      <c r="AH147" s="1">
        <f>(Table2[[#This Row],[Current Month High]]/Table2[[#This Row],[Close Price]])-1</f>
        <v>0.21253830310945898</v>
      </c>
      <c r="AI147">
        <v>77.676194303511295</v>
      </c>
      <c r="AJ147">
        <v>182.36879432624099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-0.36</v>
      </c>
      <c r="AM147" t="s">
        <v>3161</v>
      </c>
      <c r="AN147">
        <v>-11.26</v>
      </c>
      <c r="AO147" t="s">
        <v>3161</v>
      </c>
      <c r="AP147">
        <v>0.150592472544057</v>
      </c>
      <c r="AQ147">
        <f>(Table2[[#This Row],[Sharpe Ratio]]-AVERAGE(Table2[Sharpe Ratio]))/_xlfn.STDEV.P(Table2[Sharpe Ratio])</f>
        <v>1.0905309360586346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28</v>
      </c>
      <c r="AT147">
        <f>_xlfn.RANK.AVG(Table2[[#This Row],[6M Return vs Nifty Z-Score]],Table2[6M Return vs Nifty Z-Score])</f>
        <v>475</v>
      </c>
      <c r="AU147">
        <f>_xlfn.RANK.AVG(Table2[[#This Row],[Sharpe Ratio Z-Score]],Table2[Sharpe Ratio Z-Score])</f>
        <v>99</v>
      </c>
      <c r="AV147">
        <f>(Table2[[#This Row],[Rank 1Y]]+Table2[[#This Row],[Rank 6M]]+Table2[[#This Row],[Rank Sharpe]])/3</f>
        <v>200.66666666666666</v>
      </c>
    </row>
    <row r="148" spans="1:48" x14ac:dyDescent="0.3">
      <c r="A148" t="s">
        <v>177</v>
      </c>
      <c r="B148" t="s">
        <v>178</v>
      </c>
      <c r="C148" t="s">
        <v>3116</v>
      </c>
      <c r="D148" t="s">
        <v>146</v>
      </c>
      <c r="E148">
        <v>145996.50186240001</v>
      </c>
      <c r="F148">
        <v>442.4</v>
      </c>
      <c r="G148">
        <v>64.802561757730501</v>
      </c>
      <c r="H148">
        <f>(Table2[[#This Row],[1Y Return vs Nifty]]-AVERAGE(Table2[1Y Return vs Nifty]))/_xlfn.STDEV.P(Table2[1Y Return vs Nifty])</f>
        <v>0.58057071364537327</v>
      </c>
      <c r="I148">
        <v>0.86224818690951199</v>
      </c>
      <c r="J148">
        <f>(Table2[[#This Row],[1M Return vs Nifty]]-AVERAGE(Table2[1M Return vs Nifty]))/_xlfn.STDEV.P(Table2[1M Return vs Nifty])</f>
        <v>-2.2215784249846989E-2</v>
      </c>
      <c r="K148">
        <v>-0.151358433882229</v>
      </c>
      <c r="L148">
        <f>(Table2[[#This Row],[6M Return vs Nifty]]-AVERAGE(Table2[6M Return vs Nifty]))/_xlfn.STDEV.P(Table2[6M Return vs Nifty])</f>
        <v>-0.16387819613718996</v>
      </c>
      <c r="M148">
        <v>-0.36961118711763302</v>
      </c>
      <c r="N148">
        <f>(Table2[[#This Row],[1W Return vs Nifty]]-AVERAGE(Table2[1W Return vs Nifty]))/_xlfn.STDEV.P(Table2[1W Return vs Nifty])</f>
        <v>8.6624005015773706E-3</v>
      </c>
      <c r="O148">
        <v>473.9</v>
      </c>
      <c r="P148">
        <v>489.22688610537199</v>
      </c>
      <c r="Q148">
        <v>449.277943467966</v>
      </c>
      <c r="R148">
        <v>27.944468564568702</v>
      </c>
      <c r="S148" s="1">
        <f>(Table2[[#This Row],[Close Price]]-Table2[[#This Row],[20D EMA]])/Table2[[#This Row],[20D EMA]]</f>
        <v>-6.6469719350073855E-2</v>
      </c>
      <c r="T148" s="1">
        <f>(Table2[[#This Row],[Close Price]]-Table2[[#This Row],[50D EMA]])/Table2[[#This Row],[50D EMA]]</f>
        <v>-9.5716092952598308E-2</v>
      </c>
      <c r="U148" s="1">
        <f>(Table2[[#This Row],[Close Price]]-Table2[[#This Row],[200D EMA]])/Table2[[#This Row],[200D EMA]]</f>
        <v>-1.5308882993176415E-2</v>
      </c>
      <c r="V148">
        <v>0.71670036349098998</v>
      </c>
      <c r="W148">
        <v>441.05</v>
      </c>
      <c r="X148">
        <v>465.2</v>
      </c>
      <c r="Y148">
        <v>441.05</v>
      </c>
      <c r="Z148">
        <v>474.45</v>
      </c>
      <c r="AA148">
        <v>432.4</v>
      </c>
      <c r="AB148">
        <v>505.05</v>
      </c>
      <c r="AC148" s="1">
        <f>(Table2[[#This Row],[Close Price]]/Table2[[#This Row],[Day Low]])-1</f>
        <v>3.0608774515359372E-3</v>
      </c>
      <c r="AD148" s="1">
        <f>(Table2[[#This Row],[Day High]]/Table2[[#This Row],[Close Price]])-1</f>
        <v>5.1537070524412254E-2</v>
      </c>
      <c r="AE148" s="1">
        <f>(Table2[[#This Row],[Close Price]]/Table2[[#This Row],[Current Week Low]])-1</f>
        <v>3.0608774515359372E-3</v>
      </c>
      <c r="AF148" s="1">
        <f>(Table2[[#This Row],[Current Week High]]/Table2[[#This Row],[Close Price]])-1</f>
        <v>7.2445750452079682E-2</v>
      </c>
      <c r="AG148" s="1">
        <f>(Table2[[#This Row],[Close Price]]/Table2[[#This Row],[Current Month Low]])-1</f>
        <v>2.3126734505087843E-2</v>
      </c>
      <c r="AH148" s="1">
        <f>(Table2[[#This Row],[Current Month High]]/Table2[[#This Row],[Close Price]])-1</f>
        <v>0.14161392405063289</v>
      </c>
      <c r="AI148">
        <v>31.103074141048801</v>
      </c>
      <c r="AJ148">
        <v>96.186252771618598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-0.17</v>
      </c>
      <c r="AM148" t="s">
        <v>3161</v>
      </c>
      <c r="AN148">
        <v>-4.5199999999999996</v>
      </c>
      <c r="AO148" t="s">
        <v>3161</v>
      </c>
      <c r="AP148">
        <v>0.17643192882459999</v>
      </c>
      <c r="AQ148">
        <f>(Table2[[#This Row],[Sharpe Ratio]]-AVERAGE(Table2[Sharpe Ratio]))/_xlfn.STDEV.P(Table2[Sharpe Ratio])</f>
        <v>1.394260346333287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153</v>
      </c>
      <c r="AT148">
        <f>_xlfn.RANK.AVG(Table2[[#This Row],[6M Return vs Nifty Z-Score]],Table2[6M Return vs Nifty Z-Score])</f>
        <v>386</v>
      </c>
      <c r="AU148">
        <f>_xlfn.RANK.AVG(Table2[[#This Row],[Sharpe Ratio Z-Score]],Table2[Sharpe Ratio Z-Score])</f>
        <v>65</v>
      </c>
      <c r="AV148">
        <f>(Table2[[#This Row],[Rank 1Y]]+Table2[[#This Row],[Rank 6M]]+Table2[[#This Row],[Rank Sharpe]])/3</f>
        <v>201.33333333333334</v>
      </c>
    </row>
    <row r="149" spans="1:48" x14ac:dyDescent="0.3">
      <c r="A149" t="s">
        <v>817</v>
      </c>
      <c r="B149" t="s">
        <v>818</v>
      </c>
      <c r="C149" t="s">
        <v>3127</v>
      </c>
      <c r="D149" t="s">
        <v>117</v>
      </c>
      <c r="E149">
        <v>18828.140308499998</v>
      </c>
      <c r="F149">
        <v>12576.25</v>
      </c>
      <c r="G149">
        <v>146.28703102738399</v>
      </c>
      <c r="H149">
        <f>(Table2[[#This Row],[1Y Return vs Nifty]]-AVERAGE(Table2[1Y Return vs Nifty]))/_xlfn.STDEV.P(Table2[1Y Return vs Nifty])</f>
        <v>1.926147242972909</v>
      </c>
      <c r="I149">
        <v>1.5460737038619099</v>
      </c>
      <c r="J149">
        <f>(Table2[[#This Row],[1M Return vs Nifty]]-AVERAGE(Table2[1M Return vs Nifty]))/_xlfn.STDEV.P(Table2[1M Return vs Nifty])</f>
        <v>5.4310682599198058E-2</v>
      </c>
      <c r="K149">
        <v>53.930953298207797</v>
      </c>
      <c r="L149">
        <f>(Table2[[#This Row],[6M Return vs Nifty]]-AVERAGE(Table2[6M Return vs Nifty]))/_xlfn.STDEV.P(Table2[6M Return vs Nifty])</f>
        <v>1.7103897381840305</v>
      </c>
      <c r="M149">
        <v>-0.47037169643983501</v>
      </c>
      <c r="N149">
        <f>(Table2[[#This Row],[1W Return vs Nifty]]-AVERAGE(Table2[1W Return vs Nifty]))/_xlfn.STDEV.P(Table2[1W Return vs Nifty])</f>
        <v>-1.0883962796475733E-2</v>
      </c>
      <c r="O149">
        <v>13429.94</v>
      </c>
      <c r="P149">
        <v>13564.130111832001</v>
      </c>
      <c r="Q149">
        <v>11055.102758007701</v>
      </c>
      <c r="R149">
        <v>23.982379850685</v>
      </c>
      <c r="S149" s="1">
        <f>(Table2[[#This Row],[Close Price]]-Table2[[#This Row],[20D EMA]])/Table2[[#This Row],[20D EMA]]</f>
        <v>-6.3566181233870034E-2</v>
      </c>
      <c r="T149" s="1">
        <f>(Table2[[#This Row],[Close Price]]-Table2[[#This Row],[50D EMA]])/Table2[[#This Row],[50D EMA]]</f>
        <v>-7.283033292125915E-2</v>
      </c>
      <c r="U149" s="1">
        <f>(Table2[[#This Row],[Close Price]]-Table2[[#This Row],[200D EMA]])/Table2[[#This Row],[200D EMA]]</f>
        <v>0.13759684331205921</v>
      </c>
      <c r="V149">
        <v>0.87319568006974702</v>
      </c>
      <c r="W149">
        <v>12460.05</v>
      </c>
      <c r="X149">
        <v>12999</v>
      </c>
      <c r="Y149">
        <v>12460.05</v>
      </c>
      <c r="Z149">
        <v>13597.5</v>
      </c>
      <c r="AA149">
        <v>12460.05</v>
      </c>
      <c r="AB149">
        <v>14440</v>
      </c>
      <c r="AC149" s="1">
        <f>(Table2[[#This Row],[Close Price]]/Table2[[#This Row],[Day Low]])-1</f>
        <v>9.3258052736546748E-3</v>
      </c>
      <c r="AD149" s="1">
        <f>(Table2[[#This Row],[Day High]]/Table2[[#This Row],[Close Price]])-1</f>
        <v>3.3614948812245249E-2</v>
      </c>
      <c r="AE149" s="1">
        <f>(Table2[[#This Row],[Close Price]]/Table2[[#This Row],[Current Week Low]])-1</f>
        <v>9.3258052736546748E-3</v>
      </c>
      <c r="AF149" s="1">
        <f>(Table2[[#This Row],[Current Week High]]/Table2[[#This Row],[Close Price]])-1</f>
        <v>8.1204651625087054E-2</v>
      </c>
      <c r="AG149" s="1">
        <f>(Table2[[#This Row],[Close Price]]/Table2[[#This Row],[Current Month Low]])-1</f>
        <v>9.3258052736546748E-3</v>
      </c>
      <c r="AH149" s="1">
        <f>(Table2[[#This Row],[Current Month High]]/Table2[[#This Row],[Close Price]])-1</f>
        <v>0.14819600437332281</v>
      </c>
      <c r="AI149">
        <v>24.8551833813736</v>
      </c>
      <c r="AJ149">
        <v>181.388792553727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-0.06</v>
      </c>
      <c r="AM149" t="s">
        <v>3161</v>
      </c>
      <c r="AN149">
        <v>-10.01</v>
      </c>
      <c r="AO149" t="s">
        <v>3161</v>
      </c>
      <c r="AQ149">
        <f>(Table2[[#This Row],[Sharpe Ratio]]-AVERAGE(Table2[Sharpe Ratio]))/_xlfn.STDEV.P(Table2[Sharpe Ratio])</f>
        <v>-0.6796054933231942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37</v>
      </c>
      <c r="AT149">
        <f>_xlfn.RANK.AVG(Table2[[#This Row],[6M Return vs Nifty Z-Score]],Table2[6M Return vs Nifty Z-Score])</f>
        <v>45</v>
      </c>
      <c r="AU149">
        <f>_xlfn.RANK.AVG(Table2[[#This Row],[Sharpe Ratio Z-Score]],Table2[Sharpe Ratio Z-Score])</f>
        <v>524.5</v>
      </c>
      <c r="AV149">
        <f>(Table2[[#This Row],[Rank 1Y]]+Table2[[#This Row],[Rank 6M]]+Table2[[#This Row],[Rank Sharpe]])/3</f>
        <v>202.16666666666666</v>
      </c>
    </row>
    <row r="150" spans="1:48" x14ac:dyDescent="0.3">
      <c r="A150" t="s">
        <v>1247</v>
      </c>
      <c r="B150" t="s">
        <v>1248</v>
      </c>
      <c r="C150" t="s">
        <v>611</v>
      </c>
      <c r="D150" t="s">
        <v>453</v>
      </c>
      <c r="E150">
        <v>9080.7387954299993</v>
      </c>
      <c r="F150">
        <v>346.95</v>
      </c>
      <c r="G150">
        <v>81.660419526843995</v>
      </c>
      <c r="H150">
        <f>(Table2[[#This Row],[1Y Return vs Nifty]]-AVERAGE(Table2[1Y Return vs Nifty]))/_xlfn.STDEV.P(Table2[1Y Return vs Nifty])</f>
        <v>0.85894937834275487</v>
      </c>
      <c r="I150">
        <v>-6.4353992820154504</v>
      </c>
      <c r="J150">
        <f>(Table2[[#This Row],[1M Return vs Nifty]]-AVERAGE(Table2[1M Return vs Nifty]))/_xlfn.STDEV.P(Table2[1M Return vs Nifty])</f>
        <v>-0.83889074483862991</v>
      </c>
      <c r="K150">
        <v>4.6983157346380402</v>
      </c>
      <c r="L150">
        <f>(Table2[[#This Row],[6M Return vs Nifty]]-AVERAGE(Table2[6M Return vs Nifty]))/_xlfn.STDEV.P(Table2[6M Return vs Nifty])</f>
        <v>4.1913351911114409E-3</v>
      </c>
      <c r="M150">
        <v>0.86301075069828803</v>
      </c>
      <c r="N150">
        <f>(Table2[[#This Row],[1W Return vs Nifty]]-AVERAGE(Table2[1W Return vs Nifty]))/_xlfn.STDEV.P(Table2[1W Return vs Nifty])</f>
        <v>0.24777667620116836</v>
      </c>
      <c r="O150">
        <v>365</v>
      </c>
      <c r="P150">
        <v>375.01287216350499</v>
      </c>
      <c r="Q150">
        <v>336.04188594013402</v>
      </c>
      <c r="R150">
        <v>30.0957204449467</v>
      </c>
      <c r="S150" s="1">
        <f>(Table2[[#This Row],[Close Price]]-Table2[[#This Row],[20D EMA]])/Table2[[#This Row],[20D EMA]]</f>
        <v>-4.9452054794520577E-2</v>
      </c>
      <c r="T150" s="1">
        <f>(Table2[[#This Row],[Close Price]]-Table2[[#This Row],[50D EMA]])/Table2[[#This Row],[50D EMA]]</f>
        <v>-7.4831757111712263E-2</v>
      </c>
      <c r="U150" s="1">
        <f>(Table2[[#This Row],[Close Price]]-Table2[[#This Row],[200D EMA]])/Table2[[#This Row],[200D EMA]]</f>
        <v>3.2460578625038573E-2</v>
      </c>
      <c r="V150">
        <v>0.58774381536999598</v>
      </c>
      <c r="W150">
        <v>338.75</v>
      </c>
      <c r="X150">
        <v>358.4</v>
      </c>
      <c r="Y150">
        <v>338.75</v>
      </c>
      <c r="Z150">
        <v>365.1</v>
      </c>
      <c r="AA150">
        <v>327.7</v>
      </c>
      <c r="AB150">
        <v>376.9</v>
      </c>
      <c r="AC150" s="1">
        <f>(Table2[[#This Row],[Close Price]]/Table2[[#This Row],[Day Low]])-1</f>
        <v>2.4206642066420647E-2</v>
      </c>
      <c r="AD150" s="1">
        <f>(Table2[[#This Row],[Day High]]/Table2[[#This Row],[Close Price]])-1</f>
        <v>3.300187346879957E-2</v>
      </c>
      <c r="AE150" s="1">
        <f>(Table2[[#This Row],[Close Price]]/Table2[[#This Row],[Current Week Low]])-1</f>
        <v>2.4206642066420647E-2</v>
      </c>
      <c r="AF150" s="1">
        <f>(Table2[[#This Row],[Current Week High]]/Table2[[#This Row],[Close Price]])-1</f>
        <v>5.2313013402507602E-2</v>
      </c>
      <c r="AG150" s="1">
        <f>(Table2[[#This Row],[Close Price]]/Table2[[#This Row],[Current Month Low]])-1</f>
        <v>5.874275251754657E-2</v>
      </c>
      <c r="AH150" s="1">
        <f>(Table2[[#This Row],[Current Month High]]/Table2[[#This Row],[Close Price]])-1</f>
        <v>8.6323677763366469E-2</v>
      </c>
      <c r="AI150">
        <v>21.429600807032699</v>
      </c>
      <c r="AJ150">
        <v>112.136961173952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-7.0000000000000007E-2</v>
      </c>
      <c r="AM150" t="s">
        <v>3161</v>
      </c>
      <c r="AN150">
        <v>1.72</v>
      </c>
      <c r="AO150" t="s">
        <v>3162</v>
      </c>
      <c r="AP150">
        <v>0.114797078050707</v>
      </c>
      <c r="AQ150">
        <f>(Table2[[#This Row],[Sharpe Ratio]]-AVERAGE(Table2[Sharpe Ratio]))/_xlfn.STDEV.P(Table2[Sharpe Ratio])</f>
        <v>0.66977463445640617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119</v>
      </c>
      <c r="AT150">
        <f>_xlfn.RANK.AVG(Table2[[#This Row],[6M Return vs Nifty Z-Score]],Table2[6M Return vs Nifty Z-Score])</f>
        <v>321</v>
      </c>
      <c r="AU150">
        <f>_xlfn.RANK.AVG(Table2[[#This Row],[Sharpe Ratio Z-Score]],Table2[Sharpe Ratio Z-Score])</f>
        <v>172</v>
      </c>
      <c r="AV150">
        <f>(Table2[[#This Row],[Rank 1Y]]+Table2[[#This Row],[Rank 6M]]+Table2[[#This Row],[Rank Sharpe]])/3</f>
        <v>204</v>
      </c>
    </row>
    <row r="151" spans="1:48" x14ac:dyDescent="0.3">
      <c r="A151" t="s">
        <v>1636</v>
      </c>
      <c r="B151" t="s">
        <v>1637</v>
      </c>
      <c r="C151" t="s">
        <v>3119</v>
      </c>
      <c r="D151" t="s">
        <v>48</v>
      </c>
      <c r="E151">
        <v>5417.6502295999999</v>
      </c>
      <c r="F151">
        <v>716</v>
      </c>
      <c r="G151">
        <v>47.757934726159903</v>
      </c>
      <c r="H151">
        <f>(Table2[[#This Row],[1Y Return vs Nifty]]-AVERAGE(Table2[1Y Return vs Nifty]))/_xlfn.STDEV.P(Table2[1Y Return vs Nifty])</f>
        <v>0.29910787427992769</v>
      </c>
      <c r="I151">
        <v>-0.43325956512845898</v>
      </c>
      <c r="J151">
        <f>(Table2[[#This Row],[1M Return vs Nifty]]-AVERAGE(Table2[1M Return vs Nifty]))/_xlfn.STDEV.P(Table2[1M Return vs Nifty])</f>
        <v>-0.1671952104064699</v>
      </c>
      <c r="K151">
        <v>2.9021541642452799</v>
      </c>
      <c r="L151">
        <f>(Table2[[#This Row],[6M Return vs Nifty]]-AVERAGE(Table2[6M Return vs Nifty]))/_xlfn.STDEV.P(Table2[6M Return vs Nifty])</f>
        <v>-5.8056152544322663E-2</v>
      </c>
      <c r="M151">
        <v>-1.88933815823859</v>
      </c>
      <c r="N151">
        <f>(Table2[[#This Row],[1W Return vs Nifty]]-AVERAGE(Table2[1W Return vs Nifty]))/_xlfn.STDEV.P(Table2[1W Return vs Nifty])</f>
        <v>-0.28614690218259164</v>
      </c>
      <c r="O151">
        <v>746.98</v>
      </c>
      <c r="P151">
        <v>771.058630200224</v>
      </c>
      <c r="Q151">
        <v>705.606166182827</v>
      </c>
      <c r="R151">
        <v>31.763527304777401</v>
      </c>
      <c r="S151" s="1">
        <f>(Table2[[#This Row],[Close Price]]-Table2[[#This Row],[20D EMA]])/Table2[[#This Row],[20D EMA]]</f>
        <v>-4.147366730032935E-2</v>
      </c>
      <c r="T151" s="1">
        <f>(Table2[[#This Row],[Close Price]]-Table2[[#This Row],[50D EMA]])/Table2[[#This Row],[50D EMA]]</f>
        <v>-7.1406541660686287E-2</v>
      </c>
      <c r="U151" s="1">
        <f>(Table2[[#This Row],[Close Price]]-Table2[[#This Row],[200D EMA]])/Table2[[#This Row],[200D EMA]]</f>
        <v>1.4730361376235332E-2</v>
      </c>
      <c r="V151">
        <v>0.69134691584334496</v>
      </c>
      <c r="W151">
        <v>703.5</v>
      </c>
      <c r="X151">
        <v>728</v>
      </c>
      <c r="Y151">
        <v>703.5</v>
      </c>
      <c r="Z151">
        <v>744.55</v>
      </c>
      <c r="AA151">
        <v>703.5</v>
      </c>
      <c r="AB151">
        <v>803</v>
      </c>
      <c r="AC151" s="1">
        <f>(Table2[[#This Row],[Close Price]]/Table2[[#This Row],[Day Low]])-1</f>
        <v>1.7768301350390869E-2</v>
      </c>
      <c r="AD151" s="1">
        <f>(Table2[[#This Row],[Day High]]/Table2[[#This Row],[Close Price]])-1</f>
        <v>1.6759776536312776E-2</v>
      </c>
      <c r="AE151" s="1">
        <f>(Table2[[#This Row],[Close Price]]/Table2[[#This Row],[Current Week Low]])-1</f>
        <v>1.7768301350390869E-2</v>
      </c>
      <c r="AF151" s="1">
        <f>(Table2[[#This Row],[Current Week High]]/Table2[[#This Row],[Close Price]])-1</f>
        <v>3.9874301675977497E-2</v>
      </c>
      <c r="AG151" s="1">
        <f>(Table2[[#This Row],[Close Price]]/Table2[[#This Row],[Current Month Low]])-1</f>
        <v>1.7768301350390869E-2</v>
      </c>
      <c r="AH151" s="1">
        <f>(Table2[[#This Row],[Current Month High]]/Table2[[#This Row],[Close Price]])-1</f>
        <v>0.12150837988826813</v>
      </c>
      <c r="AI151">
        <v>30.8379888268156</v>
      </c>
      <c r="AJ151">
        <v>81.9336805996696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-0.11</v>
      </c>
      <c r="AM151" t="s">
        <v>3161</v>
      </c>
      <c r="AN151">
        <v>-4.4400000000000004</v>
      </c>
      <c r="AO151" t="s">
        <v>3161</v>
      </c>
      <c r="AP151">
        <v>0.18276544017291599</v>
      </c>
      <c r="AQ151">
        <f>(Table2[[#This Row],[Sharpe Ratio]]-AVERAGE(Table2[Sharpe Ratio]))/_xlfn.STDEV.P(Table2[Sharpe Ratio])</f>
        <v>1.4687074881735105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212</v>
      </c>
      <c r="AT151">
        <f>_xlfn.RANK.AVG(Table2[[#This Row],[6M Return vs Nifty Z-Score]],Table2[6M Return vs Nifty Z-Score])</f>
        <v>346</v>
      </c>
      <c r="AU151">
        <f>_xlfn.RANK.AVG(Table2[[#This Row],[Sharpe Ratio Z-Score]],Table2[Sharpe Ratio Z-Score])</f>
        <v>56</v>
      </c>
      <c r="AV151">
        <f>(Table2[[#This Row],[Rank 1Y]]+Table2[[#This Row],[Rank 6M]]+Table2[[#This Row],[Rank Sharpe]])/3</f>
        <v>204.66666666666666</v>
      </c>
    </row>
    <row r="152" spans="1:48" x14ac:dyDescent="0.3">
      <c r="A152" t="s">
        <v>1199</v>
      </c>
      <c r="B152" t="s">
        <v>1200</v>
      </c>
      <c r="C152" t="s">
        <v>3127</v>
      </c>
      <c r="D152" t="s">
        <v>265</v>
      </c>
      <c r="E152">
        <v>9681.4530099000003</v>
      </c>
      <c r="F152">
        <v>1373.55</v>
      </c>
      <c r="G152">
        <v>117.91450865179399</v>
      </c>
      <c r="H152">
        <f>(Table2[[#This Row],[1Y Return vs Nifty]]-AVERAGE(Table2[1Y Return vs Nifty]))/_xlfn.STDEV.P(Table2[1Y Return vs Nifty])</f>
        <v>1.4576236024730831</v>
      </c>
      <c r="I152">
        <v>17.184712807359901</v>
      </c>
      <c r="J152">
        <f>(Table2[[#This Row],[1M Return vs Nifty]]-AVERAGE(Table2[1M Return vs Nifty]))/_xlfn.STDEV.P(Table2[1M Return vs Nifty])</f>
        <v>1.8044205677226097</v>
      </c>
      <c r="K152">
        <v>68.071842769039804</v>
      </c>
      <c r="L152">
        <f>(Table2[[#This Row],[6M Return vs Nifty]]-AVERAGE(Table2[6M Return vs Nifty]))/_xlfn.STDEV.P(Table2[6M Return vs Nifty])</f>
        <v>2.2004541390782477</v>
      </c>
      <c r="M152">
        <v>6.1066617151631597</v>
      </c>
      <c r="N152">
        <f>(Table2[[#This Row],[1W Return vs Nifty]]-AVERAGE(Table2[1W Return vs Nifty]))/_xlfn.STDEV.P(Table2[1W Return vs Nifty])</f>
        <v>1.2649837888793187</v>
      </c>
      <c r="O152">
        <v>1377.18</v>
      </c>
      <c r="P152">
        <v>1331.5154321376599</v>
      </c>
      <c r="Q152">
        <v>1107.5832777646399</v>
      </c>
      <c r="R152">
        <v>71.188622229891294</v>
      </c>
      <c r="S152" s="1">
        <f>(Table2[[#This Row],[Close Price]]-Table2[[#This Row],[20D EMA]])/Table2[[#This Row],[20D EMA]]</f>
        <v>-2.635821025574078E-3</v>
      </c>
      <c r="T152" s="1">
        <f>(Table2[[#This Row],[Close Price]]-Table2[[#This Row],[50D EMA]])/Table2[[#This Row],[50D EMA]]</f>
        <v>3.1568967845048812E-2</v>
      </c>
      <c r="U152" s="1">
        <f>(Table2[[#This Row],[Close Price]]-Table2[[#This Row],[200D EMA]])/Table2[[#This Row],[200D EMA]]</f>
        <v>0.24013248265371309</v>
      </c>
      <c r="V152">
        <v>1.6198301940177899</v>
      </c>
      <c r="W152">
        <v>1352.55</v>
      </c>
      <c r="X152">
        <v>1464</v>
      </c>
      <c r="Y152">
        <v>1352.55</v>
      </c>
      <c r="Z152">
        <v>1494</v>
      </c>
      <c r="AA152">
        <v>1211.75</v>
      </c>
      <c r="AB152">
        <v>1552.5</v>
      </c>
      <c r="AC152" s="1">
        <f>(Table2[[#This Row],[Close Price]]/Table2[[#This Row],[Day Low]])-1</f>
        <v>1.5526228235555051E-2</v>
      </c>
      <c r="AD152" s="1">
        <f>(Table2[[#This Row],[Day High]]/Table2[[#This Row],[Close Price]])-1</f>
        <v>6.5851261330130084E-2</v>
      </c>
      <c r="AE152" s="1">
        <f>(Table2[[#This Row],[Close Price]]/Table2[[#This Row],[Current Week Low]])-1</f>
        <v>1.5526228235555051E-2</v>
      </c>
      <c r="AF152" s="1">
        <f>(Table2[[#This Row],[Current Week High]]/Table2[[#This Row],[Close Price]])-1</f>
        <v>8.7692475701649064E-2</v>
      </c>
      <c r="AG152" s="1">
        <f>(Table2[[#This Row],[Close Price]]/Table2[[#This Row],[Current Month Low]])-1</f>
        <v>0.13352589230451817</v>
      </c>
      <c r="AH152" s="1">
        <f>(Table2[[#This Row],[Current Month High]]/Table2[[#This Row],[Close Price]])-1</f>
        <v>0.13028284372611121</v>
      </c>
      <c r="AI152">
        <v>13.0282843726111</v>
      </c>
      <c r="AJ152">
        <v>153.86747990019401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0.04</v>
      </c>
      <c r="AM152" t="s">
        <v>3162</v>
      </c>
      <c r="AN152">
        <v>8.7100000000000009</v>
      </c>
      <c r="AO152" t="s">
        <v>3162</v>
      </c>
      <c r="AQ152">
        <f>(Table2[[#This Row],[Sharpe Ratio]]-AVERAGE(Table2[Sharpe Ratio]))/_xlfn.STDEV.P(Table2[Sharpe Ratio])</f>
        <v>-0.6796054933231942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6.0478766048300656</v>
      </c>
      <c r="AS152">
        <f>_xlfn.RANK.AVG(Table2[[#This Row],[1Y Return vs Nifty Z-Score]],Table2[1Y Return vs Nifty Z-Score])</f>
        <v>64</v>
      </c>
      <c r="AT152">
        <f>_xlfn.RANK.AVG(Table2[[#This Row],[6M Return vs Nifty Z-Score]],Table2[6M Return vs Nifty Z-Score])</f>
        <v>27</v>
      </c>
      <c r="AU152">
        <f>_xlfn.RANK.AVG(Table2[[#This Row],[Sharpe Ratio Z-Score]],Table2[Sharpe Ratio Z-Score])</f>
        <v>524.5</v>
      </c>
      <c r="AV152">
        <f>(Table2[[#This Row],[Rank 1Y]]+Table2[[#This Row],[Rank 6M]]+Table2[[#This Row],[Rank Sharpe]])/3</f>
        <v>205.16666666666666</v>
      </c>
    </row>
    <row r="153" spans="1:48" x14ac:dyDescent="0.3">
      <c r="A153" t="s">
        <v>1078</v>
      </c>
      <c r="B153" t="s">
        <v>1079</v>
      </c>
      <c r="C153" t="s">
        <v>3122</v>
      </c>
      <c r="D153" t="s">
        <v>192</v>
      </c>
      <c r="E153">
        <v>11784.044427434999</v>
      </c>
      <c r="F153">
        <v>500.85</v>
      </c>
      <c r="G153">
        <v>34.702465643668297</v>
      </c>
      <c r="H153">
        <f>(Table2[[#This Row],[1Y Return vs Nifty]]-AVERAGE(Table2[1Y Return vs Nifty]))/_xlfn.STDEV.P(Table2[1Y Return vs Nifty])</f>
        <v>8.351915002098026E-2</v>
      </c>
      <c r="I153">
        <v>-1.20755375727406</v>
      </c>
      <c r="J153">
        <f>(Table2[[#This Row],[1M Return vs Nifty]]-AVERAGE(Table2[1M Return vs Nifty]))/_xlfn.STDEV.P(Table2[1M Return vs Nifty])</f>
        <v>-0.25384596759189271</v>
      </c>
      <c r="K153">
        <v>14.273314538188099</v>
      </c>
      <c r="L153">
        <f>(Table2[[#This Row],[6M Return vs Nifty]]-AVERAGE(Table2[6M Return vs Nifty]))/_xlfn.STDEV.P(Table2[6M Return vs Nifty])</f>
        <v>0.33602096032914902</v>
      </c>
      <c r="M153">
        <v>-7.0878516776143599</v>
      </c>
      <c r="N153">
        <f>(Table2[[#This Row],[1W Return vs Nifty]]-AVERAGE(Table2[1W Return vs Nifty]))/_xlfn.STDEV.P(Table2[1W Return vs Nifty])</f>
        <v>-1.2945978771040711</v>
      </c>
      <c r="O153">
        <v>555.95000000000005</v>
      </c>
      <c r="P153">
        <v>551.04424237376304</v>
      </c>
      <c r="Q153">
        <v>474.29302062858801</v>
      </c>
      <c r="R153">
        <v>19.3993416367809</v>
      </c>
      <c r="S153" s="1">
        <f>(Table2[[#This Row],[Close Price]]-Table2[[#This Row],[20D EMA]])/Table2[[#This Row],[20D EMA]]</f>
        <v>-9.9109632161165612E-2</v>
      </c>
      <c r="T153" s="1">
        <f>(Table2[[#This Row],[Close Price]]-Table2[[#This Row],[50D EMA]])/Table2[[#This Row],[50D EMA]]</f>
        <v>-9.1089314639308402E-2</v>
      </c>
      <c r="U153" s="1">
        <f>(Table2[[#This Row],[Close Price]]-Table2[[#This Row],[200D EMA]])/Table2[[#This Row],[200D EMA]]</f>
        <v>5.5992768639554574E-2</v>
      </c>
      <c r="V153">
        <v>0.41522541102266602</v>
      </c>
      <c r="W153">
        <v>497.75</v>
      </c>
      <c r="X153">
        <v>523.95000000000005</v>
      </c>
      <c r="Y153">
        <v>497.75</v>
      </c>
      <c r="Z153">
        <v>550</v>
      </c>
      <c r="AA153">
        <v>497.75</v>
      </c>
      <c r="AB153">
        <v>614.9</v>
      </c>
      <c r="AC153" s="1">
        <f>(Table2[[#This Row],[Close Price]]/Table2[[#This Row],[Day Low]])-1</f>
        <v>6.2280261175289287E-3</v>
      </c>
      <c r="AD153" s="1">
        <f>(Table2[[#This Row],[Day High]]/Table2[[#This Row],[Close Price]])-1</f>
        <v>4.612159329140475E-2</v>
      </c>
      <c r="AE153" s="1">
        <f>(Table2[[#This Row],[Close Price]]/Table2[[#This Row],[Current Week Low]])-1</f>
        <v>6.2280261175289287E-3</v>
      </c>
      <c r="AF153" s="1">
        <f>(Table2[[#This Row],[Current Week High]]/Table2[[#This Row],[Close Price]])-1</f>
        <v>9.8133173604871615E-2</v>
      </c>
      <c r="AG153" s="1">
        <f>(Table2[[#This Row],[Close Price]]/Table2[[#This Row],[Current Month Low]])-1</f>
        <v>6.2280261175289287E-3</v>
      </c>
      <c r="AH153" s="1">
        <f>(Table2[[#This Row],[Current Month High]]/Table2[[#This Row],[Close Price]])-1</f>
        <v>0.22771288809024659</v>
      </c>
      <c r="AI153">
        <v>30.178696216432002</v>
      </c>
      <c r="AJ153">
        <v>60.015974440894503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</v>
      </c>
      <c r="AM153" t="s">
        <v>3163</v>
      </c>
      <c r="AN153">
        <v>-16.04</v>
      </c>
      <c r="AO153" t="s">
        <v>3161</v>
      </c>
      <c r="AP153">
        <v>0.129235151207581</v>
      </c>
      <c r="AQ153">
        <f>(Table2[[#This Row],[Sharpe Ratio]]-AVERAGE(Table2[Sharpe Ratio]))/_xlfn.STDEV.P(Table2[Sharpe Ratio])</f>
        <v>0.83948669796997633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-0.28941703637585814</v>
      </c>
      <c r="AS153">
        <f>_xlfn.RANK.AVG(Table2[[#This Row],[1Y Return vs Nifty Z-Score]],Table2[1Y Return vs Nifty Z-Score])</f>
        <v>266</v>
      </c>
      <c r="AT153">
        <f>_xlfn.RANK.AVG(Table2[[#This Row],[6M Return vs Nifty Z-Score]],Table2[6M Return vs Nifty Z-Score])</f>
        <v>214</v>
      </c>
      <c r="AU153">
        <f>_xlfn.RANK.AVG(Table2[[#This Row],[Sharpe Ratio Z-Score]],Table2[Sharpe Ratio Z-Score])</f>
        <v>141</v>
      </c>
      <c r="AV153">
        <f>(Table2[[#This Row],[Rank 1Y]]+Table2[[#This Row],[Rank 6M]]+Table2[[#This Row],[Rank Sharpe]])/3</f>
        <v>207</v>
      </c>
    </row>
    <row r="154" spans="1:48" x14ac:dyDescent="0.3">
      <c r="A154" t="s">
        <v>152</v>
      </c>
      <c r="B154" t="s">
        <v>153</v>
      </c>
      <c r="C154" t="s">
        <v>3126</v>
      </c>
      <c r="D154" t="s">
        <v>154</v>
      </c>
      <c r="E154">
        <v>174764.99823996</v>
      </c>
      <c r="F154">
        <v>4524.3999999999996</v>
      </c>
      <c r="G154">
        <v>66.791664746718794</v>
      </c>
      <c r="H154">
        <f>(Table2[[#This Row],[1Y Return vs Nifty]]-AVERAGE(Table2[1Y Return vs Nifty]))/_xlfn.STDEV.P(Table2[1Y Return vs Nifty])</f>
        <v>0.61341734467073694</v>
      </c>
      <c r="I154">
        <v>-1.7711516756356001</v>
      </c>
      <c r="J154">
        <f>(Table2[[#This Row],[1M Return vs Nifty]]-AVERAGE(Table2[1M Return vs Nifty]))/_xlfn.STDEV.P(Table2[1M Return vs Nifty])</f>
        <v>-0.3169178424290634</v>
      </c>
      <c r="K154">
        <v>11.8337011454198</v>
      </c>
      <c r="L154">
        <f>(Table2[[#This Row],[6M Return vs Nifty]]-AVERAGE(Table2[6M Return vs Nifty]))/_xlfn.STDEV.P(Table2[6M Return vs Nifty])</f>
        <v>0.25147410928370612</v>
      </c>
      <c r="M154">
        <v>-1.08695509769662</v>
      </c>
      <c r="N154">
        <f>(Table2[[#This Row],[1W Return vs Nifty]]-AVERAGE(Table2[1W Return vs Nifty]))/_xlfn.STDEV.P(Table2[1W Return vs Nifty])</f>
        <v>-0.13049394934364369</v>
      </c>
      <c r="O154">
        <v>4687.6400000000003</v>
      </c>
      <c r="P154">
        <v>4657.4373840523403</v>
      </c>
      <c r="Q154">
        <v>4047.53780500723</v>
      </c>
      <c r="R154">
        <v>34.165884761801898</v>
      </c>
      <c r="S154" s="1">
        <f>(Table2[[#This Row],[Close Price]]-Table2[[#This Row],[20D EMA]])/Table2[[#This Row],[20D EMA]]</f>
        <v>-3.4823493271667762E-2</v>
      </c>
      <c r="T154" s="1">
        <f>(Table2[[#This Row],[Close Price]]-Table2[[#This Row],[50D EMA]])/Table2[[#This Row],[50D EMA]]</f>
        <v>-2.8564502983524306E-2</v>
      </c>
      <c r="U154" s="1">
        <f>(Table2[[#This Row],[Close Price]]-Table2[[#This Row],[200D EMA]])/Table2[[#This Row],[200D EMA]]</f>
        <v>0.1178153776359645</v>
      </c>
      <c r="V154">
        <v>0.81174906039778205</v>
      </c>
      <c r="W154">
        <v>4495</v>
      </c>
      <c r="X154">
        <v>4619.95</v>
      </c>
      <c r="Y154">
        <v>4495</v>
      </c>
      <c r="Z154">
        <v>4707.1499999999996</v>
      </c>
      <c r="AA154">
        <v>4430.3</v>
      </c>
      <c r="AB154">
        <v>4915</v>
      </c>
      <c r="AC154" s="1">
        <f>(Table2[[#This Row],[Close Price]]/Table2[[#This Row],[Day Low]])-1</f>
        <v>6.5406006674082473E-3</v>
      </c>
      <c r="AD154" s="1">
        <f>(Table2[[#This Row],[Day High]]/Table2[[#This Row],[Close Price]])-1</f>
        <v>2.1118822385288727E-2</v>
      </c>
      <c r="AE154" s="1">
        <f>(Table2[[#This Row],[Close Price]]/Table2[[#This Row],[Current Week Low]])-1</f>
        <v>6.5406006674082473E-3</v>
      </c>
      <c r="AF154" s="1">
        <f>(Table2[[#This Row],[Current Week High]]/Table2[[#This Row],[Close Price]])-1</f>
        <v>4.0392096189550086E-2</v>
      </c>
      <c r="AG154" s="1">
        <f>(Table2[[#This Row],[Close Price]]/Table2[[#This Row],[Current Month Low]])-1</f>
        <v>2.1240096607453074E-2</v>
      </c>
      <c r="AH154" s="1">
        <f>(Table2[[#This Row],[Current Month High]]/Table2[[#This Row],[Close Price]])-1</f>
        <v>8.6331889311289878E-2</v>
      </c>
      <c r="AI154">
        <v>11.285474317036501</v>
      </c>
      <c r="AJ154">
        <v>89.396571572095297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</v>
      </c>
      <c r="AM154" t="s">
        <v>3162</v>
      </c>
      <c r="AN154">
        <v>-1.84</v>
      </c>
      <c r="AO154" t="s">
        <v>3161</v>
      </c>
      <c r="AP154">
        <v>9.2221218550351994E-2</v>
      </c>
      <c r="AQ154">
        <f>(Table2[[#This Row],[Sharpe Ratio]]-AVERAGE(Table2[Sharpe Ratio]))/_xlfn.STDEV.P(Table2[Sharpe Ratio])</f>
        <v>0.40440711208909164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0.82188677427082779</v>
      </c>
      <c r="AS154">
        <f>_xlfn.RANK.AVG(Table2[[#This Row],[1Y Return vs Nifty Z-Score]],Table2[1Y Return vs Nifty Z-Score])</f>
        <v>145</v>
      </c>
      <c r="AT154">
        <f>_xlfn.RANK.AVG(Table2[[#This Row],[6M Return vs Nifty Z-Score]],Table2[6M Return vs Nifty Z-Score])</f>
        <v>240</v>
      </c>
      <c r="AU154">
        <f>_xlfn.RANK.AVG(Table2[[#This Row],[Sharpe Ratio Z-Score]],Table2[Sharpe Ratio Z-Score])</f>
        <v>238</v>
      </c>
      <c r="AV154">
        <f>(Table2[[#This Row],[Rank 1Y]]+Table2[[#This Row],[Rank 6M]]+Table2[[#This Row],[Rank Sharpe]])/3</f>
        <v>207.66666666666666</v>
      </c>
    </row>
    <row r="155" spans="1:48" x14ac:dyDescent="0.3">
      <c r="A155" t="s">
        <v>286</v>
      </c>
      <c r="B155" t="s">
        <v>287</v>
      </c>
      <c r="C155" t="s">
        <v>3128</v>
      </c>
      <c r="D155" t="s">
        <v>288</v>
      </c>
      <c r="E155">
        <v>93391.388413469904</v>
      </c>
      <c r="F155">
        <v>656.1</v>
      </c>
      <c r="G155">
        <v>46.305558585534698</v>
      </c>
      <c r="H155">
        <f>(Table2[[#This Row],[1Y Return vs Nifty]]-AVERAGE(Table2[1Y Return vs Nifty]))/_xlfn.STDEV.P(Table2[1Y Return vs Nifty])</f>
        <v>0.27512436841559729</v>
      </c>
      <c r="I155">
        <v>1.3437741650302699</v>
      </c>
      <c r="J155">
        <f>(Table2[[#This Row],[1M Return vs Nifty]]-AVERAGE(Table2[1M Return vs Nifty]))/_xlfn.STDEV.P(Table2[1M Return vs Nifty])</f>
        <v>3.167147337376304E-2</v>
      </c>
      <c r="K155">
        <v>2.5252627884153198</v>
      </c>
      <c r="L155">
        <f>(Table2[[#This Row],[6M Return vs Nifty]]-AVERAGE(Table2[6M Return vs Nifty]))/_xlfn.STDEV.P(Table2[6M Return vs Nifty])</f>
        <v>-7.1117639707438118E-2</v>
      </c>
      <c r="M155">
        <v>-1.62475400243722</v>
      </c>
      <c r="N155">
        <f>(Table2[[#This Row],[1W Return vs Nifty]]-AVERAGE(Table2[1W Return vs Nifty]))/_xlfn.STDEV.P(Table2[1W Return vs Nifty])</f>
        <v>-0.23482066269659579</v>
      </c>
      <c r="O155">
        <v>686.92</v>
      </c>
      <c r="P155">
        <v>672.45803439612996</v>
      </c>
      <c r="Q155">
        <v>594.06888993627001</v>
      </c>
      <c r="R155">
        <v>27.405606838339299</v>
      </c>
      <c r="S155" s="1">
        <f>(Table2[[#This Row],[Close Price]]-Table2[[#This Row],[20D EMA]])/Table2[[#This Row],[20D EMA]]</f>
        <v>-4.4866942293134482E-2</v>
      </c>
      <c r="T155" s="1">
        <f>(Table2[[#This Row],[Close Price]]-Table2[[#This Row],[50D EMA]])/Table2[[#This Row],[50D EMA]]</f>
        <v>-2.4325732699170616E-2</v>
      </c>
      <c r="U155" s="1">
        <f>(Table2[[#This Row],[Close Price]]-Table2[[#This Row],[200D EMA]])/Table2[[#This Row],[200D EMA]]</f>
        <v>0.10441736827926561</v>
      </c>
      <c r="V155">
        <v>0.79996381224673696</v>
      </c>
      <c r="W155">
        <v>653.29999999999995</v>
      </c>
      <c r="X155">
        <v>684.05</v>
      </c>
      <c r="Y155">
        <v>653.29999999999995</v>
      </c>
      <c r="Z155">
        <v>714.5</v>
      </c>
      <c r="AA155">
        <v>645.9</v>
      </c>
      <c r="AB155">
        <v>715.4</v>
      </c>
      <c r="AC155" s="1">
        <f>(Table2[[#This Row],[Close Price]]/Table2[[#This Row],[Day Low]])-1</f>
        <v>4.2859329557631831E-3</v>
      </c>
      <c r="AD155" s="1">
        <f>(Table2[[#This Row],[Day High]]/Table2[[#This Row],[Close Price]])-1</f>
        <v>4.2600213382106178E-2</v>
      </c>
      <c r="AE155" s="1">
        <f>(Table2[[#This Row],[Close Price]]/Table2[[#This Row],[Current Week Low]])-1</f>
        <v>4.2859329557631831E-3</v>
      </c>
      <c r="AF155" s="1">
        <f>(Table2[[#This Row],[Current Week High]]/Table2[[#This Row],[Close Price]])-1</f>
        <v>8.9010821521109618E-2</v>
      </c>
      <c r="AG155" s="1">
        <f>(Table2[[#This Row],[Close Price]]/Table2[[#This Row],[Current Month Low]])-1</f>
        <v>1.5791918253599713E-2</v>
      </c>
      <c r="AH155" s="1">
        <f>(Table2[[#This Row],[Current Month High]]/Table2[[#This Row],[Close Price]])-1</f>
        <v>9.0382563633592428E-2</v>
      </c>
      <c r="AI155">
        <v>9.8079561042523995</v>
      </c>
      <c r="AJ155">
        <v>76.560818083961195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0.03</v>
      </c>
      <c r="AM155" t="s">
        <v>3162</v>
      </c>
      <c r="AN155">
        <v>-0.81</v>
      </c>
      <c r="AO155" t="s">
        <v>3161</v>
      </c>
      <c r="AP155">
        <v>0.18160908135807999</v>
      </c>
      <c r="AQ155">
        <f>(Table2[[#This Row],[Sharpe Ratio]]-AVERAGE(Table2[Sharpe Ratio]))/_xlfn.STDEV.P(Table2[Sharpe Ratio])</f>
        <v>1.4551150899015506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1.4559726292868769</v>
      </c>
      <c r="AS155">
        <f>_xlfn.RANK.AVG(Table2[[#This Row],[1Y Return vs Nifty Z-Score]],Table2[1Y Return vs Nifty Z-Score])</f>
        <v>219</v>
      </c>
      <c r="AT155">
        <f>_xlfn.RANK.AVG(Table2[[#This Row],[6M Return vs Nifty Z-Score]],Table2[6M Return vs Nifty Z-Score])</f>
        <v>349</v>
      </c>
      <c r="AU155">
        <f>_xlfn.RANK.AVG(Table2[[#This Row],[Sharpe Ratio Z-Score]],Table2[Sharpe Ratio Z-Score])</f>
        <v>57</v>
      </c>
      <c r="AV155">
        <f>(Table2[[#This Row],[Rank 1Y]]+Table2[[#This Row],[Rank 6M]]+Table2[[#This Row],[Rank Sharpe]])/3</f>
        <v>208.33333333333334</v>
      </c>
    </row>
    <row r="156" spans="1:48" x14ac:dyDescent="0.3">
      <c r="A156" t="s">
        <v>304</v>
      </c>
      <c r="B156" t="s">
        <v>305</v>
      </c>
      <c r="C156" t="s">
        <v>3122</v>
      </c>
      <c r="D156" t="s">
        <v>306</v>
      </c>
      <c r="E156">
        <v>86774.656888259997</v>
      </c>
      <c r="F156">
        <v>4486.3500000000004</v>
      </c>
      <c r="G156">
        <v>25.695223990654299</v>
      </c>
      <c r="H156">
        <f>(Table2[[#This Row],[1Y Return vs Nifty]]-AVERAGE(Table2[1Y Return vs Nifty]))/_xlfn.STDEV.P(Table2[1Y Return vs Nifty])</f>
        <v>-6.5220027774593944E-2</v>
      </c>
      <c r="I156">
        <v>8.1658761512543894</v>
      </c>
      <c r="J156">
        <f>(Table2[[#This Row],[1M Return vs Nifty]]-AVERAGE(Table2[1M Return vs Nifty]))/_xlfn.STDEV.P(Table2[1M Return vs Nifty])</f>
        <v>0.79512844967423446</v>
      </c>
      <c r="K156">
        <v>16.912506282168199</v>
      </c>
      <c r="L156">
        <f>(Table2[[#This Row],[6M Return vs Nifty]]-AVERAGE(Table2[6M Return vs Nifty]))/_xlfn.STDEV.P(Table2[6M Return vs Nifty])</f>
        <v>0.42748436675251267</v>
      </c>
      <c r="M156">
        <v>6.7241740381184298</v>
      </c>
      <c r="N156">
        <f>(Table2[[#This Row],[1W Return vs Nifty]]-AVERAGE(Table2[1W Return vs Nifty]))/_xlfn.STDEV.P(Table2[1W Return vs Nifty])</f>
        <v>1.3847739753988386</v>
      </c>
      <c r="O156">
        <v>4282.78</v>
      </c>
      <c r="P156">
        <v>4179.7428344078398</v>
      </c>
      <c r="Q156">
        <v>3890.1901655947399</v>
      </c>
      <c r="R156">
        <v>64.8831848387197</v>
      </c>
      <c r="S156" s="1">
        <f>(Table2[[#This Row],[Close Price]]-Table2[[#This Row],[20D EMA]])/Table2[[#This Row],[20D EMA]]</f>
        <v>4.7532210386711585E-2</v>
      </c>
      <c r="T156" s="1">
        <f>(Table2[[#This Row],[Close Price]]-Table2[[#This Row],[50D EMA]])/Table2[[#This Row],[50D EMA]]</f>
        <v>7.3355509594551102E-2</v>
      </c>
      <c r="U156" s="1">
        <f>(Table2[[#This Row],[Close Price]]-Table2[[#This Row],[200D EMA]])/Table2[[#This Row],[200D EMA]]</f>
        <v>0.15324696455144071</v>
      </c>
      <c r="V156">
        <v>0.94575020121993603</v>
      </c>
      <c r="W156">
        <v>4352</v>
      </c>
      <c r="X156">
        <v>4522</v>
      </c>
      <c r="Y156">
        <v>4352</v>
      </c>
      <c r="Z156">
        <v>4525.3</v>
      </c>
      <c r="AA156">
        <v>3927</v>
      </c>
      <c r="AB156">
        <v>4536</v>
      </c>
      <c r="AC156" s="1">
        <f>(Table2[[#This Row],[Close Price]]/Table2[[#This Row],[Day Low]])-1</f>
        <v>3.0870863970588358E-2</v>
      </c>
      <c r="AD156" s="1">
        <f>(Table2[[#This Row],[Day High]]/Table2[[#This Row],[Close Price]])-1</f>
        <v>7.9463260779919498E-3</v>
      </c>
      <c r="AE156" s="1">
        <f>(Table2[[#This Row],[Close Price]]/Table2[[#This Row],[Current Week Low]])-1</f>
        <v>3.0870863970588358E-2</v>
      </c>
      <c r="AF156" s="1">
        <f>(Table2[[#This Row],[Current Week High]]/Table2[[#This Row],[Close Price]])-1</f>
        <v>8.6818906237808857E-3</v>
      </c>
      <c r="AG156" s="1">
        <f>(Table2[[#This Row],[Close Price]]/Table2[[#This Row],[Current Month Low]])-1</f>
        <v>0.14243697478991613</v>
      </c>
      <c r="AH156" s="1">
        <f>(Table2[[#This Row],[Current Month High]]/Table2[[#This Row],[Close Price]])-1</f>
        <v>1.1066902938914547E-2</v>
      </c>
      <c r="AI156">
        <v>4.3543192127230199</v>
      </c>
      <c r="AJ156">
        <v>55.8166189111748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0.16</v>
      </c>
      <c r="AM156" t="s">
        <v>3162</v>
      </c>
      <c r="AN156">
        <v>10</v>
      </c>
      <c r="AO156" t="s">
        <v>3162</v>
      </c>
      <c r="AP156">
        <v>0.13607608105748401</v>
      </c>
      <c r="AQ156">
        <f>(Table2[[#This Row],[Sharpe Ratio]]-AVERAGE(Table2[Sharpe Ratio]))/_xlfn.STDEV.P(Table2[Sharpe Ratio])</f>
        <v>0.91989828118915862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3.4620650452401502</v>
      </c>
      <c r="AS156">
        <f>_xlfn.RANK.AVG(Table2[[#This Row],[1Y Return vs Nifty Z-Score]],Table2[1Y Return vs Nifty Z-Score])</f>
        <v>309</v>
      </c>
      <c r="AT156">
        <f>_xlfn.RANK.AVG(Table2[[#This Row],[6M Return vs Nifty Z-Score]],Table2[6M Return vs Nifty Z-Score])</f>
        <v>191</v>
      </c>
      <c r="AU156">
        <f>_xlfn.RANK.AVG(Table2[[#This Row],[Sharpe Ratio Z-Score]],Table2[Sharpe Ratio Z-Score])</f>
        <v>125</v>
      </c>
      <c r="AV156">
        <f>(Table2[[#This Row],[Rank 1Y]]+Table2[[#This Row],[Rank 6M]]+Table2[[#This Row],[Rank Sharpe]])/3</f>
        <v>208.33333333333334</v>
      </c>
    </row>
    <row r="157" spans="1:48" x14ac:dyDescent="0.3">
      <c r="A157" t="s">
        <v>313</v>
      </c>
      <c r="B157" t="s">
        <v>314</v>
      </c>
      <c r="C157" t="s">
        <v>3120</v>
      </c>
      <c r="D157" t="s">
        <v>51</v>
      </c>
      <c r="E157">
        <v>84076.842945480006</v>
      </c>
      <c r="F157">
        <v>1447.6</v>
      </c>
      <c r="G157">
        <v>41.699807092809998</v>
      </c>
      <c r="H157">
        <f>(Table2[[#This Row],[1Y Return vs Nifty]]-AVERAGE(Table2[1Y Return vs Nifty]))/_xlfn.STDEV.P(Table2[1Y Return vs Nifty])</f>
        <v>0.19906826638691713</v>
      </c>
      <c r="I157">
        <v>2.41496476020887</v>
      </c>
      <c r="J157">
        <f>(Table2[[#This Row],[1M Return vs Nifty]]-AVERAGE(Table2[1M Return vs Nifty]))/_xlfn.STDEV.P(Table2[1M Return vs Nifty])</f>
        <v>0.15154771305589579</v>
      </c>
      <c r="K157">
        <v>24.942542145286701</v>
      </c>
      <c r="L157">
        <f>(Table2[[#This Row],[6M Return vs Nifty]]-AVERAGE(Table2[6M Return vs Nifty]))/_xlfn.STDEV.P(Table2[6M Return vs Nifty])</f>
        <v>0.70577200364659498</v>
      </c>
      <c r="M157">
        <v>-0.246165227918823</v>
      </c>
      <c r="N157">
        <f>(Table2[[#This Row],[1W Return vs Nifty]]-AVERAGE(Table2[1W Return vs Nifty]))/_xlfn.STDEV.P(Table2[1W Return vs Nifty])</f>
        <v>3.2609476418599445E-2</v>
      </c>
      <c r="O157">
        <v>1481.66</v>
      </c>
      <c r="P157">
        <v>1474.13090122382</v>
      </c>
      <c r="Q157">
        <v>1277.52731783014</v>
      </c>
      <c r="R157">
        <v>34.2710372917672</v>
      </c>
      <c r="S157" s="1">
        <f>(Table2[[#This Row],[Close Price]]-Table2[[#This Row],[20D EMA]])/Table2[[#This Row],[20D EMA]]</f>
        <v>-2.2987729978537701E-2</v>
      </c>
      <c r="T157" s="1">
        <f>(Table2[[#This Row],[Close Price]]-Table2[[#This Row],[50D EMA]])/Table2[[#This Row],[50D EMA]]</f>
        <v>-1.7997656247348351E-2</v>
      </c>
      <c r="U157" s="1">
        <f>(Table2[[#This Row],[Close Price]]-Table2[[#This Row],[200D EMA]])/Table2[[#This Row],[200D EMA]]</f>
        <v>0.13312645435928971</v>
      </c>
      <c r="V157">
        <v>0.55944770612410299</v>
      </c>
      <c r="W157">
        <v>1441.2</v>
      </c>
      <c r="X157">
        <v>1482.3</v>
      </c>
      <c r="Y157">
        <v>1441.2</v>
      </c>
      <c r="Z157">
        <v>1499.5</v>
      </c>
      <c r="AA157">
        <v>1407</v>
      </c>
      <c r="AB157">
        <v>1520.05</v>
      </c>
      <c r="AC157" s="1">
        <f>(Table2[[#This Row],[Close Price]]/Table2[[#This Row],[Day Low]])-1</f>
        <v>4.4407438245905873E-3</v>
      </c>
      <c r="AD157" s="1">
        <f>(Table2[[#This Row],[Day High]]/Table2[[#This Row],[Close Price]])-1</f>
        <v>2.3970710140923002E-2</v>
      </c>
      <c r="AE157" s="1">
        <f>(Table2[[#This Row],[Close Price]]/Table2[[#This Row],[Current Week Low]])-1</f>
        <v>4.4407438245905873E-3</v>
      </c>
      <c r="AF157" s="1">
        <f>(Table2[[#This Row],[Current Week High]]/Table2[[#This Row],[Close Price]])-1</f>
        <v>3.5852445426913571E-2</v>
      </c>
      <c r="AG157" s="1">
        <f>(Table2[[#This Row],[Close Price]]/Table2[[#This Row],[Current Month Low]])-1</f>
        <v>2.8855721393034717E-2</v>
      </c>
      <c r="AH157" s="1">
        <f>(Table2[[#This Row],[Current Month High]]/Table2[[#This Row],[Close Price]])-1</f>
        <v>5.0048355899419805E-2</v>
      </c>
      <c r="AI157">
        <v>9.9751312517269994</v>
      </c>
      <c r="AJ157">
        <v>73.437968010543301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-0.04</v>
      </c>
      <c r="AM157" t="s">
        <v>3161</v>
      </c>
      <c r="AN157">
        <v>-1.26</v>
      </c>
      <c r="AO157" t="s">
        <v>3161</v>
      </c>
      <c r="AP157">
        <v>8.5427954862708003E-2</v>
      </c>
      <c r="AQ157">
        <f>(Table2[[#This Row],[Sharpe Ratio]]-AVERAGE(Table2[Sharpe Ratio]))/_xlfn.STDEV.P(Table2[Sharpe Ratio])</f>
        <v>0.3245558198913534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1.4135532793993606</v>
      </c>
      <c r="AS157">
        <f>_xlfn.RANK.AVG(Table2[[#This Row],[1Y Return vs Nifty Z-Score]],Table2[1Y Return vs Nifty Z-Score])</f>
        <v>236</v>
      </c>
      <c r="AT157">
        <f>_xlfn.RANK.AVG(Table2[[#This Row],[6M Return vs Nifty Z-Score]],Table2[6M Return vs Nifty Z-Score])</f>
        <v>128</v>
      </c>
      <c r="AU157">
        <f>_xlfn.RANK.AVG(Table2[[#This Row],[Sharpe Ratio Z-Score]],Table2[Sharpe Ratio Z-Score])</f>
        <v>262</v>
      </c>
      <c r="AV157">
        <f>(Table2[[#This Row],[Rank 1Y]]+Table2[[#This Row],[Rank 6M]]+Table2[[#This Row],[Rank Sharpe]])/3</f>
        <v>208.66666666666666</v>
      </c>
    </row>
    <row r="158" spans="1:48" x14ac:dyDescent="0.3">
      <c r="A158" t="s">
        <v>1414</v>
      </c>
      <c r="B158" t="s">
        <v>1415</v>
      </c>
      <c r="C158" t="s">
        <v>3127</v>
      </c>
      <c r="D158" t="s">
        <v>789</v>
      </c>
      <c r="E158">
        <v>7422.1024711600003</v>
      </c>
      <c r="F158">
        <v>198.91</v>
      </c>
      <c r="G158">
        <v>36.032525727762597</v>
      </c>
      <c r="H158">
        <f>(Table2[[#This Row],[1Y Return vs Nifty]]-AVERAGE(Table2[1Y Return vs Nifty]))/_xlfn.STDEV.P(Table2[1Y Return vs Nifty])</f>
        <v>0.10548281558564288</v>
      </c>
      <c r="I158">
        <v>-8.1397644168510901</v>
      </c>
      <c r="J158">
        <f>(Table2[[#This Row],[1M Return vs Nifty]]-AVERAGE(Table2[1M Return vs Nifty]))/_xlfn.STDEV.P(Table2[1M Return vs Nifty])</f>
        <v>-1.0296251335916999</v>
      </c>
      <c r="K158">
        <v>8.1715342221267804</v>
      </c>
      <c r="L158">
        <f>(Table2[[#This Row],[6M Return vs Nifty]]-AVERAGE(Table2[6M Return vs Nifty]))/_xlfn.STDEV.P(Table2[6M Return vs Nifty])</f>
        <v>0.12455863887146067</v>
      </c>
      <c r="M158">
        <v>-1.3538945918944101</v>
      </c>
      <c r="N158">
        <f>(Table2[[#This Row],[1W Return vs Nifty]]-AVERAGE(Table2[1W Return vs Nifty]))/_xlfn.STDEV.P(Table2[1W Return vs Nifty])</f>
        <v>-0.18227709700027087</v>
      </c>
      <c r="O158">
        <v>204.78</v>
      </c>
      <c r="P158">
        <v>218.644825480576</v>
      </c>
      <c r="Q158">
        <v>203.07551776573601</v>
      </c>
      <c r="R158">
        <v>28.722277691478102</v>
      </c>
      <c r="S158" s="1">
        <f>(Table2[[#This Row],[Close Price]]-Table2[[#This Row],[20D EMA]])/Table2[[#This Row],[20D EMA]]</f>
        <v>-2.8664908682488548E-2</v>
      </c>
      <c r="T158" s="1">
        <f>(Table2[[#This Row],[Close Price]]-Table2[[#This Row],[50D EMA]])/Table2[[#This Row],[50D EMA]]</f>
        <v>-9.0259741739596805E-2</v>
      </c>
      <c r="U158" s="1">
        <f>(Table2[[#This Row],[Close Price]]-Table2[[#This Row],[200D EMA]])/Table2[[#This Row],[200D EMA]]</f>
        <v>-2.0512161247035567E-2</v>
      </c>
      <c r="V158">
        <v>0.99842439636626101</v>
      </c>
      <c r="W158">
        <v>183</v>
      </c>
      <c r="X158">
        <v>198.5</v>
      </c>
      <c r="Y158">
        <v>183</v>
      </c>
      <c r="Z158">
        <v>205.01</v>
      </c>
      <c r="AA158">
        <v>183</v>
      </c>
      <c r="AB158">
        <v>215.8</v>
      </c>
      <c r="AC158" s="1">
        <f>(Table2[[#This Row],[Close Price]]/Table2[[#This Row],[Day Low]])-1</f>
        <v>8.6939890710382439E-2</v>
      </c>
      <c r="AD158" s="1">
        <f>(Table2[[#This Row],[Day High]]/Table2[[#This Row],[Close Price]])-1</f>
        <v>-2.061233723794631E-3</v>
      </c>
      <c r="AE158" s="1">
        <f>(Table2[[#This Row],[Close Price]]/Table2[[#This Row],[Current Week Low]])-1</f>
        <v>8.6939890710382439E-2</v>
      </c>
      <c r="AF158" s="1">
        <f>(Table2[[#This Row],[Current Week High]]/Table2[[#This Row],[Close Price]])-1</f>
        <v>3.0667135890603658E-2</v>
      </c>
      <c r="AG158" s="1">
        <f>(Table2[[#This Row],[Close Price]]/Table2[[#This Row],[Current Month Low]])-1</f>
        <v>8.6939890710382439E-2</v>
      </c>
      <c r="AH158" s="1">
        <f>(Table2[[#This Row],[Current Month High]]/Table2[[#This Row],[Close Price]])-1</f>
        <v>8.4912774621688225E-2</v>
      </c>
      <c r="AI158">
        <v>49.057362626313399</v>
      </c>
      <c r="AJ158">
        <v>79.683830171634995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-0.26</v>
      </c>
      <c r="AM158" t="s">
        <v>3161</v>
      </c>
      <c r="AN158">
        <v>-9.3800000000000008</v>
      </c>
      <c r="AO158" t="s">
        <v>3161</v>
      </c>
      <c r="AP158">
        <v>0.16008317380207401</v>
      </c>
      <c r="AQ158">
        <f>(Table2[[#This Row],[Sharpe Ratio]]-AVERAGE(Table2[Sharpe Ratio]))/_xlfn.STDEV.P(Table2[Sharpe Ratio])</f>
        <v>1.2020892082178285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261</v>
      </c>
      <c r="AT158">
        <f>_xlfn.RANK.AVG(Table2[[#This Row],[6M Return vs Nifty Z-Score]],Table2[6M Return vs Nifty Z-Score])</f>
        <v>280</v>
      </c>
      <c r="AU158">
        <f>_xlfn.RANK.AVG(Table2[[#This Row],[Sharpe Ratio Z-Score]],Table2[Sharpe Ratio Z-Score])</f>
        <v>90</v>
      </c>
      <c r="AV158">
        <f>(Table2[[#This Row],[Rank 1Y]]+Table2[[#This Row],[Rank 6M]]+Table2[[#This Row],[Rank Sharpe]])/3</f>
        <v>210.33333333333334</v>
      </c>
    </row>
    <row r="159" spans="1:48" x14ac:dyDescent="0.3">
      <c r="A159" t="s">
        <v>1197</v>
      </c>
      <c r="B159" t="s">
        <v>1198</v>
      </c>
      <c r="C159" t="s">
        <v>3119</v>
      </c>
      <c r="D159" t="s">
        <v>928</v>
      </c>
      <c r="E159">
        <v>9685.6747047499994</v>
      </c>
      <c r="F159">
        <v>1317.25</v>
      </c>
      <c r="G159">
        <v>63.832271754577398</v>
      </c>
      <c r="H159">
        <f>(Table2[[#This Row],[1Y Return vs Nifty]]-AVERAGE(Table2[1Y Return vs Nifty]))/_xlfn.STDEV.P(Table2[1Y Return vs Nifty])</f>
        <v>0.56454803513269392</v>
      </c>
      <c r="I159">
        <v>5.9105725078655604</v>
      </c>
      <c r="J159">
        <f>(Table2[[#This Row],[1M Return vs Nifty]]-AVERAGE(Table2[1M Return vs Nifty]))/_xlfn.STDEV.P(Table2[1M Return vs Nifty])</f>
        <v>0.54273889236507078</v>
      </c>
      <c r="K159">
        <v>18.2151770755356</v>
      </c>
      <c r="L159">
        <f>(Table2[[#This Row],[6M Return vs Nifty]]-AVERAGE(Table2[6M Return vs Nifty]))/_xlfn.STDEV.P(Table2[6M Return vs Nifty])</f>
        <v>0.47262951714993173</v>
      </c>
      <c r="M159">
        <v>5.2996740087475498</v>
      </c>
      <c r="N159">
        <f>(Table2[[#This Row],[1W Return vs Nifty]]-AVERAGE(Table2[1W Return vs Nifty]))/_xlfn.STDEV.P(Table2[1W Return vs Nifty])</f>
        <v>1.1084375884604358</v>
      </c>
      <c r="O159">
        <v>1373.77</v>
      </c>
      <c r="P159">
        <v>1369.4348508074199</v>
      </c>
      <c r="Q159">
        <v>1189.4583285251699</v>
      </c>
      <c r="R159">
        <v>37.956607815931299</v>
      </c>
      <c r="S159" s="1">
        <f>(Table2[[#This Row],[Close Price]]-Table2[[#This Row],[20D EMA]])/Table2[[#This Row],[20D EMA]]</f>
        <v>-4.1142258165486202E-2</v>
      </c>
      <c r="T159" s="1">
        <f>(Table2[[#This Row],[Close Price]]-Table2[[#This Row],[50D EMA]])/Table2[[#This Row],[50D EMA]]</f>
        <v>-3.8106851725477633E-2</v>
      </c>
      <c r="U159" s="1">
        <f>(Table2[[#This Row],[Close Price]]-Table2[[#This Row],[200D EMA]])/Table2[[#This Row],[200D EMA]]</f>
        <v>0.10743686299063641</v>
      </c>
      <c r="V159">
        <v>0.63425711415457897</v>
      </c>
      <c r="W159">
        <v>1307.5</v>
      </c>
      <c r="X159">
        <v>1387.4</v>
      </c>
      <c r="Y159">
        <v>1307.5</v>
      </c>
      <c r="Z159">
        <v>1450</v>
      </c>
      <c r="AA159">
        <v>1216.95</v>
      </c>
      <c r="AB159">
        <v>1460</v>
      </c>
      <c r="AC159" s="1">
        <f>(Table2[[#This Row],[Close Price]]/Table2[[#This Row],[Day Low]])-1</f>
        <v>7.4569789674951981E-3</v>
      </c>
      <c r="AD159" s="1">
        <f>(Table2[[#This Row],[Day High]]/Table2[[#This Row],[Close Price]])-1</f>
        <v>5.3254887075346424E-2</v>
      </c>
      <c r="AE159" s="1">
        <f>(Table2[[#This Row],[Close Price]]/Table2[[#This Row],[Current Week Low]])-1</f>
        <v>7.4569789674951981E-3</v>
      </c>
      <c r="AF159" s="1">
        <f>(Table2[[#This Row],[Current Week High]]/Table2[[#This Row],[Close Price]])-1</f>
        <v>0.10077813626874166</v>
      </c>
      <c r="AG159" s="1">
        <f>(Table2[[#This Row],[Close Price]]/Table2[[#This Row],[Current Month Low]])-1</f>
        <v>8.2419162660750223E-2</v>
      </c>
      <c r="AH159" s="1">
        <f>(Table2[[#This Row],[Current Month High]]/Table2[[#This Row],[Close Price]])-1</f>
        <v>0.10836970962231929</v>
      </c>
      <c r="AI159">
        <v>20.8009109888024</v>
      </c>
      <c r="AJ159">
        <v>100.800304878048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-0.05</v>
      </c>
      <c r="AM159" t="s">
        <v>3161</v>
      </c>
      <c r="AN159">
        <v>2.63</v>
      </c>
      <c r="AO159" t="s">
        <v>3162</v>
      </c>
      <c r="AP159">
        <v>7.0234648765548996E-2</v>
      </c>
      <c r="AQ159">
        <f>(Table2[[#This Row],[Sharpe Ratio]]-AVERAGE(Table2[Sharpe Ratio]))/_xlfn.STDEV.P(Table2[Sharpe Ratio])</f>
        <v>0.14596638476894316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2.8343204178770756</v>
      </c>
      <c r="AS159">
        <f>_xlfn.RANK.AVG(Table2[[#This Row],[1Y Return vs Nifty Z-Score]],Table2[1Y Return vs Nifty Z-Score])</f>
        <v>154</v>
      </c>
      <c r="AT159">
        <f>_xlfn.RANK.AVG(Table2[[#This Row],[6M Return vs Nifty Z-Score]],Table2[6M Return vs Nifty Z-Score])</f>
        <v>181</v>
      </c>
      <c r="AU159">
        <f>_xlfn.RANK.AVG(Table2[[#This Row],[Sharpe Ratio Z-Score]],Table2[Sharpe Ratio Z-Score])</f>
        <v>301</v>
      </c>
      <c r="AV159">
        <f>(Table2[[#This Row],[Rank 1Y]]+Table2[[#This Row],[Rank 6M]]+Table2[[#This Row],[Rank Sharpe]])/3</f>
        <v>212</v>
      </c>
    </row>
    <row r="160" spans="1:48" x14ac:dyDescent="0.3">
      <c r="A160" t="s">
        <v>423</v>
      </c>
      <c r="B160" t="s">
        <v>424</v>
      </c>
      <c r="C160" t="s">
        <v>3122</v>
      </c>
      <c r="D160" t="s">
        <v>192</v>
      </c>
      <c r="E160">
        <v>53032.643543425002</v>
      </c>
      <c r="F160">
        <v>940.2</v>
      </c>
      <c r="G160">
        <v>37.384032865144498</v>
      </c>
      <c r="H160">
        <f>(Table2[[#This Row],[1Y Return vs Nifty]]-AVERAGE(Table2[1Y Return vs Nifty]))/_xlfn.STDEV.P(Table2[1Y Return vs Nifty])</f>
        <v>0.12780064252345666</v>
      </c>
      <c r="I160">
        <v>-11.089593121278099</v>
      </c>
      <c r="J160">
        <f>(Table2[[#This Row],[1M Return vs Nifty]]-AVERAGE(Table2[1M Return vs Nifty]))/_xlfn.STDEV.P(Table2[1M Return vs Nifty])</f>
        <v>-1.3597385367383816</v>
      </c>
      <c r="K160">
        <v>19.960449828152001</v>
      </c>
      <c r="L160">
        <f>(Table2[[#This Row],[6M Return vs Nifty]]-AVERAGE(Table2[6M Return vs Nifty]))/_xlfn.STDEV.P(Table2[6M Return vs Nifty])</f>
        <v>0.5331134101661491</v>
      </c>
      <c r="M160">
        <v>-6.3251633254407098</v>
      </c>
      <c r="N160">
        <f>(Table2[[#This Row],[1W Return vs Nifty]]-AVERAGE(Table2[1W Return vs Nifty]))/_xlfn.STDEV.P(Table2[1W Return vs Nifty])</f>
        <v>-1.1466452345950007</v>
      </c>
      <c r="O160">
        <v>1009.54</v>
      </c>
      <c r="P160">
        <v>1043.0315883292999</v>
      </c>
      <c r="Q160">
        <v>907.11196341734501</v>
      </c>
      <c r="R160">
        <v>21.216663095722801</v>
      </c>
      <c r="S160" s="1">
        <f>(Table2[[#This Row],[Close Price]]-Table2[[#This Row],[20D EMA]])/Table2[[#This Row],[20D EMA]]</f>
        <v>-6.8684747508766283E-2</v>
      </c>
      <c r="T160" s="1">
        <f>(Table2[[#This Row],[Close Price]]-Table2[[#This Row],[50D EMA]])/Table2[[#This Row],[50D EMA]]</f>
        <v>-9.8589141000046537E-2</v>
      </c>
      <c r="U160" s="1">
        <f>(Table2[[#This Row],[Close Price]]-Table2[[#This Row],[200D EMA]])/Table2[[#This Row],[200D EMA]]</f>
        <v>3.6476243194944899E-2</v>
      </c>
      <c r="V160">
        <v>0.95367034382163396</v>
      </c>
      <c r="W160">
        <v>912.5</v>
      </c>
      <c r="X160">
        <v>944.95</v>
      </c>
      <c r="Y160">
        <v>912.5</v>
      </c>
      <c r="Z160">
        <v>971.5</v>
      </c>
      <c r="AA160">
        <v>912.5</v>
      </c>
      <c r="AB160">
        <v>1117.75</v>
      </c>
      <c r="AC160" s="1">
        <f>(Table2[[#This Row],[Close Price]]/Table2[[#This Row],[Day Low]])-1</f>
        <v>3.0356164383561701E-2</v>
      </c>
      <c r="AD160" s="1">
        <f>(Table2[[#This Row],[Day High]]/Table2[[#This Row],[Close Price]])-1</f>
        <v>5.0521165709422888E-3</v>
      </c>
      <c r="AE160" s="1">
        <f>(Table2[[#This Row],[Close Price]]/Table2[[#This Row],[Current Week Low]])-1</f>
        <v>3.0356164383561701E-2</v>
      </c>
      <c r="AF160" s="1">
        <f>(Table2[[#This Row],[Current Week High]]/Table2[[#This Row],[Close Price]])-1</f>
        <v>3.3290789193788584E-2</v>
      </c>
      <c r="AG160" s="1">
        <f>(Table2[[#This Row],[Close Price]]/Table2[[#This Row],[Current Month Low]])-1</f>
        <v>3.0356164383561701E-2</v>
      </c>
      <c r="AH160" s="1">
        <f>(Table2[[#This Row],[Current Month High]]/Table2[[#This Row],[Close Price]])-1</f>
        <v>0.18884279940438198</v>
      </c>
      <c r="AI160">
        <v>33.48223782174</v>
      </c>
      <c r="AJ160">
        <v>71.381698869850496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-0.05</v>
      </c>
      <c r="AM160" t="s">
        <v>3161</v>
      </c>
      <c r="AN160">
        <v>-11.28</v>
      </c>
      <c r="AO160" t="s">
        <v>3161</v>
      </c>
      <c r="AP160">
        <v>9.6697851233895002E-2</v>
      </c>
      <c r="AQ160">
        <f>(Table2[[#This Row],[Sharpe Ratio]]-AVERAGE(Table2[Sharpe Ratio]))/_xlfn.STDEV.P(Table2[Sharpe Ratio])</f>
        <v>0.45702760805566467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252</v>
      </c>
      <c r="AT160">
        <f>_xlfn.RANK.AVG(Table2[[#This Row],[6M Return vs Nifty Z-Score]],Table2[6M Return vs Nifty Z-Score])</f>
        <v>164</v>
      </c>
      <c r="AU160">
        <f>_xlfn.RANK.AVG(Table2[[#This Row],[Sharpe Ratio Z-Score]],Table2[Sharpe Ratio Z-Score])</f>
        <v>222</v>
      </c>
      <c r="AV160">
        <f>(Table2[[#This Row],[Rank 1Y]]+Table2[[#This Row],[Rank 6M]]+Table2[[#This Row],[Rank Sharpe]])/3</f>
        <v>212.66666666666666</v>
      </c>
    </row>
    <row r="161" spans="1:48" x14ac:dyDescent="0.3">
      <c r="A161" t="s">
        <v>571</v>
      </c>
      <c r="B161" t="s">
        <v>572</v>
      </c>
      <c r="C161" t="s">
        <v>3121</v>
      </c>
      <c r="D161" t="s">
        <v>149</v>
      </c>
      <c r="E161">
        <v>33417.942276900001</v>
      </c>
      <c r="F161">
        <v>241</v>
      </c>
      <c r="G161">
        <v>76.414004302673803</v>
      </c>
      <c r="H161">
        <f>(Table2[[#This Row],[1Y Return vs Nifty]]-AVERAGE(Table2[1Y Return vs Nifty]))/_xlfn.STDEV.P(Table2[1Y Return vs Nifty])</f>
        <v>0.77231381144241107</v>
      </c>
      <c r="I161">
        <v>0.44830103324883303</v>
      </c>
      <c r="J161">
        <f>(Table2[[#This Row],[1M Return vs Nifty]]-AVERAGE(Table2[1M Return vs Nifty]))/_xlfn.STDEV.P(Table2[1M Return vs Nifty])</f>
        <v>-6.8540339778352735E-2</v>
      </c>
      <c r="K161">
        <v>-2.8535308652551201</v>
      </c>
      <c r="L161">
        <f>(Table2[[#This Row],[6M Return vs Nifty]]-AVERAGE(Table2[6M Return vs Nifty]))/_xlfn.STDEV.P(Table2[6M Return vs Nifty])</f>
        <v>-0.25752425117673283</v>
      </c>
      <c r="M161">
        <v>-0.93844589548059398</v>
      </c>
      <c r="N161">
        <f>(Table2[[#This Row],[1W Return vs Nifty]]-AVERAGE(Table2[1W Return vs Nifty]))/_xlfn.STDEV.P(Table2[1W Return vs Nifty])</f>
        <v>-0.10168489667861455</v>
      </c>
      <c r="O161">
        <v>266.98</v>
      </c>
      <c r="P161">
        <v>268.705671890107</v>
      </c>
      <c r="Q161">
        <v>240.77945577586399</v>
      </c>
      <c r="R161">
        <v>21.620914897360901</v>
      </c>
      <c r="S161" s="1">
        <f>(Table2[[#This Row],[Close Price]]-Table2[[#This Row],[20D EMA]])/Table2[[#This Row],[20D EMA]]</f>
        <v>-9.7310659974529992E-2</v>
      </c>
      <c r="T161" s="1">
        <f>(Table2[[#This Row],[Close Price]]-Table2[[#This Row],[50D EMA]])/Table2[[#This Row],[50D EMA]]</f>
        <v>-0.10310787894882187</v>
      </c>
      <c r="U161" s="1">
        <f>(Table2[[#This Row],[Close Price]]-Table2[[#This Row],[200D EMA]])/Table2[[#This Row],[200D EMA]]</f>
        <v>9.1595947596669351E-4</v>
      </c>
      <c r="V161">
        <v>0.36420890672842599</v>
      </c>
      <c r="W161">
        <v>238</v>
      </c>
      <c r="X161">
        <v>258.64999999999998</v>
      </c>
      <c r="Y161">
        <v>238</v>
      </c>
      <c r="Z161">
        <v>265.05</v>
      </c>
      <c r="AA161">
        <v>238</v>
      </c>
      <c r="AB161">
        <v>296.8</v>
      </c>
      <c r="AC161" s="1">
        <f>(Table2[[#This Row],[Close Price]]/Table2[[#This Row],[Day Low]])-1</f>
        <v>1.2605042016806678E-2</v>
      </c>
      <c r="AD161" s="1">
        <f>(Table2[[#This Row],[Day High]]/Table2[[#This Row],[Close Price]])-1</f>
        <v>7.3236514522821539E-2</v>
      </c>
      <c r="AE161" s="1">
        <f>(Table2[[#This Row],[Close Price]]/Table2[[#This Row],[Current Week Low]])-1</f>
        <v>1.2605042016806678E-2</v>
      </c>
      <c r="AF161" s="1">
        <f>(Table2[[#This Row],[Current Week High]]/Table2[[#This Row],[Close Price]])-1</f>
        <v>9.979253112033204E-2</v>
      </c>
      <c r="AG161" s="1">
        <f>(Table2[[#This Row],[Close Price]]/Table2[[#This Row],[Current Month Low]])-1</f>
        <v>1.2605042016806678E-2</v>
      </c>
      <c r="AH161" s="1">
        <f>(Table2[[#This Row],[Current Month High]]/Table2[[#This Row],[Close Price]])-1</f>
        <v>0.23153526970954363</v>
      </c>
      <c r="AI161">
        <v>29.3775933609958</v>
      </c>
      <c r="AJ161">
        <v>106.335616438356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-0.04</v>
      </c>
      <c r="AM161" t="s">
        <v>3161</v>
      </c>
      <c r="AN161">
        <v>-12.79</v>
      </c>
      <c r="AO161" t="s">
        <v>3161</v>
      </c>
      <c r="AP161">
        <v>0.14719219812181999</v>
      </c>
      <c r="AQ161">
        <f>(Table2[[#This Row],[Sharpe Ratio]]-AVERAGE(Table2[Sharpe Ratio]))/_xlfn.STDEV.P(Table2[Sharpe Ratio])</f>
        <v>1.0505624733392507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126</v>
      </c>
      <c r="AT161">
        <f>_xlfn.RANK.AVG(Table2[[#This Row],[6M Return vs Nifty Z-Score]],Table2[6M Return vs Nifty Z-Score])</f>
        <v>408</v>
      </c>
      <c r="AU161">
        <f>_xlfn.RANK.AVG(Table2[[#This Row],[Sharpe Ratio Z-Score]],Table2[Sharpe Ratio Z-Score])</f>
        <v>104</v>
      </c>
      <c r="AV161">
        <f>(Table2[[#This Row],[Rank 1Y]]+Table2[[#This Row],[Rank 6M]]+Table2[[#This Row],[Rank Sharpe]])/3</f>
        <v>212.66666666666666</v>
      </c>
    </row>
    <row r="162" spans="1:48" x14ac:dyDescent="0.3">
      <c r="A162" t="s">
        <v>293</v>
      </c>
      <c r="B162" t="s">
        <v>294</v>
      </c>
      <c r="C162" t="s">
        <v>3118</v>
      </c>
      <c r="D162" t="s">
        <v>197</v>
      </c>
      <c r="E162">
        <v>90845.921612339996</v>
      </c>
      <c r="F162">
        <v>3340.1</v>
      </c>
      <c r="G162">
        <v>35.580467263733397</v>
      </c>
      <c r="H162">
        <f>(Table2[[#This Row],[1Y Return vs Nifty]]-AVERAGE(Table2[1Y Return vs Nifty]))/_xlfn.STDEV.P(Table2[1Y Return vs Nifty])</f>
        <v>9.8017843861171156E-2</v>
      </c>
      <c r="I162">
        <v>-3.9354308866543399</v>
      </c>
      <c r="J162">
        <f>(Table2[[#This Row],[1M Return vs Nifty]]-AVERAGE(Table2[1M Return vs Nifty]))/_xlfn.STDEV.P(Table2[1M Return vs Nifty])</f>
        <v>-0.5591209149792683</v>
      </c>
      <c r="K162">
        <v>16.136096824271299</v>
      </c>
      <c r="L162">
        <f>(Table2[[#This Row],[6M Return vs Nifty]]-AVERAGE(Table2[6M Return vs Nifty]))/_xlfn.STDEV.P(Table2[6M Return vs Nifty])</f>
        <v>0.4005772449185096</v>
      </c>
      <c r="M162">
        <v>-3.34408895268886</v>
      </c>
      <c r="N162">
        <f>(Table2[[#This Row],[1W Return vs Nifty]]-AVERAGE(Table2[1W Return vs Nifty]))/_xlfn.STDEV.P(Table2[1W Return vs Nifty])</f>
        <v>-0.56835158462945634</v>
      </c>
      <c r="O162">
        <v>3551.6</v>
      </c>
      <c r="P162">
        <v>3531.8265916625001</v>
      </c>
      <c r="Q162">
        <v>3035.7343278866601</v>
      </c>
      <c r="R162">
        <v>21.853640027036001</v>
      </c>
      <c r="S162" s="1">
        <f>(Table2[[#This Row],[Close Price]]-Table2[[#This Row],[20D EMA]])/Table2[[#This Row],[20D EMA]]</f>
        <v>-5.9550625070390814E-2</v>
      </c>
      <c r="T162" s="1">
        <f>(Table2[[#This Row],[Close Price]]-Table2[[#This Row],[50D EMA]])/Table2[[#This Row],[50D EMA]]</f>
        <v>-5.4285392186327774E-2</v>
      </c>
      <c r="U162" s="1">
        <f>(Table2[[#This Row],[Close Price]]-Table2[[#This Row],[200D EMA]])/Table2[[#This Row],[200D EMA]]</f>
        <v>0.10026097123104487</v>
      </c>
      <c r="V162">
        <v>0.68477482888139496</v>
      </c>
      <c r="W162">
        <v>3307</v>
      </c>
      <c r="X162">
        <v>3397.35</v>
      </c>
      <c r="Y162">
        <v>3307</v>
      </c>
      <c r="Z162">
        <v>3414.7</v>
      </c>
      <c r="AA162">
        <v>3307</v>
      </c>
      <c r="AB162">
        <v>3873.25</v>
      </c>
      <c r="AC162" s="1">
        <f>(Table2[[#This Row],[Close Price]]/Table2[[#This Row],[Day Low]])-1</f>
        <v>1.0009071666162717E-2</v>
      </c>
      <c r="AD162" s="1">
        <f>(Table2[[#This Row],[Day High]]/Table2[[#This Row],[Close Price]])-1</f>
        <v>1.714020538307226E-2</v>
      </c>
      <c r="AE162" s="1">
        <f>(Table2[[#This Row],[Close Price]]/Table2[[#This Row],[Current Week Low]])-1</f>
        <v>1.0009071666162717E-2</v>
      </c>
      <c r="AF162" s="1">
        <f>(Table2[[#This Row],[Current Week High]]/Table2[[#This Row],[Close Price]])-1</f>
        <v>2.2334660638902992E-2</v>
      </c>
      <c r="AG162" s="1">
        <f>(Table2[[#This Row],[Close Price]]/Table2[[#This Row],[Current Month Low]])-1</f>
        <v>1.0009071666162717E-2</v>
      </c>
      <c r="AH162" s="1">
        <f>(Table2[[#This Row],[Current Month High]]/Table2[[#This Row],[Close Price]])-1</f>
        <v>0.15962096943205295</v>
      </c>
      <c r="AI162">
        <v>16.463578934762399</v>
      </c>
      <c r="AJ162">
        <v>66.588528678304201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0.02</v>
      </c>
      <c r="AM162" t="s">
        <v>3162</v>
      </c>
      <c r="AN162">
        <v>-10.69</v>
      </c>
      <c r="AO162" t="s">
        <v>3161</v>
      </c>
      <c r="AP162">
        <v>0.11154415011147201</v>
      </c>
      <c r="AQ162">
        <f>(Table2[[#This Row],[Sharpe Ratio]]-AVERAGE(Table2[Sharpe Ratio]))/_xlfn.STDEV.P(Table2[Sharpe Ratio])</f>
        <v>0.63153815324245144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2.6607424134076352E-3</v>
      </c>
      <c r="AS162">
        <f>_xlfn.RANK.AVG(Table2[[#This Row],[1Y Return vs Nifty Z-Score]],Table2[1Y Return vs Nifty Z-Score])</f>
        <v>263</v>
      </c>
      <c r="AT162">
        <f>_xlfn.RANK.AVG(Table2[[#This Row],[6M Return vs Nifty Z-Score]],Table2[6M Return vs Nifty Z-Score])</f>
        <v>197</v>
      </c>
      <c r="AU162">
        <f>_xlfn.RANK.AVG(Table2[[#This Row],[Sharpe Ratio Z-Score]],Table2[Sharpe Ratio Z-Score])</f>
        <v>180</v>
      </c>
      <c r="AV162">
        <f>(Table2[[#This Row],[Rank 1Y]]+Table2[[#This Row],[Rank 6M]]+Table2[[#This Row],[Rank Sharpe]])/3</f>
        <v>213.33333333333334</v>
      </c>
    </row>
    <row r="163" spans="1:48" x14ac:dyDescent="0.3">
      <c r="A163" t="s">
        <v>859</v>
      </c>
      <c r="B163" t="s">
        <v>860</v>
      </c>
      <c r="C163" t="s">
        <v>3126</v>
      </c>
      <c r="D163" t="s">
        <v>433</v>
      </c>
      <c r="E163">
        <v>17571.068340074999</v>
      </c>
      <c r="F163">
        <v>1230.75</v>
      </c>
      <c r="G163">
        <v>25.862108222485901</v>
      </c>
      <c r="H163">
        <f>(Table2[[#This Row],[1Y Return vs Nifty]]-AVERAGE(Table2[1Y Return vs Nifty]))/_xlfn.STDEV.P(Table2[1Y Return vs Nifty])</f>
        <v>-6.2464220349201668E-2</v>
      </c>
      <c r="I163">
        <v>6.8982408261476102</v>
      </c>
      <c r="J163">
        <f>(Table2[[#This Row],[1M Return vs Nifty]]-AVERAGE(Table2[1M Return vs Nifty]))/_xlfn.STDEV.P(Table2[1M Return vs Nifty])</f>
        <v>0.65326820860602164</v>
      </c>
      <c r="K163">
        <v>9.8070819249651802</v>
      </c>
      <c r="L163">
        <f>(Table2[[#This Row],[6M Return vs Nifty]]-AVERAGE(Table2[6M Return vs Nifty]))/_xlfn.STDEV.P(Table2[6M Return vs Nifty])</f>
        <v>0.18123991813459989</v>
      </c>
      <c r="M163">
        <v>0.14415018201615101</v>
      </c>
      <c r="N163">
        <f>(Table2[[#This Row],[1W Return vs Nifty]]-AVERAGE(Table2[1W Return vs Nifty]))/_xlfn.STDEV.P(Table2[1W Return vs Nifty])</f>
        <v>0.10832611237784691</v>
      </c>
      <c r="O163">
        <v>1264</v>
      </c>
      <c r="P163">
        <v>1267.79329805159</v>
      </c>
      <c r="Q163">
        <v>1143.68009369019</v>
      </c>
      <c r="R163">
        <v>38.775964931331401</v>
      </c>
      <c r="S163" s="1">
        <f>(Table2[[#This Row],[Close Price]]-Table2[[#This Row],[20D EMA]])/Table2[[#This Row],[20D EMA]]</f>
        <v>-2.6305379746835444E-2</v>
      </c>
      <c r="T163" s="1">
        <f>(Table2[[#This Row],[Close Price]]-Table2[[#This Row],[50D EMA]])/Table2[[#This Row],[50D EMA]]</f>
        <v>-2.9218720518967917E-2</v>
      </c>
      <c r="U163" s="1">
        <f>(Table2[[#This Row],[Close Price]]-Table2[[#This Row],[200D EMA]])/Table2[[#This Row],[200D EMA]]</f>
        <v>7.6131347209927258E-2</v>
      </c>
      <c r="V163">
        <v>0.59718010694769397</v>
      </c>
      <c r="W163">
        <v>1215.5</v>
      </c>
      <c r="X163">
        <v>1249</v>
      </c>
      <c r="Y163">
        <v>1215.5</v>
      </c>
      <c r="Z163">
        <v>1281.5999999999999</v>
      </c>
      <c r="AA163">
        <v>1175.4000000000001</v>
      </c>
      <c r="AB163">
        <v>1365</v>
      </c>
      <c r="AC163" s="1">
        <f>(Table2[[#This Row],[Close Price]]/Table2[[#This Row],[Day Low]])-1</f>
        <v>1.2546277252159621E-2</v>
      </c>
      <c r="AD163" s="1">
        <f>(Table2[[#This Row],[Day High]]/Table2[[#This Row],[Close Price]])-1</f>
        <v>1.4828356693073363E-2</v>
      </c>
      <c r="AE163" s="1">
        <f>(Table2[[#This Row],[Close Price]]/Table2[[#This Row],[Current Week Low]])-1</f>
        <v>1.2546277252159621E-2</v>
      </c>
      <c r="AF163" s="1">
        <f>(Table2[[#This Row],[Current Week High]]/Table2[[#This Row],[Close Price]])-1</f>
        <v>4.1316270566727598E-2</v>
      </c>
      <c r="AG163" s="1">
        <f>(Table2[[#This Row],[Close Price]]/Table2[[#This Row],[Current Month Low]])-1</f>
        <v>4.7090352220520604E-2</v>
      </c>
      <c r="AH163" s="1">
        <f>(Table2[[#This Row],[Current Month High]]/Table2[[#This Row],[Close Price]])-1</f>
        <v>0.10907982937233385</v>
      </c>
      <c r="AI163">
        <v>25.427584806012501</v>
      </c>
      <c r="AJ163">
        <v>69.175257731958695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-0.03</v>
      </c>
      <c r="AM163" t="s">
        <v>3161</v>
      </c>
      <c r="AN163">
        <v>-0.22</v>
      </c>
      <c r="AO163" t="s">
        <v>3161</v>
      </c>
      <c r="AP163">
        <v>0.17002776474145301</v>
      </c>
      <c r="AQ163">
        <f>(Table2[[#This Row],[Sharpe Ratio]]-AVERAGE(Table2[Sharpe Ratio]))/_xlfn.STDEV.P(Table2[Sharpe Ratio])</f>
        <v>1.3189827182300586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308</v>
      </c>
      <c r="AT163">
        <f>_xlfn.RANK.AVG(Table2[[#This Row],[6M Return vs Nifty Z-Score]],Table2[6M Return vs Nifty Z-Score])</f>
        <v>260</v>
      </c>
      <c r="AU163">
        <f>_xlfn.RANK.AVG(Table2[[#This Row],[Sharpe Ratio Z-Score]],Table2[Sharpe Ratio Z-Score])</f>
        <v>73</v>
      </c>
      <c r="AV163">
        <f>(Table2[[#This Row],[Rank 1Y]]+Table2[[#This Row],[Rank 6M]]+Table2[[#This Row],[Rank Sharpe]])/3</f>
        <v>213.66666666666666</v>
      </c>
    </row>
    <row r="164" spans="1:48" x14ac:dyDescent="0.3">
      <c r="A164" t="s">
        <v>1157</v>
      </c>
      <c r="B164" t="s">
        <v>1158</v>
      </c>
      <c r="C164" t="s">
        <v>3121</v>
      </c>
      <c r="D164" t="s">
        <v>209</v>
      </c>
      <c r="E164">
        <v>10072.064793269999</v>
      </c>
      <c r="F164">
        <v>254.55</v>
      </c>
      <c r="G164">
        <v>32.625717866945301</v>
      </c>
      <c r="H164">
        <f>(Table2[[#This Row],[1Y Return vs Nifty]]-AVERAGE(Table2[1Y Return vs Nifty]))/_xlfn.STDEV.P(Table2[1Y Return vs Nifty])</f>
        <v>4.9225215351735178E-2</v>
      </c>
      <c r="I164">
        <v>-10.994712680344399</v>
      </c>
      <c r="J164">
        <f>(Table2[[#This Row],[1M Return vs Nifty]]-AVERAGE(Table2[1M Return vs Nifty]))/_xlfn.STDEV.P(Table2[1M Return vs Nifty])</f>
        <v>-1.3491205285802552</v>
      </c>
      <c r="K164">
        <v>20.809795926659401</v>
      </c>
      <c r="L164">
        <f>(Table2[[#This Row],[6M Return vs Nifty]]-AVERAGE(Table2[6M Return vs Nifty]))/_xlfn.STDEV.P(Table2[6M Return vs Nifty])</f>
        <v>0.56254821253663811</v>
      </c>
      <c r="M164">
        <v>-6.4938918178859897</v>
      </c>
      <c r="N164">
        <f>(Table2[[#This Row],[1W Return vs Nifty]]-AVERAGE(Table2[1W Return vs Nifty]))/_xlfn.STDEV.P(Table2[1W Return vs Nifty])</f>
        <v>-1.1793765936785692</v>
      </c>
      <c r="O164">
        <v>283.51</v>
      </c>
      <c r="P164">
        <v>263.74805757248402</v>
      </c>
      <c r="Q164">
        <v>221.81370881784599</v>
      </c>
      <c r="R164">
        <v>25.280555322094099</v>
      </c>
      <c r="S164" s="1">
        <f>(Table2[[#This Row],[Close Price]]-Table2[[#This Row],[20D EMA]])/Table2[[#This Row],[20D EMA]]</f>
        <v>-0.10214807237839928</v>
      </c>
      <c r="T164" s="1">
        <f>(Table2[[#This Row],[Close Price]]-Table2[[#This Row],[50D EMA]])/Table2[[#This Row],[50D EMA]]</f>
        <v>-3.4874408771545802E-2</v>
      </c>
      <c r="U164" s="1">
        <f>(Table2[[#This Row],[Close Price]]-Table2[[#This Row],[200D EMA]])/Table2[[#This Row],[200D EMA]]</f>
        <v>0.14758461664349676</v>
      </c>
      <c r="V164">
        <v>0.16022999108546301</v>
      </c>
      <c r="W164">
        <v>254.55</v>
      </c>
      <c r="X164">
        <v>269.5</v>
      </c>
      <c r="Y164">
        <v>254.55</v>
      </c>
      <c r="Z164">
        <v>285</v>
      </c>
      <c r="AA164">
        <v>254.55</v>
      </c>
      <c r="AB164">
        <v>345.7</v>
      </c>
      <c r="AC164" s="1">
        <f>(Table2[[#This Row],[Close Price]]/Table2[[#This Row],[Day Low]])-1</f>
        <v>0</v>
      </c>
      <c r="AD164" s="1">
        <f>(Table2[[#This Row],[Day High]]/Table2[[#This Row],[Close Price]])-1</f>
        <v>5.8731094087605573E-2</v>
      </c>
      <c r="AE164" s="1">
        <f>(Table2[[#This Row],[Close Price]]/Table2[[#This Row],[Current Week Low]])-1</f>
        <v>0</v>
      </c>
      <c r="AF164" s="1">
        <f>(Table2[[#This Row],[Current Week High]]/Table2[[#This Row],[Close Price]])-1</f>
        <v>0.11962286387743082</v>
      </c>
      <c r="AG164" s="1">
        <f>(Table2[[#This Row],[Close Price]]/Table2[[#This Row],[Current Month Low]])-1</f>
        <v>0</v>
      </c>
      <c r="AH164" s="1">
        <f>(Table2[[#This Row],[Current Month High]]/Table2[[#This Row],[Close Price]])-1</f>
        <v>0.3580828913769396</v>
      </c>
      <c r="AI164">
        <v>37.890394814378297</v>
      </c>
      <c r="AJ164">
        <v>76.220145379023904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0.31</v>
      </c>
      <c r="AM164" t="s">
        <v>3162</v>
      </c>
      <c r="AN164">
        <v>-15.47</v>
      </c>
      <c r="AO164" t="s">
        <v>3161</v>
      </c>
      <c r="AP164">
        <v>0.10174783477473499</v>
      </c>
      <c r="AQ164">
        <f>(Table2[[#This Row],[Sharpe Ratio]]-AVERAGE(Table2[Sharpe Ratio]))/_xlfn.STDEV.P(Table2[Sharpe Ratio])</f>
        <v>0.51638754605525017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-1.4003361483152008</v>
      </c>
      <c r="AS164">
        <f>_xlfn.RANK.AVG(Table2[[#This Row],[1Y Return vs Nifty Z-Score]],Table2[1Y Return vs Nifty Z-Score])</f>
        <v>281</v>
      </c>
      <c r="AT164">
        <f>_xlfn.RANK.AVG(Table2[[#This Row],[6M Return vs Nifty Z-Score]],Table2[6M Return vs Nifty Z-Score])</f>
        <v>156</v>
      </c>
      <c r="AU164">
        <f>_xlfn.RANK.AVG(Table2[[#This Row],[Sharpe Ratio Z-Score]],Table2[Sharpe Ratio Z-Score])</f>
        <v>206</v>
      </c>
      <c r="AV164">
        <f>(Table2[[#This Row],[Rank 1Y]]+Table2[[#This Row],[Rank 6M]]+Table2[[#This Row],[Rank Sharpe]])/3</f>
        <v>214.33333333333334</v>
      </c>
    </row>
    <row r="165" spans="1:48" x14ac:dyDescent="0.3">
      <c r="A165" t="s">
        <v>1725</v>
      </c>
      <c r="B165" t="s">
        <v>1726</v>
      </c>
      <c r="C165" t="s">
        <v>611</v>
      </c>
      <c r="D165" t="s">
        <v>611</v>
      </c>
      <c r="E165">
        <v>4628.0340391999998</v>
      </c>
      <c r="F165">
        <v>224.08</v>
      </c>
      <c r="G165">
        <v>34.201302056142701</v>
      </c>
      <c r="H165">
        <f>(Table2[[#This Row],[1Y Return vs Nifty]]-AVERAGE(Table2[1Y Return vs Nifty]))/_xlfn.STDEV.P(Table2[1Y Return vs Nifty])</f>
        <v>7.5243291237432022E-2</v>
      </c>
      <c r="I165">
        <v>21.5712049359812</v>
      </c>
      <c r="J165">
        <f>(Table2[[#This Row],[1M Return vs Nifty]]-AVERAGE(Table2[1M Return vs Nifty]))/_xlfn.STDEV.P(Table2[1M Return vs Nifty])</f>
        <v>2.2953100360778866</v>
      </c>
      <c r="K165">
        <v>22.366649021033201</v>
      </c>
      <c r="L165">
        <f>(Table2[[#This Row],[6M Return vs Nifty]]-AVERAGE(Table2[6M Return vs Nifty]))/_xlfn.STDEV.P(Table2[6M Return vs Nifty])</f>
        <v>0.61650226405145525</v>
      </c>
      <c r="M165">
        <v>2.8018230985611199</v>
      </c>
      <c r="N165">
        <f>(Table2[[#This Row],[1W Return vs Nifty]]-AVERAGE(Table2[1W Return vs Nifty]))/_xlfn.STDEV.P(Table2[1W Return vs Nifty])</f>
        <v>0.62388365276374014</v>
      </c>
      <c r="O165">
        <v>228.08</v>
      </c>
      <c r="P165">
        <v>220.49843513599001</v>
      </c>
      <c r="Q165">
        <v>192.35108317254799</v>
      </c>
      <c r="R165">
        <v>43.839397352150797</v>
      </c>
      <c r="S165" s="1">
        <f>(Table2[[#This Row],[Close Price]]-Table2[[#This Row],[20D EMA]])/Table2[[#This Row],[20D EMA]]</f>
        <v>-1.7537706068046298E-2</v>
      </c>
      <c r="T165" s="1">
        <f>(Table2[[#This Row],[Close Price]]-Table2[[#This Row],[50D EMA]])/Table2[[#This Row],[50D EMA]]</f>
        <v>1.6243039828382971E-2</v>
      </c>
      <c r="U165" s="1">
        <f>(Table2[[#This Row],[Close Price]]-Table2[[#This Row],[200D EMA]])/Table2[[#This Row],[200D EMA]]</f>
        <v>0.1649531487118775</v>
      </c>
      <c r="V165">
        <v>1.7728870029170201</v>
      </c>
      <c r="W165">
        <v>222.44</v>
      </c>
      <c r="X165">
        <v>244.3</v>
      </c>
      <c r="Y165">
        <v>222.44</v>
      </c>
      <c r="Z165">
        <v>256.39999999999998</v>
      </c>
      <c r="AA165">
        <v>208.91</v>
      </c>
      <c r="AB165">
        <v>256.39999999999998</v>
      </c>
      <c r="AC165" s="1">
        <f>(Table2[[#This Row],[Close Price]]/Table2[[#This Row],[Day Low]])-1</f>
        <v>7.3727746808127659E-3</v>
      </c>
      <c r="AD165" s="1">
        <f>(Table2[[#This Row],[Day High]]/Table2[[#This Row],[Close Price]])-1</f>
        <v>9.0235630132095679E-2</v>
      </c>
      <c r="AE165" s="1">
        <f>(Table2[[#This Row],[Close Price]]/Table2[[#This Row],[Current Week Low]])-1</f>
        <v>7.3727746808127659E-3</v>
      </c>
      <c r="AF165" s="1">
        <f>(Table2[[#This Row],[Current Week High]]/Table2[[#This Row],[Close Price]])-1</f>
        <v>0.14423420207068882</v>
      </c>
      <c r="AG165" s="1">
        <f>(Table2[[#This Row],[Close Price]]/Table2[[#This Row],[Current Month Low]])-1</f>
        <v>7.2615001675362612E-2</v>
      </c>
      <c r="AH165" s="1">
        <f>(Table2[[#This Row],[Current Month High]]/Table2[[#This Row],[Close Price]])-1</f>
        <v>0.14423420207068882</v>
      </c>
      <c r="AI165">
        <v>14.4234202070688</v>
      </c>
      <c r="AJ165">
        <v>67.099179716629394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</v>
      </c>
      <c r="AM165" t="s">
        <v>3163</v>
      </c>
      <c r="AN165">
        <v>-1.22</v>
      </c>
      <c r="AO165" t="s">
        <v>3161</v>
      </c>
      <c r="AP165">
        <v>9.4262771864644004E-2</v>
      </c>
      <c r="AQ165">
        <f>(Table2[[#This Row],[Sharpe Ratio]]-AVERAGE(Table2[Sharpe Ratio]))/_xlfn.STDEV.P(Table2[Sharpe Ratio])</f>
        <v>0.42840451271013691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4.0393437568406512</v>
      </c>
      <c r="AS165">
        <f>_xlfn.RANK.AVG(Table2[[#This Row],[1Y Return vs Nifty Z-Score]],Table2[1Y Return vs Nifty Z-Score])</f>
        <v>270</v>
      </c>
      <c r="AT165">
        <f>_xlfn.RANK.AVG(Table2[[#This Row],[6M Return vs Nifty Z-Score]],Table2[6M Return vs Nifty Z-Score])</f>
        <v>145</v>
      </c>
      <c r="AU165">
        <f>_xlfn.RANK.AVG(Table2[[#This Row],[Sharpe Ratio Z-Score]],Table2[Sharpe Ratio Z-Score])</f>
        <v>230</v>
      </c>
      <c r="AV165">
        <f>(Table2[[#This Row],[Rank 1Y]]+Table2[[#This Row],[Rank 6M]]+Table2[[#This Row],[Rank Sharpe]])/3</f>
        <v>215</v>
      </c>
    </row>
    <row r="166" spans="1:48" x14ac:dyDescent="0.3">
      <c r="A166" t="s">
        <v>339</v>
      </c>
      <c r="B166" t="s">
        <v>340</v>
      </c>
      <c r="C166" t="s">
        <v>3116</v>
      </c>
      <c r="D166" t="s">
        <v>125</v>
      </c>
      <c r="E166">
        <v>73550.251857900003</v>
      </c>
      <c r="F166">
        <v>1621.5</v>
      </c>
      <c r="G166">
        <v>114.05349446252001</v>
      </c>
      <c r="H166">
        <f>(Table2[[#This Row],[1Y Return vs Nifty]]-AVERAGE(Table2[1Y Return vs Nifty]))/_xlfn.STDEV.P(Table2[1Y Return vs Nifty])</f>
        <v>1.3938655622102807</v>
      </c>
      <c r="I166">
        <v>-8.0971561860502508</v>
      </c>
      <c r="J166">
        <f>(Table2[[#This Row],[1M Return vs Nifty]]-AVERAGE(Table2[1M Return vs Nifty]))/_xlfn.STDEV.P(Table2[1M Return vs Nifty])</f>
        <v>-1.0248568743193514</v>
      </c>
      <c r="K166">
        <v>25.372320826031</v>
      </c>
      <c r="L166">
        <f>(Table2[[#This Row],[6M Return vs Nifty]]-AVERAGE(Table2[6M Return vs Nifty]))/_xlfn.STDEV.P(Table2[6M Return vs Nifty])</f>
        <v>0.72066634477913127</v>
      </c>
      <c r="M166">
        <v>3.7240687893371001</v>
      </c>
      <c r="N166">
        <f>(Table2[[#This Row],[1W Return vs Nifty]]-AVERAGE(Table2[1W Return vs Nifty]))/_xlfn.STDEV.P(Table2[1W Return vs Nifty])</f>
        <v>0.80278855750501876</v>
      </c>
      <c r="O166">
        <v>1687.68</v>
      </c>
      <c r="P166">
        <v>1668.3393949661599</v>
      </c>
      <c r="Q166">
        <v>1371.4316527502799</v>
      </c>
      <c r="R166">
        <v>32.8591694182442</v>
      </c>
      <c r="S166" s="1">
        <f>(Table2[[#This Row],[Close Price]]-Table2[[#This Row],[20D EMA]])/Table2[[#This Row],[20D EMA]]</f>
        <v>-3.9213594994311755E-2</v>
      </c>
      <c r="T166" s="1">
        <f>(Table2[[#This Row],[Close Price]]-Table2[[#This Row],[50D EMA]])/Table2[[#This Row],[50D EMA]]</f>
        <v>-2.8075459410409728E-2</v>
      </c>
      <c r="U166" s="1">
        <f>(Table2[[#This Row],[Close Price]]-Table2[[#This Row],[200D EMA]])/Table2[[#This Row],[200D EMA]]</f>
        <v>0.18234109351948458</v>
      </c>
      <c r="V166">
        <v>0.73446332791109803</v>
      </c>
      <c r="W166">
        <v>1610.1</v>
      </c>
      <c r="X166">
        <v>1702.45</v>
      </c>
      <c r="Y166">
        <v>1610.1</v>
      </c>
      <c r="Z166">
        <v>1702.7</v>
      </c>
      <c r="AA166">
        <v>1595.4</v>
      </c>
      <c r="AB166">
        <v>1779</v>
      </c>
      <c r="AC166" s="1">
        <f>(Table2[[#This Row],[Close Price]]/Table2[[#This Row],[Day Low]])-1</f>
        <v>7.0803055710826346E-3</v>
      </c>
      <c r="AD166" s="1">
        <f>(Table2[[#This Row],[Day High]]/Table2[[#This Row],[Close Price]])-1</f>
        <v>4.9922910884983018E-2</v>
      </c>
      <c r="AE166" s="1">
        <f>(Table2[[#This Row],[Close Price]]/Table2[[#This Row],[Current Week Low]])-1</f>
        <v>7.0803055710826346E-3</v>
      </c>
      <c r="AF166" s="1">
        <f>(Table2[[#This Row],[Current Week High]]/Table2[[#This Row],[Close Price]])-1</f>
        <v>5.007708911501707E-2</v>
      </c>
      <c r="AG166" s="1">
        <f>(Table2[[#This Row],[Close Price]]/Table2[[#This Row],[Current Month Low]])-1</f>
        <v>1.6359533659270342E-2</v>
      </c>
      <c r="AH166" s="1">
        <f>(Table2[[#This Row],[Current Month High]]/Table2[[#This Row],[Close Price]])-1</f>
        <v>9.7132284921369161E-2</v>
      </c>
      <c r="AI166">
        <v>21.276595744680801</v>
      </c>
      <c r="AJ166">
        <v>145.19885074852499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0.04</v>
      </c>
      <c r="AM166" t="s">
        <v>3162</v>
      </c>
      <c r="AN166">
        <v>-5.37</v>
      </c>
      <c r="AO166" t="s">
        <v>3161</v>
      </c>
      <c r="AP166">
        <v>2.0476858866577002E-2</v>
      </c>
      <c r="AQ166">
        <f>(Table2[[#This Row],[Sharpe Ratio]]-AVERAGE(Table2[Sharpe Ratio]))/_xlfn.STDEV.P(Table2[Sharpe Ratio])</f>
        <v>-0.43891063502983579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1.4535529551452435</v>
      </c>
      <c r="AS166">
        <f>_xlfn.RANK.AVG(Table2[[#This Row],[1Y Return vs Nifty Z-Score]],Table2[1Y Return vs Nifty Z-Score])</f>
        <v>70</v>
      </c>
      <c r="AT166">
        <f>_xlfn.RANK.AVG(Table2[[#This Row],[6M Return vs Nifty Z-Score]],Table2[6M Return vs Nifty Z-Score])</f>
        <v>124</v>
      </c>
      <c r="AU166">
        <f>_xlfn.RANK.AVG(Table2[[#This Row],[Sharpe Ratio Z-Score]],Table2[Sharpe Ratio Z-Score])</f>
        <v>458</v>
      </c>
      <c r="AV166">
        <f>(Table2[[#This Row],[Rank 1Y]]+Table2[[#This Row],[Rank 6M]]+Table2[[#This Row],[Rank Sharpe]])/3</f>
        <v>217.33333333333334</v>
      </c>
    </row>
    <row r="167" spans="1:48" x14ac:dyDescent="0.3">
      <c r="A167" t="s">
        <v>295</v>
      </c>
      <c r="B167" t="s">
        <v>296</v>
      </c>
      <c r="C167" t="s">
        <v>3120</v>
      </c>
      <c r="D167" t="s">
        <v>253</v>
      </c>
      <c r="E167">
        <v>89747.231132959903</v>
      </c>
      <c r="F167">
        <v>923.2</v>
      </c>
      <c r="G167">
        <v>39.429395559493898</v>
      </c>
      <c r="H167">
        <f>(Table2[[#This Row],[1Y Return vs Nifty]]-AVERAGE(Table2[1Y Return vs Nifty]))/_xlfn.STDEV.P(Table2[1Y Return vs Nifty])</f>
        <v>0.16157630628057038</v>
      </c>
      <c r="I167">
        <v>-5.1269506028642997</v>
      </c>
      <c r="J167">
        <f>(Table2[[#This Row],[1M Return vs Nifty]]-AVERAGE(Table2[1M Return vs Nifty]))/_xlfn.STDEV.P(Table2[1M Return vs Nifty])</f>
        <v>-0.69246310798326582</v>
      </c>
      <c r="K167">
        <v>12.2246389673103</v>
      </c>
      <c r="L167">
        <f>(Table2[[#This Row],[6M Return vs Nifty]]-AVERAGE(Table2[6M Return vs Nifty]))/_xlfn.STDEV.P(Table2[6M Return vs Nifty])</f>
        <v>0.26502238783201343</v>
      </c>
      <c r="M167">
        <v>2.7949388379269502</v>
      </c>
      <c r="N167">
        <f>(Table2[[#This Row],[1W Return vs Nifty]]-AVERAGE(Table2[1W Return vs Nifty]))/_xlfn.STDEV.P(Table2[1W Return vs Nifty])</f>
        <v>0.62254818651511612</v>
      </c>
      <c r="O167">
        <v>948.91</v>
      </c>
      <c r="P167">
        <v>933.77731292207</v>
      </c>
      <c r="Q167">
        <v>841.879332702238</v>
      </c>
      <c r="R167">
        <v>37.993446208193902</v>
      </c>
      <c r="S167" s="1">
        <f>(Table2[[#This Row],[Close Price]]-Table2[[#This Row],[20D EMA]])/Table2[[#This Row],[20D EMA]]</f>
        <v>-2.7094244975814277E-2</v>
      </c>
      <c r="T167" s="1">
        <f>(Table2[[#This Row],[Close Price]]-Table2[[#This Row],[50D EMA]])/Table2[[#This Row],[50D EMA]]</f>
        <v>-1.1327446893061E-2</v>
      </c>
      <c r="U167" s="1">
        <f>(Table2[[#This Row],[Close Price]]-Table2[[#This Row],[200D EMA]])/Table2[[#This Row],[200D EMA]]</f>
        <v>9.6594207909512994E-2</v>
      </c>
      <c r="V167">
        <v>0.88577948528963102</v>
      </c>
      <c r="W167">
        <v>913</v>
      </c>
      <c r="X167">
        <v>958</v>
      </c>
      <c r="Y167">
        <v>913</v>
      </c>
      <c r="Z167">
        <v>958</v>
      </c>
      <c r="AA167">
        <v>907.75</v>
      </c>
      <c r="AB167">
        <v>988.7</v>
      </c>
      <c r="AC167" s="1">
        <f>(Table2[[#This Row],[Close Price]]/Table2[[#This Row],[Day Low]])-1</f>
        <v>1.1171960569551054E-2</v>
      </c>
      <c r="AD167" s="1">
        <f>(Table2[[#This Row],[Day High]]/Table2[[#This Row],[Close Price]])-1</f>
        <v>3.769497400346622E-2</v>
      </c>
      <c r="AE167" s="1">
        <f>(Table2[[#This Row],[Close Price]]/Table2[[#This Row],[Current Week Low]])-1</f>
        <v>1.1171960569551054E-2</v>
      </c>
      <c r="AF167" s="1">
        <f>(Table2[[#This Row],[Current Week High]]/Table2[[#This Row],[Close Price]])-1</f>
        <v>3.769497400346622E-2</v>
      </c>
      <c r="AG167" s="1">
        <f>(Table2[[#This Row],[Close Price]]/Table2[[#This Row],[Current Month Low]])-1</f>
        <v>1.7020104654365209E-2</v>
      </c>
      <c r="AH167" s="1">
        <f>(Table2[[#This Row],[Current Month High]]/Table2[[#This Row],[Close Price]])-1</f>
        <v>7.0948873483535513E-2</v>
      </c>
      <c r="AI167">
        <v>21.100519930675802</v>
      </c>
      <c r="AJ167">
        <v>71.391441566880104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-0.03</v>
      </c>
      <c r="AM167" t="s">
        <v>3161</v>
      </c>
      <c r="AN167">
        <v>-0.34</v>
      </c>
      <c r="AO167" t="s">
        <v>3161</v>
      </c>
      <c r="AP167">
        <v>0.117018918722377</v>
      </c>
      <c r="AQ167">
        <f>(Table2[[#This Row],[Sharpe Ratio]]-AVERAGE(Table2[Sharpe Ratio]))/_xlfn.STDEV.P(Table2[Sharpe Ratio])</f>
        <v>0.69589121948063204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1.0525749921250662</v>
      </c>
      <c r="AS167">
        <f>_xlfn.RANK.AVG(Table2[[#This Row],[1Y Return vs Nifty Z-Score]],Table2[1Y Return vs Nifty Z-Score])</f>
        <v>247</v>
      </c>
      <c r="AT167">
        <f>_xlfn.RANK.AVG(Table2[[#This Row],[6M Return vs Nifty Z-Score]],Table2[6M Return vs Nifty Z-Score])</f>
        <v>238</v>
      </c>
      <c r="AU167">
        <f>_xlfn.RANK.AVG(Table2[[#This Row],[Sharpe Ratio Z-Score]],Table2[Sharpe Ratio Z-Score])</f>
        <v>169</v>
      </c>
      <c r="AV167">
        <f>(Table2[[#This Row],[Rank 1Y]]+Table2[[#This Row],[Rank 6M]]+Table2[[#This Row],[Rank Sharpe]])/3</f>
        <v>218</v>
      </c>
    </row>
    <row r="168" spans="1:48" x14ac:dyDescent="0.3">
      <c r="A168" t="s">
        <v>390</v>
      </c>
      <c r="B168" t="s">
        <v>391</v>
      </c>
      <c r="C168" t="s">
        <v>3127</v>
      </c>
      <c r="D168" t="s">
        <v>265</v>
      </c>
      <c r="E168">
        <v>57673.149202799999</v>
      </c>
      <c r="F168">
        <v>5149.3500000000004</v>
      </c>
      <c r="G168">
        <v>50.743884650264398</v>
      </c>
      <c r="H168">
        <f>(Table2[[#This Row],[1Y Return vs Nifty]]-AVERAGE(Table2[1Y Return vs Nifty]))/_xlfn.STDEV.P(Table2[1Y Return vs Nifty])</f>
        <v>0.3484157260906367</v>
      </c>
      <c r="I168">
        <v>0.96630011418989203</v>
      </c>
      <c r="J168">
        <f>(Table2[[#This Row],[1M Return vs Nifty]]-AVERAGE(Table2[1M Return vs Nifty]))/_xlfn.STDEV.P(Table2[1M Return vs Nifty])</f>
        <v>-1.057140104652826E-2</v>
      </c>
      <c r="K168">
        <v>2.3164169870954199</v>
      </c>
      <c r="L168">
        <f>(Table2[[#This Row],[6M Return vs Nifty]]-AVERAGE(Table2[6M Return vs Nifty]))/_xlfn.STDEV.P(Table2[6M Return vs Nifty])</f>
        <v>-7.8355366352160102E-2</v>
      </c>
      <c r="M168">
        <v>2.6795826416447901</v>
      </c>
      <c r="N168">
        <f>(Table2[[#This Row],[1W Return vs Nifty]]-AVERAGE(Table2[1W Return vs Nifty]))/_xlfn.STDEV.P(Table2[1W Return vs Nifty])</f>
        <v>0.60017043022567085</v>
      </c>
      <c r="O168">
        <v>5095.92</v>
      </c>
      <c r="P168">
        <v>4958.7289227241799</v>
      </c>
      <c r="Q168">
        <v>4435.4692693624202</v>
      </c>
      <c r="R168">
        <v>49.309731539053097</v>
      </c>
      <c r="S168" s="1">
        <f>(Table2[[#This Row],[Close Price]]-Table2[[#This Row],[20D EMA]])/Table2[[#This Row],[20D EMA]]</f>
        <v>1.0484858475015364E-2</v>
      </c>
      <c r="T168" s="1">
        <f>(Table2[[#This Row],[Close Price]]-Table2[[#This Row],[50D EMA]])/Table2[[#This Row],[50D EMA]]</f>
        <v>3.8441520044031528E-2</v>
      </c>
      <c r="U168" s="1">
        <f>(Table2[[#This Row],[Close Price]]-Table2[[#This Row],[200D EMA]])/Table2[[#This Row],[200D EMA]]</f>
        <v>0.16094818547580592</v>
      </c>
      <c r="V168">
        <v>0.41823832577688802</v>
      </c>
      <c r="W168">
        <v>5000.95</v>
      </c>
      <c r="X168">
        <v>5150</v>
      </c>
      <c r="Y168">
        <v>5000.95</v>
      </c>
      <c r="Z168">
        <v>5202.8999999999996</v>
      </c>
      <c r="AA168">
        <v>4809</v>
      </c>
      <c r="AB168">
        <v>5318.15</v>
      </c>
      <c r="AC168" s="1">
        <f>(Table2[[#This Row],[Close Price]]/Table2[[#This Row],[Day Low]])-1</f>
        <v>2.9674361871244503E-2</v>
      </c>
      <c r="AD168" s="1">
        <f>(Table2[[#This Row],[Day High]]/Table2[[#This Row],[Close Price]])-1</f>
        <v>1.2622952411467381E-4</v>
      </c>
      <c r="AE168" s="1">
        <f>(Table2[[#This Row],[Close Price]]/Table2[[#This Row],[Current Week Low]])-1</f>
        <v>2.9674361871244503E-2</v>
      </c>
      <c r="AF168" s="1">
        <f>(Table2[[#This Row],[Current Week High]]/Table2[[#This Row],[Close Price]])-1</f>
        <v>1.039937079437192E-2</v>
      </c>
      <c r="AG168" s="1">
        <f>(Table2[[#This Row],[Close Price]]/Table2[[#This Row],[Current Month Low]])-1</f>
        <v>7.0773549594510321E-2</v>
      </c>
      <c r="AH168" s="1">
        <f>(Table2[[#This Row],[Current Month High]]/Table2[[#This Row],[Close Price]])-1</f>
        <v>3.2780836416246517E-2</v>
      </c>
      <c r="AI168">
        <v>13.411401439016499</v>
      </c>
      <c r="AJ168">
        <v>105.953404659534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0.08</v>
      </c>
      <c r="AM168" t="s">
        <v>3162</v>
      </c>
      <c r="AN168">
        <v>-1.4</v>
      </c>
      <c r="AO168" t="s">
        <v>3161</v>
      </c>
      <c r="AP168">
        <v>0.14978260612217001</v>
      </c>
      <c r="AQ168">
        <f>(Table2[[#This Row],[Sharpe Ratio]]-AVERAGE(Table2[Sharpe Ratio]))/_xlfn.STDEV.P(Table2[Sharpe Ratio])</f>
        <v>1.0810113762021758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1.940670765119795</v>
      </c>
      <c r="AS168">
        <f>_xlfn.RANK.AVG(Table2[[#This Row],[1Y Return vs Nifty Z-Score]],Table2[1Y Return vs Nifty Z-Score])</f>
        <v>201</v>
      </c>
      <c r="AT168">
        <f>_xlfn.RANK.AVG(Table2[[#This Row],[6M Return vs Nifty Z-Score]],Table2[6M Return vs Nifty Z-Score])</f>
        <v>353</v>
      </c>
      <c r="AU168">
        <f>_xlfn.RANK.AVG(Table2[[#This Row],[Sharpe Ratio Z-Score]],Table2[Sharpe Ratio Z-Score])</f>
        <v>100</v>
      </c>
      <c r="AV168">
        <f>(Table2[[#This Row],[Rank 1Y]]+Table2[[#This Row],[Rank 6M]]+Table2[[#This Row],[Rank Sharpe]])/3</f>
        <v>218</v>
      </c>
    </row>
    <row r="169" spans="1:48" x14ac:dyDescent="0.3">
      <c r="A169" t="s">
        <v>631</v>
      </c>
      <c r="B169" t="s">
        <v>632</v>
      </c>
      <c r="C169" t="s">
        <v>3118</v>
      </c>
      <c r="D169" t="s">
        <v>236</v>
      </c>
      <c r="E169">
        <v>29165.664024239999</v>
      </c>
      <c r="F169">
        <v>2180.4</v>
      </c>
      <c r="G169">
        <v>59.578229595734797</v>
      </c>
      <c r="H169">
        <f>(Table2[[#This Row],[1Y Return vs Nifty]]-AVERAGE(Table2[1Y Return vs Nifty]))/_xlfn.STDEV.P(Table2[1Y Return vs Nifty])</f>
        <v>0.49429981071626228</v>
      </c>
      <c r="I169">
        <v>8.0599665104304403</v>
      </c>
      <c r="J169">
        <f>(Table2[[#This Row],[1M Return vs Nifty]]-AVERAGE(Table2[1M Return vs Nifty]))/_xlfn.STDEV.P(Table2[1M Return vs Nifty])</f>
        <v>0.78327617096192603</v>
      </c>
      <c r="K169">
        <v>15.745221163715099</v>
      </c>
      <c r="L169">
        <f>(Table2[[#This Row],[6M Return vs Nifty]]-AVERAGE(Table2[6M Return vs Nifty]))/_xlfn.STDEV.P(Table2[6M Return vs Nifty])</f>
        <v>0.38703112062344891</v>
      </c>
      <c r="M169">
        <v>3.3670208156274999</v>
      </c>
      <c r="N169">
        <f>(Table2[[#This Row],[1W Return vs Nifty]]-AVERAGE(Table2[1W Return vs Nifty]))/_xlfn.STDEV.P(Table2[1W Return vs Nifty])</f>
        <v>0.73352541606292021</v>
      </c>
      <c r="O169">
        <v>2134.9499999999998</v>
      </c>
      <c r="P169">
        <v>2027.0551645213</v>
      </c>
      <c r="Q169">
        <v>1771.24557759864</v>
      </c>
      <c r="R169">
        <v>55.3889922394035</v>
      </c>
      <c r="S169" s="1">
        <f>(Table2[[#This Row],[Close Price]]-Table2[[#This Row],[20D EMA]])/Table2[[#This Row],[20D EMA]]</f>
        <v>2.1288554767090694E-2</v>
      </c>
      <c r="T169" s="1">
        <f>(Table2[[#This Row],[Close Price]]-Table2[[#This Row],[50D EMA]])/Table2[[#This Row],[50D EMA]]</f>
        <v>7.564906873904112E-2</v>
      </c>
      <c r="U169" s="1">
        <f>(Table2[[#This Row],[Close Price]]-Table2[[#This Row],[200D EMA]])/Table2[[#This Row],[200D EMA]]</f>
        <v>0.2309981335033563</v>
      </c>
      <c r="V169">
        <v>0.62462940176097304</v>
      </c>
      <c r="W169">
        <v>2083.1</v>
      </c>
      <c r="X169">
        <v>2194.4499999999998</v>
      </c>
      <c r="Y169">
        <v>2083.1</v>
      </c>
      <c r="Z169">
        <v>2238.1999999999998</v>
      </c>
      <c r="AA169">
        <v>1927.75</v>
      </c>
      <c r="AB169">
        <v>2280</v>
      </c>
      <c r="AC169" s="1">
        <f>(Table2[[#This Row],[Close Price]]/Table2[[#This Row],[Day Low]])-1</f>
        <v>4.6709231433920584E-2</v>
      </c>
      <c r="AD169" s="1">
        <f>(Table2[[#This Row],[Day High]]/Table2[[#This Row],[Close Price]])-1</f>
        <v>6.4437717849934462E-3</v>
      </c>
      <c r="AE169" s="1">
        <f>(Table2[[#This Row],[Close Price]]/Table2[[#This Row],[Current Week Low]])-1</f>
        <v>4.6709231433920584E-2</v>
      </c>
      <c r="AF169" s="1">
        <f>(Table2[[#This Row],[Current Week High]]/Table2[[#This Row],[Close Price]])-1</f>
        <v>2.650889745000895E-2</v>
      </c>
      <c r="AG169" s="1">
        <f>(Table2[[#This Row],[Close Price]]/Table2[[#This Row],[Current Month Low]])-1</f>
        <v>0.13105952535339127</v>
      </c>
      <c r="AH169" s="1">
        <f>(Table2[[#This Row],[Current Month High]]/Table2[[#This Row],[Close Price]])-1</f>
        <v>4.5679691799669797E-2</v>
      </c>
      <c r="AI169">
        <v>6.9849568886442599</v>
      </c>
      <c r="AJ169">
        <v>91.053669222343899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0.27</v>
      </c>
      <c r="AM169" t="s">
        <v>3162</v>
      </c>
      <c r="AN169">
        <v>7.38</v>
      </c>
      <c r="AO169" t="s">
        <v>3162</v>
      </c>
      <c r="AP169">
        <v>7.6249617817545995E-2</v>
      </c>
      <c r="AQ169">
        <f>(Table2[[#This Row],[Sharpe Ratio]]-AVERAGE(Table2[Sharpe Ratio]))/_xlfn.STDEV.P(Table2[Sharpe Ratio])</f>
        <v>0.21666922708683667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2.6148017454513943</v>
      </c>
      <c r="AS169">
        <f>_xlfn.RANK.AVG(Table2[[#This Row],[1Y Return vs Nifty Z-Score]],Table2[1Y Return vs Nifty Z-Score])</f>
        <v>166</v>
      </c>
      <c r="AT169">
        <f>_xlfn.RANK.AVG(Table2[[#This Row],[6M Return vs Nifty Z-Score]],Table2[6M Return vs Nifty Z-Score])</f>
        <v>202</v>
      </c>
      <c r="AU169">
        <f>_xlfn.RANK.AVG(Table2[[#This Row],[Sharpe Ratio Z-Score]],Table2[Sharpe Ratio Z-Score])</f>
        <v>287</v>
      </c>
      <c r="AV169">
        <f>(Table2[[#This Row],[Rank 1Y]]+Table2[[#This Row],[Rank 6M]]+Table2[[#This Row],[Rank Sharpe]])/3</f>
        <v>218.33333333333334</v>
      </c>
    </row>
    <row r="170" spans="1:48" x14ac:dyDescent="0.3">
      <c r="A170" t="s">
        <v>384</v>
      </c>
      <c r="B170" t="s">
        <v>385</v>
      </c>
      <c r="C170" t="s">
        <v>3125</v>
      </c>
      <c r="D170" t="s">
        <v>299</v>
      </c>
      <c r="E170">
        <v>59382.229864100002</v>
      </c>
      <c r="F170">
        <v>1813.95</v>
      </c>
      <c r="G170">
        <v>95.6392043346614</v>
      </c>
      <c r="H170">
        <f>(Table2[[#This Row],[1Y Return vs Nifty]]-AVERAGE(Table2[1Y Return vs Nifty]))/_xlfn.STDEV.P(Table2[1Y Return vs Nifty])</f>
        <v>1.089785081324065</v>
      </c>
      <c r="I170">
        <v>-0.56702100439634295</v>
      </c>
      <c r="J170">
        <f>(Table2[[#This Row],[1M Return vs Nifty]]-AVERAGE(Table2[1M Return vs Nifty]))/_xlfn.STDEV.P(Table2[1M Return vs Nifty])</f>
        <v>-0.18216436568665645</v>
      </c>
      <c r="K170">
        <v>21.5847736017625</v>
      </c>
      <c r="L170">
        <f>(Table2[[#This Row],[6M Return vs Nifty]]-AVERAGE(Table2[6M Return vs Nifty]))/_xlfn.STDEV.P(Table2[6M Return vs Nifty])</f>
        <v>0.58940571473543368</v>
      </c>
      <c r="M170">
        <v>3.2395748401928199</v>
      </c>
      <c r="N170">
        <f>(Table2[[#This Row],[1W Return vs Nifty]]-AVERAGE(Table2[1W Return vs Nifty]))/_xlfn.STDEV.P(Table2[1W Return vs Nifty])</f>
        <v>0.70880238366185133</v>
      </c>
      <c r="O170">
        <v>1823.37</v>
      </c>
      <c r="P170">
        <v>1766.88420084571</v>
      </c>
      <c r="Q170">
        <v>1450.2630105891201</v>
      </c>
      <c r="R170">
        <v>42.695815712128002</v>
      </c>
      <c r="S170" s="1">
        <f>(Table2[[#This Row],[Close Price]]-Table2[[#This Row],[20D EMA]])/Table2[[#This Row],[20D EMA]]</f>
        <v>-5.1662580825613267E-3</v>
      </c>
      <c r="T170" s="1">
        <f>(Table2[[#This Row],[Close Price]]-Table2[[#This Row],[50D EMA]])/Table2[[#This Row],[50D EMA]]</f>
        <v>2.6637738416452113E-2</v>
      </c>
      <c r="U170" s="1">
        <f>(Table2[[#This Row],[Close Price]]-Table2[[#This Row],[200D EMA]])/Table2[[#This Row],[200D EMA]]</f>
        <v>0.25077312649872002</v>
      </c>
      <c r="V170">
        <v>0.855827970563803</v>
      </c>
      <c r="W170">
        <v>1789.6</v>
      </c>
      <c r="X170">
        <v>1840.5</v>
      </c>
      <c r="Y170">
        <v>1789.6</v>
      </c>
      <c r="Z170">
        <v>1877.95</v>
      </c>
      <c r="AA170">
        <v>1750</v>
      </c>
      <c r="AB170">
        <v>1902</v>
      </c>
      <c r="AC170" s="1">
        <f>(Table2[[#This Row],[Close Price]]/Table2[[#This Row],[Day Low]])-1</f>
        <v>1.3606392489941888E-2</v>
      </c>
      <c r="AD170" s="1">
        <f>(Table2[[#This Row],[Day High]]/Table2[[#This Row],[Close Price]])-1</f>
        <v>1.4636566608781987E-2</v>
      </c>
      <c r="AE170" s="1">
        <f>(Table2[[#This Row],[Close Price]]/Table2[[#This Row],[Current Week Low]])-1</f>
        <v>1.3606392489941888E-2</v>
      </c>
      <c r="AF170" s="1">
        <f>(Table2[[#This Row],[Current Week High]]/Table2[[#This Row],[Close Price]])-1</f>
        <v>3.5282119132280299E-2</v>
      </c>
      <c r="AG170" s="1">
        <f>(Table2[[#This Row],[Close Price]]/Table2[[#This Row],[Current Month Low]])-1</f>
        <v>3.654285714285721E-2</v>
      </c>
      <c r="AH170" s="1">
        <f>(Table2[[#This Row],[Current Month High]]/Table2[[#This Row],[Close Price]])-1</f>
        <v>4.854047796245764E-2</v>
      </c>
      <c r="AI170">
        <v>7.2190523443314403</v>
      </c>
      <c r="AJ170">
        <v>124.86054295277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0.2</v>
      </c>
      <c r="AM170" t="s">
        <v>3162</v>
      </c>
      <c r="AN170">
        <v>-0.83</v>
      </c>
      <c r="AO170" t="s">
        <v>3161</v>
      </c>
      <c r="AP170">
        <v>3.5151275331085002E-2</v>
      </c>
      <c r="AQ170">
        <f>(Table2[[#This Row],[Sharpe Ratio]]-AVERAGE(Table2[Sharpe Ratio]))/_xlfn.STDEV.P(Table2[Sharpe Ratio])</f>
        <v>-0.26642047848401834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1.9394083355506753</v>
      </c>
      <c r="AS170">
        <f>_xlfn.RANK.AVG(Table2[[#This Row],[1Y Return vs Nifty Z-Score]],Table2[1Y Return vs Nifty Z-Score])</f>
        <v>98</v>
      </c>
      <c r="AT170">
        <f>_xlfn.RANK.AVG(Table2[[#This Row],[6M Return vs Nifty Z-Score]],Table2[6M Return vs Nifty Z-Score])</f>
        <v>151</v>
      </c>
      <c r="AU170">
        <f>_xlfn.RANK.AVG(Table2[[#This Row],[Sharpe Ratio Z-Score]],Table2[Sharpe Ratio Z-Score])</f>
        <v>408</v>
      </c>
      <c r="AV170">
        <f>(Table2[[#This Row],[Rank 1Y]]+Table2[[#This Row],[Rank 6M]]+Table2[[#This Row],[Rank Sharpe]])/3</f>
        <v>219</v>
      </c>
    </row>
    <row r="171" spans="1:48" x14ac:dyDescent="0.3">
      <c r="A171" t="s">
        <v>726</v>
      </c>
      <c r="B171" t="s">
        <v>727</v>
      </c>
      <c r="C171" t="s">
        <v>3122</v>
      </c>
      <c r="D171" t="s">
        <v>524</v>
      </c>
      <c r="E171">
        <v>23070.3471322</v>
      </c>
      <c r="F171">
        <v>1260.5</v>
      </c>
      <c r="G171">
        <v>90.305750834492201</v>
      </c>
      <c r="H171">
        <f>(Table2[[#This Row],[1Y Return vs Nifty]]-AVERAGE(Table2[1Y Return vs Nifty]))/_xlfn.STDEV.P(Table2[1Y Return vs Nifty])</f>
        <v>1.0017122262829612</v>
      </c>
      <c r="I171">
        <v>6.7039896843773705E-2</v>
      </c>
      <c r="J171">
        <f>(Table2[[#This Row],[1M Return vs Nifty]]-AVERAGE(Table2[1M Return vs Nifty]))/_xlfn.STDEV.P(Table2[1M Return vs Nifty])</f>
        <v>-0.11120702447002978</v>
      </c>
      <c r="K171">
        <v>11.477463085047299</v>
      </c>
      <c r="L171">
        <f>(Table2[[#This Row],[6M Return vs Nifty]]-AVERAGE(Table2[6M Return vs Nifty]))/_xlfn.STDEV.P(Table2[6M Return vs Nifty])</f>
        <v>0.23912838011353846</v>
      </c>
      <c r="M171">
        <v>-2.6159495458420801</v>
      </c>
      <c r="N171">
        <f>(Table2[[#This Row],[1W Return vs Nifty]]-AVERAGE(Table2[1W Return vs Nifty]))/_xlfn.STDEV.P(Table2[1W Return vs Nifty])</f>
        <v>-0.42710103445265196</v>
      </c>
      <c r="O171">
        <v>1369.12</v>
      </c>
      <c r="P171">
        <v>1409.7296094047799</v>
      </c>
      <c r="Q171">
        <v>1233.9554316082999</v>
      </c>
      <c r="R171">
        <v>21.986231088267299</v>
      </c>
      <c r="S171" s="1">
        <f>(Table2[[#This Row],[Close Price]]-Table2[[#This Row],[20D EMA]])/Table2[[#This Row],[20D EMA]]</f>
        <v>-7.9335631646605051E-2</v>
      </c>
      <c r="T171" s="1">
        <f>(Table2[[#This Row],[Close Price]]-Table2[[#This Row],[50D EMA]])/Table2[[#This Row],[50D EMA]]</f>
        <v>-0.10585690220962875</v>
      </c>
      <c r="U171" s="1">
        <f>(Table2[[#This Row],[Close Price]]-Table2[[#This Row],[200D EMA]])/Table2[[#This Row],[200D EMA]]</f>
        <v>2.1511772396108898E-2</v>
      </c>
      <c r="V171">
        <v>0.76905789997046703</v>
      </c>
      <c r="W171">
        <v>1254.05</v>
      </c>
      <c r="X171">
        <v>1328</v>
      </c>
      <c r="Y171">
        <v>1254.05</v>
      </c>
      <c r="Z171">
        <v>1358</v>
      </c>
      <c r="AA171">
        <v>1254.05</v>
      </c>
      <c r="AB171">
        <v>1444</v>
      </c>
      <c r="AC171" s="1">
        <f>(Table2[[#This Row],[Close Price]]/Table2[[#This Row],[Day Low]])-1</f>
        <v>5.1433355926797653E-3</v>
      </c>
      <c r="AD171" s="1">
        <f>(Table2[[#This Row],[Day High]]/Table2[[#This Row],[Close Price]])-1</f>
        <v>5.3550178500594958E-2</v>
      </c>
      <c r="AE171" s="1">
        <f>(Table2[[#This Row],[Close Price]]/Table2[[#This Row],[Current Week Low]])-1</f>
        <v>5.1433355926797653E-3</v>
      </c>
      <c r="AF171" s="1">
        <f>(Table2[[#This Row],[Current Week High]]/Table2[[#This Row],[Close Price]])-1</f>
        <v>7.7350257834192693E-2</v>
      </c>
      <c r="AG171" s="1">
        <f>(Table2[[#This Row],[Close Price]]/Table2[[#This Row],[Current Month Low]])-1</f>
        <v>5.1433355926797653E-3</v>
      </c>
      <c r="AH171" s="1">
        <f>(Table2[[#This Row],[Current Month High]]/Table2[[#This Row],[Close Price]])-1</f>
        <v>0.1455771519238398</v>
      </c>
      <c r="AI171">
        <v>40.892502975009897</v>
      </c>
      <c r="AJ171">
        <v>110.434056761268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-0.18</v>
      </c>
      <c r="AM171" t="s">
        <v>3161</v>
      </c>
      <c r="AN171">
        <v>-8.6300000000000008</v>
      </c>
      <c r="AO171" t="s">
        <v>3161</v>
      </c>
      <c r="AP171">
        <v>6.8409584819861993E-2</v>
      </c>
      <c r="AQ171">
        <f>(Table2[[#This Row],[Sharpe Ratio]]-AVERAGE(Table2[Sharpe Ratio]))/_xlfn.STDEV.P(Table2[Sharpe Ratio])</f>
        <v>0.12451370442154558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105</v>
      </c>
      <c r="AT171">
        <f>_xlfn.RANK.AVG(Table2[[#This Row],[6M Return vs Nifty Z-Score]],Table2[6M Return vs Nifty Z-Score])</f>
        <v>243</v>
      </c>
      <c r="AU171">
        <f>_xlfn.RANK.AVG(Table2[[#This Row],[Sharpe Ratio Z-Score]],Table2[Sharpe Ratio Z-Score])</f>
        <v>310</v>
      </c>
      <c r="AV171">
        <f>(Table2[[#This Row],[Rank 1Y]]+Table2[[#This Row],[Rank 6M]]+Table2[[#This Row],[Rank Sharpe]])/3</f>
        <v>219.33333333333334</v>
      </c>
    </row>
    <row r="172" spans="1:48" x14ac:dyDescent="0.3">
      <c r="A172" t="s">
        <v>1005</v>
      </c>
      <c r="B172" t="s">
        <v>1006</v>
      </c>
      <c r="C172" t="s">
        <v>3120</v>
      </c>
      <c r="D172" t="s">
        <v>51</v>
      </c>
      <c r="E172">
        <v>13468.429548119901</v>
      </c>
      <c r="F172">
        <v>555.70000000000005</v>
      </c>
      <c r="G172">
        <v>52.406726513065401</v>
      </c>
      <c r="H172">
        <f>(Table2[[#This Row],[1Y Return vs Nifty]]-AVERAGE(Table2[1Y Return vs Nifty]))/_xlfn.STDEV.P(Table2[1Y Return vs Nifty])</f>
        <v>0.37587471309298059</v>
      </c>
      <c r="I172">
        <v>14.1173054717719</v>
      </c>
      <c r="J172">
        <f>(Table2[[#This Row],[1M Return vs Nifty]]-AVERAGE(Table2[1M Return vs Nifty]))/_xlfn.STDEV.P(Table2[1M Return vs Nifty])</f>
        <v>1.461149016778521</v>
      </c>
      <c r="K172">
        <v>24.552149121047599</v>
      </c>
      <c r="L172">
        <f>(Table2[[#This Row],[6M Return vs Nifty]]-AVERAGE(Table2[6M Return vs Nifty]))/_xlfn.STDEV.P(Table2[6M Return vs Nifty])</f>
        <v>0.6922426055184473</v>
      </c>
      <c r="M172">
        <v>-0.18065199797887499</v>
      </c>
      <c r="N172">
        <f>(Table2[[#This Row],[1W Return vs Nifty]]-AVERAGE(Table2[1W Return vs Nifty]))/_xlfn.STDEV.P(Table2[1W Return vs Nifty])</f>
        <v>4.5318278724672673E-2</v>
      </c>
      <c r="O172">
        <v>586.03</v>
      </c>
      <c r="P172">
        <v>590.62955194460301</v>
      </c>
      <c r="Q172">
        <v>512.82802516868503</v>
      </c>
      <c r="R172">
        <v>34.280229907102601</v>
      </c>
      <c r="S172" s="1">
        <f>(Table2[[#This Row],[Close Price]]-Table2[[#This Row],[20D EMA]])/Table2[[#This Row],[20D EMA]]</f>
        <v>-5.1755029605992743E-2</v>
      </c>
      <c r="T172" s="1">
        <f>(Table2[[#This Row],[Close Price]]-Table2[[#This Row],[50D EMA]])/Table2[[#This Row],[50D EMA]]</f>
        <v>-5.9139526340326286E-2</v>
      </c>
      <c r="U172" s="1">
        <f>(Table2[[#This Row],[Close Price]]-Table2[[#This Row],[200D EMA]])/Table2[[#This Row],[200D EMA]]</f>
        <v>8.3599126270864577E-2</v>
      </c>
      <c r="V172">
        <v>0.56842392730592095</v>
      </c>
      <c r="W172">
        <v>551.20000000000005</v>
      </c>
      <c r="X172">
        <v>599.35</v>
      </c>
      <c r="Y172">
        <v>551.20000000000005</v>
      </c>
      <c r="Z172">
        <v>612.35</v>
      </c>
      <c r="AA172">
        <v>537.95000000000005</v>
      </c>
      <c r="AB172">
        <v>613.9</v>
      </c>
      <c r="AC172" s="1">
        <f>(Table2[[#This Row],[Close Price]]/Table2[[#This Row],[Day Low]])-1</f>
        <v>8.1640058055152398E-3</v>
      </c>
      <c r="AD172" s="1">
        <f>(Table2[[#This Row],[Day High]]/Table2[[#This Row],[Close Price]])-1</f>
        <v>7.8549577109951363E-2</v>
      </c>
      <c r="AE172" s="1">
        <f>(Table2[[#This Row],[Close Price]]/Table2[[#This Row],[Current Week Low]])-1</f>
        <v>8.1640058055152398E-3</v>
      </c>
      <c r="AF172" s="1">
        <f>(Table2[[#This Row],[Current Week High]]/Table2[[#This Row],[Close Price]])-1</f>
        <v>0.1019434946913802</v>
      </c>
      <c r="AG172" s="1">
        <f>(Table2[[#This Row],[Close Price]]/Table2[[#This Row],[Current Month Low]])-1</f>
        <v>3.2995631564271877E-2</v>
      </c>
      <c r="AH172" s="1">
        <f>(Table2[[#This Row],[Current Month High]]/Table2[[#This Row],[Close Price]])-1</f>
        <v>0.10473276947993515</v>
      </c>
      <c r="AI172">
        <v>29.746265970847499</v>
      </c>
      <c r="AJ172">
        <v>74.227935413074107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-0.17</v>
      </c>
      <c r="AM172" t="s">
        <v>3161</v>
      </c>
      <c r="AN172">
        <v>-2.4700000000000002</v>
      </c>
      <c r="AO172" t="s">
        <v>3161</v>
      </c>
      <c r="AP172">
        <v>6.1220103978522997E-2</v>
      </c>
      <c r="AQ172">
        <f>(Table2[[#This Row],[Sharpe Ratio]]-AVERAGE(Table2[Sharpe Ratio]))/_xlfn.STDEV.P(Table2[Sharpe Ratio])</f>
        <v>4.0005085029074405E-2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196</v>
      </c>
      <c r="AT172">
        <f>_xlfn.RANK.AVG(Table2[[#This Row],[6M Return vs Nifty Z-Score]],Table2[6M Return vs Nifty Z-Score])</f>
        <v>131</v>
      </c>
      <c r="AU172">
        <f>_xlfn.RANK.AVG(Table2[[#This Row],[Sharpe Ratio Z-Score]],Table2[Sharpe Ratio Z-Score])</f>
        <v>331</v>
      </c>
      <c r="AV172">
        <f>(Table2[[#This Row],[Rank 1Y]]+Table2[[#This Row],[Rank 6M]]+Table2[[#This Row],[Rank Sharpe]])/3</f>
        <v>219.33333333333334</v>
      </c>
    </row>
    <row r="173" spans="1:48" x14ac:dyDescent="0.3">
      <c r="A173" t="s">
        <v>463</v>
      </c>
      <c r="B173" t="s">
        <v>464</v>
      </c>
      <c r="C173" t="s">
        <v>3130</v>
      </c>
      <c r="D173" t="s">
        <v>414</v>
      </c>
      <c r="E173">
        <v>46138.362451350004</v>
      </c>
      <c r="F173">
        <v>1566.5</v>
      </c>
      <c r="G173">
        <v>19.334451094880102</v>
      </c>
      <c r="H173">
        <f>(Table2[[#This Row],[1Y Return vs Nifty]]-AVERAGE(Table2[1Y Return vs Nifty]))/_xlfn.STDEV.P(Table2[1Y Return vs Nifty])</f>
        <v>-0.17025730412492315</v>
      </c>
      <c r="I173">
        <v>1.8416441173457101</v>
      </c>
      <c r="J173">
        <f>(Table2[[#This Row],[1M Return vs Nifty]]-AVERAGE(Table2[1M Return vs Nifty]))/_xlfn.STDEV.P(Table2[1M Return vs Nifty])</f>
        <v>8.7387774471745297E-2</v>
      </c>
      <c r="K173">
        <v>33.6547872161741</v>
      </c>
      <c r="L173">
        <f>(Table2[[#This Row],[6M Return vs Nifty]]-AVERAGE(Table2[6M Return vs Nifty]))/_xlfn.STDEV.P(Table2[6M Return vs Nifty])</f>
        <v>1.0077021735920377</v>
      </c>
      <c r="M173">
        <v>0.68148366681905903</v>
      </c>
      <c r="N173">
        <f>(Table2[[#This Row],[1W Return vs Nifty]]-AVERAGE(Table2[1W Return vs Nifty]))/_xlfn.STDEV.P(Table2[1W Return vs Nifty])</f>
        <v>0.21256253969265287</v>
      </c>
      <c r="O173">
        <v>1628.59</v>
      </c>
      <c r="P173">
        <v>1641.2792497564801</v>
      </c>
      <c r="Q173">
        <v>1446.8185995946601</v>
      </c>
      <c r="R173">
        <v>33.504003922735002</v>
      </c>
      <c r="S173" s="1">
        <f>(Table2[[#This Row],[Close Price]]-Table2[[#This Row],[20D EMA]])/Table2[[#This Row],[20D EMA]]</f>
        <v>-3.8125003837675489E-2</v>
      </c>
      <c r="T173" s="1">
        <f>(Table2[[#This Row],[Close Price]]-Table2[[#This Row],[50D EMA]])/Table2[[#This Row],[50D EMA]]</f>
        <v>-4.5561564107738067E-2</v>
      </c>
      <c r="U173" s="1">
        <f>(Table2[[#This Row],[Close Price]]-Table2[[#This Row],[200D EMA]])/Table2[[#This Row],[200D EMA]]</f>
        <v>8.2720391097315021E-2</v>
      </c>
      <c r="V173">
        <v>0.56741068883203705</v>
      </c>
      <c r="W173">
        <v>1560</v>
      </c>
      <c r="X173">
        <v>1616.55</v>
      </c>
      <c r="Y173">
        <v>1560</v>
      </c>
      <c r="Z173">
        <v>1628.95</v>
      </c>
      <c r="AA173">
        <v>1545.65</v>
      </c>
      <c r="AB173">
        <v>1739.4</v>
      </c>
      <c r="AC173" s="1">
        <f>(Table2[[#This Row],[Close Price]]/Table2[[#This Row],[Day Low]])-1</f>
        <v>4.1666666666666519E-3</v>
      </c>
      <c r="AD173" s="1">
        <f>(Table2[[#This Row],[Day High]]/Table2[[#This Row],[Close Price]])-1</f>
        <v>3.1950207468879555E-2</v>
      </c>
      <c r="AE173" s="1">
        <f>(Table2[[#This Row],[Close Price]]/Table2[[#This Row],[Current Week Low]])-1</f>
        <v>4.1666666666666519E-3</v>
      </c>
      <c r="AF173" s="1">
        <f>(Table2[[#This Row],[Current Week High]]/Table2[[#This Row],[Close Price]])-1</f>
        <v>3.9865943185445341E-2</v>
      </c>
      <c r="AG173" s="1">
        <f>(Table2[[#This Row],[Close Price]]/Table2[[#This Row],[Current Month Low]])-1</f>
        <v>1.3489470449325358E-2</v>
      </c>
      <c r="AH173" s="1">
        <f>(Table2[[#This Row],[Current Month High]]/Table2[[#This Row],[Close Price]])-1</f>
        <v>0.11037344398340254</v>
      </c>
      <c r="AI173">
        <v>14.2036386849664</v>
      </c>
      <c r="AJ173">
        <v>53.721603454197499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0.02</v>
      </c>
      <c r="AM173" t="s">
        <v>3162</v>
      </c>
      <c r="AN173">
        <v>-3.3</v>
      </c>
      <c r="AO173" t="s">
        <v>3161</v>
      </c>
      <c r="AP173">
        <v>9.7777016082872995E-2</v>
      </c>
      <c r="AQ173">
        <f>(Table2[[#This Row],[Sharpe Ratio]]-AVERAGE(Table2[Sharpe Ratio]))/_xlfn.STDEV.P(Table2[Sharpe Ratio])</f>
        <v>0.46971263128566326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352</v>
      </c>
      <c r="AT173">
        <f>_xlfn.RANK.AVG(Table2[[#This Row],[6M Return vs Nifty Z-Score]],Table2[6M Return vs Nifty Z-Score])</f>
        <v>91</v>
      </c>
      <c r="AU173">
        <f>_xlfn.RANK.AVG(Table2[[#This Row],[Sharpe Ratio Z-Score]],Table2[Sharpe Ratio Z-Score])</f>
        <v>217</v>
      </c>
      <c r="AV173">
        <f>(Table2[[#This Row],[Rank 1Y]]+Table2[[#This Row],[Rank 6M]]+Table2[[#This Row],[Rank Sharpe]])/3</f>
        <v>220</v>
      </c>
    </row>
    <row r="174" spans="1:48" x14ac:dyDescent="0.3">
      <c r="A174" t="s">
        <v>1191</v>
      </c>
      <c r="B174" t="s">
        <v>1192</v>
      </c>
      <c r="C174" t="s">
        <v>3120</v>
      </c>
      <c r="D174" t="s">
        <v>253</v>
      </c>
      <c r="E174">
        <v>9717.8158576500009</v>
      </c>
      <c r="F174">
        <v>968.7</v>
      </c>
      <c r="G174">
        <v>49.347933734098604</v>
      </c>
      <c r="H174">
        <f>(Table2[[#This Row],[1Y Return vs Nifty]]-AVERAGE(Table2[1Y Return vs Nifty]))/_xlfn.STDEV.P(Table2[1Y Return vs Nifty])</f>
        <v>0.32536398622263824</v>
      </c>
      <c r="I174">
        <v>13.137033332836401</v>
      </c>
      <c r="J174">
        <f>(Table2[[#This Row],[1M Return vs Nifty]]-AVERAGE(Table2[1M Return vs Nifty]))/_xlfn.STDEV.P(Table2[1M Return vs Nifty])</f>
        <v>1.3514474021362117</v>
      </c>
      <c r="K174">
        <v>35.507739553157499</v>
      </c>
      <c r="L174">
        <f>(Table2[[#This Row],[6M Return vs Nifty]]-AVERAGE(Table2[6M Return vs Nifty]))/_xlfn.STDEV.P(Table2[6M Return vs Nifty])</f>
        <v>1.0719177930396229</v>
      </c>
      <c r="M174">
        <v>0.46165500313108299</v>
      </c>
      <c r="N174">
        <f>(Table2[[#This Row],[1W Return vs Nifty]]-AVERAGE(Table2[1W Return vs Nifty]))/_xlfn.STDEV.P(Table2[1W Return vs Nifty])</f>
        <v>0.16991834354204918</v>
      </c>
      <c r="O174">
        <v>972.13</v>
      </c>
      <c r="P174">
        <v>926.13008848629397</v>
      </c>
      <c r="Q174">
        <v>781.40361258395399</v>
      </c>
      <c r="R174">
        <v>39.639930110486098</v>
      </c>
      <c r="S174" s="1">
        <f>(Table2[[#This Row],[Close Price]]-Table2[[#This Row],[20D EMA]])/Table2[[#This Row],[20D EMA]]</f>
        <v>-3.528334687747472E-3</v>
      </c>
      <c r="T174" s="1">
        <f>(Table2[[#This Row],[Close Price]]-Table2[[#This Row],[50D EMA]])/Table2[[#This Row],[50D EMA]]</f>
        <v>4.5965369274724818E-2</v>
      </c>
      <c r="U174" s="1">
        <f>(Table2[[#This Row],[Close Price]]-Table2[[#This Row],[200D EMA]])/Table2[[#This Row],[200D EMA]]</f>
        <v>0.23969224661848226</v>
      </c>
      <c r="V174">
        <v>1.0153681985754801</v>
      </c>
      <c r="W174">
        <v>940</v>
      </c>
      <c r="X174">
        <v>968.9</v>
      </c>
      <c r="Y174">
        <v>940</v>
      </c>
      <c r="Z174">
        <v>1000.8</v>
      </c>
      <c r="AA174">
        <v>924.05</v>
      </c>
      <c r="AB174">
        <v>1107.6500000000001</v>
      </c>
      <c r="AC174" s="1">
        <f>(Table2[[#This Row],[Close Price]]/Table2[[#This Row],[Day Low]])-1</f>
        <v>3.0531914893617174E-2</v>
      </c>
      <c r="AD174" s="1">
        <f>(Table2[[#This Row],[Day High]]/Table2[[#This Row],[Close Price]])-1</f>
        <v>2.0646226902032438E-4</v>
      </c>
      <c r="AE174" s="1">
        <f>(Table2[[#This Row],[Close Price]]/Table2[[#This Row],[Current Week Low]])-1</f>
        <v>3.0531914893617174E-2</v>
      </c>
      <c r="AF174" s="1">
        <f>(Table2[[#This Row],[Current Week High]]/Table2[[#This Row],[Close Price]])-1</f>
        <v>3.313719417776384E-2</v>
      </c>
      <c r="AG174" s="1">
        <f>(Table2[[#This Row],[Close Price]]/Table2[[#This Row],[Current Month Low]])-1</f>
        <v>4.8319896109517924E-2</v>
      </c>
      <c r="AH174" s="1">
        <f>(Table2[[#This Row],[Current Month High]]/Table2[[#This Row],[Close Price]])-1</f>
        <v>0.14343966140187892</v>
      </c>
      <c r="AI174">
        <v>14.343966140187799</v>
      </c>
      <c r="AJ174">
        <v>80.491894913359403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0.16</v>
      </c>
      <c r="AM174" t="s">
        <v>3162</v>
      </c>
      <c r="AN174">
        <v>-4.2699999999999996</v>
      </c>
      <c r="AO174" t="s">
        <v>3161</v>
      </c>
      <c r="AP174">
        <v>4.5671768850576999E-2</v>
      </c>
      <c r="AQ174">
        <f>(Table2[[#This Row],[Sharpe Ratio]]-AVERAGE(Table2[Sharpe Ratio]))/_xlfn.STDEV.P(Table2[Sharpe Ratio])</f>
        <v>-0.14275753226019558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2.7758899926803262</v>
      </c>
      <c r="AS174">
        <f>_xlfn.RANK.AVG(Table2[[#This Row],[1Y Return vs Nifty Z-Score]],Table2[1Y Return vs Nifty Z-Score])</f>
        <v>205</v>
      </c>
      <c r="AT174">
        <f>_xlfn.RANK.AVG(Table2[[#This Row],[6M Return vs Nifty Z-Score]],Table2[6M Return vs Nifty Z-Score])</f>
        <v>81</v>
      </c>
      <c r="AU174">
        <f>_xlfn.RANK.AVG(Table2[[#This Row],[Sharpe Ratio Z-Score]],Table2[Sharpe Ratio Z-Score])</f>
        <v>375</v>
      </c>
      <c r="AV174">
        <f>(Table2[[#This Row],[Rank 1Y]]+Table2[[#This Row],[Rank 6M]]+Table2[[#This Row],[Rank Sharpe]])/3</f>
        <v>220.33333333333334</v>
      </c>
    </row>
    <row r="175" spans="1:48" x14ac:dyDescent="0.3">
      <c r="A175" t="s">
        <v>757</v>
      </c>
      <c r="B175" t="s">
        <v>758</v>
      </c>
      <c r="C175" t="s">
        <v>3120</v>
      </c>
      <c r="D175" t="s">
        <v>253</v>
      </c>
      <c r="E175">
        <v>21057.311454375002</v>
      </c>
      <c r="F175">
        <v>526.25</v>
      </c>
      <c r="G175">
        <v>20.0808965100046</v>
      </c>
      <c r="H175">
        <f>(Table2[[#This Row],[1Y Return vs Nifty]]-AVERAGE(Table2[1Y Return vs Nifty]))/_xlfn.STDEV.P(Table2[1Y Return vs Nifty])</f>
        <v>-0.15793103581860515</v>
      </c>
      <c r="I175">
        <v>5.07692155357626</v>
      </c>
      <c r="J175">
        <f>(Table2[[#This Row],[1M Return vs Nifty]]-AVERAGE(Table2[1M Return vs Nifty]))/_xlfn.STDEV.P(Table2[1M Return vs Nifty])</f>
        <v>0.44944555870677749</v>
      </c>
      <c r="K175">
        <v>24.497832600751501</v>
      </c>
      <c r="L175">
        <f>(Table2[[#This Row],[6M Return vs Nifty]]-AVERAGE(Table2[6M Return vs Nifty]))/_xlfn.STDEV.P(Table2[6M Return vs Nifty])</f>
        <v>0.69036022088963944</v>
      </c>
      <c r="M175">
        <v>1.9790217006634601</v>
      </c>
      <c r="N175">
        <f>(Table2[[#This Row],[1W Return vs Nifty]]-AVERAGE(Table2[1W Return vs Nifty]))/_xlfn.STDEV.P(Table2[1W Return vs Nifty])</f>
        <v>0.46426978068588376</v>
      </c>
      <c r="O175">
        <v>541.80999999999995</v>
      </c>
      <c r="P175">
        <v>520.64991948951297</v>
      </c>
      <c r="Q175">
        <v>450.78135015720699</v>
      </c>
      <c r="R175">
        <v>35.084218025314598</v>
      </c>
      <c r="S175" s="1">
        <f>(Table2[[#This Row],[Close Price]]-Table2[[#This Row],[20D EMA]])/Table2[[#This Row],[20D EMA]]</f>
        <v>-2.8718554474815798E-2</v>
      </c>
      <c r="T175" s="1">
        <f>(Table2[[#This Row],[Close Price]]-Table2[[#This Row],[50D EMA]])/Table2[[#This Row],[50D EMA]]</f>
        <v>1.0755942334491862E-2</v>
      </c>
      <c r="U175" s="1">
        <f>(Table2[[#This Row],[Close Price]]-Table2[[#This Row],[200D EMA]])/Table2[[#This Row],[200D EMA]]</f>
        <v>0.16741741825937081</v>
      </c>
      <c r="V175">
        <v>0.65440405903217702</v>
      </c>
      <c r="W175">
        <v>522.1</v>
      </c>
      <c r="X175">
        <v>545</v>
      </c>
      <c r="Y175">
        <v>522.1</v>
      </c>
      <c r="Z175">
        <v>548.4</v>
      </c>
      <c r="AA175">
        <v>519.70000000000005</v>
      </c>
      <c r="AB175">
        <v>566.79999999999995</v>
      </c>
      <c r="AC175" s="1">
        <f>(Table2[[#This Row],[Close Price]]/Table2[[#This Row],[Day Low]])-1</f>
        <v>7.9486688373875403E-3</v>
      </c>
      <c r="AD175" s="1">
        <f>(Table2[[#This Row],[Day High]]/Table2[[#This Row],[Close Price]])-1</f>
        <v>3.562945368171011E-2</v>
      </c>
      <c r="AE175" s="1">
        <f>(Table2[[#This Row],[Close Price]]/Table2[[#This Row],[Current Week Low]])-1</f>
        <v>7.9486688373875403E-3</v>
      </c>
      <c r="AF175" s="1">
        <f>(Table2[[#This Row],[Current Week High]]/Table2[[#This Row],[Close Price]])-1</f>
        <v>4.2090261282660357E-2</v>
      </c>
      <c r="AG175" s="1">
        <f>(Table2[[#This Row],[Close Price]]/Table2[[#This Row],[Current Month Low]])-1</f>
        <v>1.2603425052915007E-2</v>
      </c>
      <c r="AH175" s="1">
        <f>(Table2[[#This Row],[Current Month High]]/Table2[[#This Row],[Close Price]])-1</f>
        <v>7.7054631828978426E-2</v>
      </c>
      <c r="AI175">
        <v>10.2137767220902</v>
      </c>
      <c r="AJ175">
        <v>50.357142857142797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0.19</v>
      </c>
      <c r="AM175" t="s">
        <v>3162</v>
      </c>
      <c r="AN175">
        <v>-4.2699999999999996</v>
      </c>
      <c r="AO175" t="s">
        <v>3161</v>
      </c>
      <c r="AP175">
        <v>0.108416077571294</v>
      </c>
      <c r="AQ175">
        <f>(Table2[[#This Row],[Sharpe Ratio]]-AVERAGE(Table2[Sharpe Ratio]))/_xlfn.STDEV.P(Table2[Sharpe Ratio])</f>
        <v>0.59476928250425354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2.0409138069679491</v>
      </c>
      <c r="AS175">
        <f>_xlfn.RANK.AVG(Table2[[#This Row],[1Y Return vs Nifty Z-Score]],Table2[1Y Return vs Nifty Z-Score])</f>
        <v>344</v>
      </c>
      <c r="AT175">
        <f>_xlfn.RANK.AVG(Table2[[#This Row],[6M Return vs Nifty Z-Score]],Table2[6M Return vs Nifty Z-Score])</f>
        <v>132</v>
      </c>
      <c r="AU175">
        <f>_xlfn.RANK.AVG(Table2[[#This Row],[Sharpe Ratio Z-Score]],Table2[Sharpe Ratio Z-Score])</f>
        <v>186</v>
      </c>
      <c r="AV175">
        <f>(Table2[[#This Row],[Rank 1Y]]+Table2[[#This Row],[Rank 6M]]+Table2[[#This Row],[Rank Sharpe]])/3</f>
        <v>220.66666666666666</v>
      </c>
    </row>
    <row r="176" spans="1:48" x14ac:dyDescent="0.3">
      <c r="A176" t="s">
        <v>1058</v>
      </c>
      <c r="B176" t="s">
        <v>1059</v>
      </c>
      <c r="C176" t="s">
        <v>3118</v>
      </c>
      <c r="D176" t="s">
        <v>1002</v>
      </c>
      <c r="E176">
        <v>12164.470727275</v>
      </c>
      <c r="F176">
        <v>602.95000000000005</v>
      </c>
      <c r="G176">
        <v>31.920569444236602</v>
      </c>
      <c r="H176">
        <f>(Table2[[#This Row],[1Y Return vs Nifty]]-AVERAGE(Table2[1Y Return vs Nifty]))/_xlfn.STDEV.P(Table2[1Y Return vs Nifty])</f>
        <v>3.7580896185229633E-2</v>
      </c>
      <c r="I176">
        <v>11.438688933401499</v>
      </c>
      <c r="J176">
        <f>(Table2[[#This Row],[1M Return vs Nifty]]-AVERAGE(Table2[1M Return vs Nifty]))/_xlfn.STDEV.P(Table2[1M Return vs Nifty])</f>
        <v>1.1613867899484047</v>
      </c>
      <c r="K176">
        <v>51.439812218120998</v>
      </c>
      <c r="L176">
        <f>(Table2[[#This Row],[6M Return vs Nifty]]-AVERAGE(Table2[6M Return vs Nifty]))/_xlfn.STDEV.P(Table2[6M Return vs Nifty])</f>
        <v>1.6240571518588307</v>
      </c>
      <c r="M176">
        <v>-0.74245903480876096</v>
      </c>
      <c r="N176">
        <f>(Table2[[#This Row],[1W Return vs Nifty]]-AVERAGE(Table2[1W Return vs Nifty]))/_xlfn.STDEV.P(Table2[1W Return vs Nifty])</f>
        <v>-6.3665732165593736E-2</v>
      </c>
      <c r="O176">
        <v>631.87</v>
      </c>
      <c r="P176">
        <v>592.93909441188896</v>
      </c>
      <c r="Q176">
        <v>485.66540636571398</v>
      </c>
      <c r="R176">
        <v>29.3983644401894</v>
      </c>
      <c r="S176" s="1">
        <f>(Table2[[#This Row],[Close Price]]-Table2[[#This Row],[20D EMA]])/Table2[[#This Row],[20D EMA]]</f>
        <v>-4.5768908161488847E-2</v>
      </c>
      <c r="T176" s="1">
        <f>(Table2[[#This Row],[Close Price]]-Table2[[#This Row],[50D EMA]])/Table2[[#This Row],[50D EMA]]</f>
        <v>1.688353101095565E-2</v>
      </c>
      <c r="U176" s="1">
        <f>(Table2[[#This Row],[Close Price]]-Table2[[#This Row],[200D EMA]])/Table2[[#This Row],[200D EMA]]</f>
        <v>0.2414925833650356</v>
      </c>
      <c r="V176">
        <v>0.43505678832246297</v>
      </c>
      <c r="W176">
        <v>601.5</v>
      </c>
      <c r="X176">
        <v>632.9</v>
      </c>
      <c r="Y176">
        <v>601.5</v>
      </c>
      <c r="Z176">
        <v>648.95000000000005</v>
      </c>
      <c r="AA176">
        <v>601.5</v>
      </c>
      <c r="AB176">
        <v>691.8</v>
      </c>
      <c r="AC176" s="1">
        <f>(Table2[[#This Row],[Close Price]]/Table2[[#This Row],[Day Low]])-1</f>
        <v>2.4106400665004912E-3</v>
      </c>
      <c r="AD176" s="1">
        <f>(Table2[[#This Row],[Day High]]/Table2[[#This Row],[Close Price]])-1</f>
        <v>4.9672443817895262E-2</v>
      </c>
      <c r="AE176" s="1">
        <f>(Table2[[#This Row],[Close Price]]/Table2[[#This Row],[Current Week Low]])-1</f>
        <v>2.4106400665004912E-3</v>
      </c>
      <c r="AF176" s="1">
        <f>(Table2[[#This Row],[Current Week High]]/Table2[[#This Row],[Close Price]])-1</f>
        <v>7.6291566464880889E-2</v>
      </c>
      <c r="AG176" s="1">
        <f>(Table2[[#This Row],[Close Price]]/Table2[[#This Row],[Current Month Low]])-1</f>
        <v>2.4106400665004912E-3</v>
      </c>
      <c r="AH176" s="1">
        <f>(Table2[[#This Row],[Current Month High]]/Table2[[#This Row],[Close Price]])-1</f>
        <v>0.14735881913923188</v>
      </c>
      <c r="AI176">
        <v>14.7358819139231</v>
      </c>
      <c r="AJ176">
        <v>75.531295487627304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0.28999999999999998</v>
      </c>
      <c r="AM176" t="s">
        <v>3162</v>
      </c>
      <c r="AN176">
        <v>-8.74</v>
      </c>
      <c r="AO176" t="s">
        <v>3161</v>
      </c>
      <c r="AP176">
        <v>6.3808967854053003E-2</v>
      </c>
      <c r="AQ176">
        <f>(Table2[[#This Row],[Sharpe Ratio]]-AVERAGE(Table2[Sharpe Ratio]))/_xlfn.STDEV.P(Table2[Sharpe Ratio])</f>
        <v>7.0435837505401541E-2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2.8297949433322729</v>
      </c>
      <c r="AS176">
        <f>_xlfn.RANK.AVG(Table2[[#This Row],[1Y Return vs Nifty Z-Score]],Table2[1Y Return vs Nifty Z-Score])</f>
        <v>285</v>
      </c>
      <c r="AT176">
        <f>_xlfn.RANK.AVG(Table2[[#This Row],[6M Return vs Nifty Z-Score]],Table2[6M Return vs Nifty Z-Score])</f>
        <v>52</v>
      </c>
      <c r="AU176">
        <f>_xlfn.RANK.AVG(Table2[[#This Row],[Sharpe Ratio Z-Score]],Table2[Sharpe Ratio Z-Score])</f>
        <v>325</v>
      </c>
      <c r="AV176">
        <f>(Table2[[#This Row],[Rank 1Y]]+Table2[[#This Row],[Rank 6M]]+Table2[[#This Row],[Rank Sharpe]])/3</f>
        <v>220.66666666666666</v>
      </c>
    </row>
    <row r="177" spans="1:48" x14ac:dyDescent="0.3">
      <c r="A177" t="s">
        <v>1230</v>
      </c>
      <c r="B177" t="s">
        <v>1231</v>
      </c>
      <c r="C177" t="s">
        <v>3119</v>
      </c>
      <c r="D177" t="s">
        <v>48</v>
      </c>
      <c r="E177">
        <v>9288.5504266799999</v>
      </c>
      <c r="F177">
        <v>2937.9</v>
      </c>
      <c r="G177">
        <v>33.678324562943999</v>
      </c>
      <c r="H177">
        <f>(Table2[[#This Row],[1Y Return vs Nifty]]-AVERAGE(Table2[1Y Return vs Nifty]))/_xlfn.STDEV.P(Table2[1Y Return vs Nifty])</f>
        <v>6.6607213141543872E-2</v>
      </c>
      <c r="I177">
        <v>-1.56059270992483</v>
      </c>
      <c r="J177">
        <f>(Table2[[#This Row],[1M Return vs Nifty]]-AVERAGE(Table2[1M Return vs Nifty]))/_xlfn.STDEV.P(Table2[1M Return vs Nifty])</f>
        <v>-0.29335432613758794</v>
      </c>
      <c r="K177">
        <v>1.8924931707978701</v>
      </c>
      <c r="L177">
        <f>(Table2[[#This Row],[6M Return vs Nifty]]-AVERAGE(Table2[6M Return vs Nifty]))/_xlfn.STDEV.P(Table2[6M Return vs Nifty])</f>
        <v>-9.3046802240062967E-2</v>
      </c>
      <c r="M177">
        <v>1.6534590516129599</v>
      </c>
      <c r="N177">
        <f>(Table2[[#This Row],[1W Return vs Nifty]]-AVERAGE(Table2[1W Return vs Nifty]))/_xlfn.STDEV.P(Table2[1W Return vs Nifty])</f>
        <v>0.40111442490786903</v>
      </c>
      <c r="O177">
        <v>3177.04</v>
      </c>
      <c r="P177">
        <v>3146.4392812934402</v>
      </c>
      <c r="Q177">
        <v>2736.3941433308901</v>
      </c>
      <c r="R177">
        <v>27.936348155847799</v>
      </c>
      <c r="S177" s="1">
        <f>(Table2[[#This Row],[Close Price]]-Table2[[#This Row],[20D EMA]])/Table2[[#This Row],[20D EMA]]</f>
        <v>-7.5271321733437369E-2</v>
      </c>
      <c r="T177" s="1">
        <f>(Table2[[#This Row],[Close Price]]-Table2[[#This Row],[50D EMA]])/Table2[[#This Row],[50D EMA]]</f>
        <v>-6.6277866073332789E-2</v>
      </c>
      <c r="U177" s="1">
        <f>(Table2[[#This Row],[Close Price]]-Table2[[#This Row],[200D EMA]])/Table2[[#This Row],[200D EMA]]</f>
        <v>7.3639193081968063E-2</v>
      </c>
      <c r="V177">
        <v>0.418050828364805</v>
      </c>
      <c r="W177">
        <v>2901.65</v>
      </c>
      <c r="X177">
        <v>3101</v>
      </c>
      <c r="Y177">
        <v>2901.65</v>
      </c>
      <c r="Z177">
        <v>3167.45</v>
      </c>
      <c r="AA177">
        <v>2901.65</v>
      </c>
      <c r="AB177">
        <v>3398</v>
      </c>
      <c r="AC177" s="1">
        <f>(Table2[[#This Row],[Close Price]]/Table2[[#This Row],[Day Low]])-1</f>
        <v>1.2492891975255382E-2</v>
      </c>
      <c r="AD177" s="1">
        <f>(Table2[[#This Row],[Day High]]/Table2[[#This Row],[Close Price]])-1</f>
        <v>5.5515844650941171E-2</v>
      </c>
      <c r="AE177" s="1">
        <f>(Table2[[#This Row],[Close Price]]/Table2[[#This Row],[Current Week Low]])-1</f>
        <v>1.2492891975255382E-2</v>
      </c>
      <c r="AF177" s="1">
        <f>(Table2[[#This Row],[Current Week High]]/Table2[[#This Row],[Close Price]])-1</f>
        <v>7.813404132203261E-2</v>
      </c>
      <c r="AG177" s="1">
        <f>(Table2[[#This Row],[Close Price]]/Table2[[#This Row],[Current Month Low]])-1</f>
        <v>1.2492891975255382E-2</v>
      </c>
      <c r="AH177" s="1">
        <f>(Table2[[#This Row],[Current Month High]]/Table2[[#This Row],[Close Price]])-1</f>
        <v>0.1566084618264747</v>
      </c>
      <c r="AI177">
        <v>26.791245447428398</v>
      </c>
      <c r="AJ177">
        <v>74.617750635224894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0.02</v>
      </c>
      <c r="AM177" t="s">
        <v>3162</v>
      </c>
      <c r="AN177">
        <v>-5.89</v>
      </c>
      <c r="AO177" t="s">
        <v>3161</v>
      </c>
      <c r="AP177">
        <v>0.19819939323444699</v>
      </c>
      <c r="AQ177">
        <f>(Table2[[#This Row],[Sharpe Ratio]]-AVERAGE(Table2[Sharpe Ratio]))/_xlfn.STDEV.P(Table2[Sharpe Ratio])</f>
        <v>1.6501256035815866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1.7314461132533485</v>
      </c>
      <c r="AS177">
        <f>_xlfn.RANK.AVG(Table2[[#This Row],[1Y Return vs Nifty Z-Score]],Table2[1Y Return vs Nifty Z-Score])</f>
        <v>275</v>
      </c>
      <c r="AT177">
        <f>_xlfn.RANK.AVG(Table2[[#This Row],[6M Return vs Nifty Z-Score]],Table2[6M Return vs Nifty Z-Score])</f>
        <v>360</v>
      </c>
      <c r="AU177">
        <f>_xlfn.RANK.AVG(Table2[[#This Row],[Sharpe Ratio Z-Score]],Table2[Sharpe Ratio Z-Score])</f>
        <v>27</v>
      </c>
      <c r="AV177">
        <f>(Table2[[#This Row],[Rank 1Y]]+Table2[[#This Row],[Rank 6M]]+Table2[[#This Row],[Rank Sharpe]])/3</f>
        <v>220.66666666666666</v>
      </c>
    </row>
    <row r="178" spans="1:48" x14ac:dyDescent="0.3">
      <c r="A178" t="s">
        <v>1587</v>
      </c>
      <c r="B178" t="s">
        <v>1588</v>
      </c>
      <c r="C178" t="s">
        <v>3114</v>
      </c>
      <c r="D178" t="s">
        <v>268</v>
      </c>
      <c r="E178">
        <v>5807.9524779499998</v>
      </c>
      <c r="F178">
        <v>1179.5</v>
      </c>
      <c r="G178">
        <v>106.81747410362</v>
      </c>
      <c r="H178">
        <f>(Table2[[#This Row],[1Y Return vs Nifty]]-AVERAGE(Table2[1Y Return vs Nifty]))/_xlfn.STDEV.P(Table2[1Y Return vs Nifty])</f>
        <v>1.2743750722071976</v>
      </c>
      <c r="I178">
        <v>-8.1642778430217202</v>
      </c>
      <c r="J178">
        <f>(Table2[[#This Row],[1M Return vs Nifty]]-AVERAGE(Table2[1M Return vs Nifty]))/_xlfn.STDEV.P(Table2[1M Return vs Nifty])</f>
        <v>-1.0323684150994794</v>
      </c>
      <c r="K178">
        <v>6.7771859866208999</v>
      </c>
      <c r="L178">
        <f>(Table2[[#This Row],[6M Return vs Nifty]]-AVERAGE(Table2[6M Return vs Nifty]))/_xlfn.STDEV.P(Table2[6M Return vs Nifty])</f>
        <v>7.6236329721066476E-2</v>
      </c>
      <c r="M178">
        <v>9.7448216612865401E-2</v>
      </c>
      <c r="N178">
        <f>(Table2[[#This Row],[1W Return vs Nifty]]-AVERAGE(Table2[1W Return vs Nifty]))/_xlfn.STDEV.P(Table2[1W Return vs Nifty])</f>
        <v>9.9266475932513989E-2</v>
      </c>
      <c r="O178">
        <v>1307.27</v>
      </c>
      <c r="P178">
        <v>1313.08309645488</v>
      </c>
      <c r="Q178">
        <v>1100.8787012626899</v>
      </c>
      <c r="R178">
        <v>24.724194283934601</v>
      </c>
      <c r="S178" s="1">
        <f>(Table2[[#This Row],[Close Price]]-Table2[[#This Row],[20D EMA]])/Table2[[#This Row],[20D EMA]]</f>
        <v>-9.7738034223993506E-2</v>
      </c>
      <c r="T178" s="1">
        <f>(Table2[[#This Row],[Close Price]]-Table2[[#This Row],[50D EMA]])/Table2[[#This Row],[50D EMA]]</f>
        <v>-0.10173240125894055</v>
      </c>
      <c r="U178" s="1">
        <f>(Table2[[#This Row],[Close Price]]-Table2[[#This Row],[200D EMA]])/Table2[[#This Row],[200D EMA]]</f>
        <v>7.1416858775751366E-2</v>
      </c>
      <c r="V178">
        <v>0.358130499444554</v>
      </c>
      <c r="W178">
        <v>1169.9000000000001</v>
      </c>
      <c r="X178">
        <v>1281</v>
      </c>
      <c r="Y178">
        <v>1169.9000000000001</v>
      </c>
      <c r="Z178">
        <v>1289.5</v>
      </c>
      <c r="AA178">
        <v>1169.9000000000001</v>
      </c>
      <c r="AB178">
        <v>1391.8</v>
      </c>
      <c r="AC178" s="1">
        <f>(Table2[[#This Row],[Close Price]]/Table2[[#This Row],[Day Low]])-1</f>
        <v>8.2058295580818008E-3</v>
      </c>
      <c r="AD178" s="1">
        <f>(Table2[[#This Row],[Day High]]/Table2[[#This Row],[Close Price]])-1</f>
        <v>8.6053412462907986E-2</v>
      </c>
      <c r="AE178" s="1">
        <f>(Table2[[#This Row],[Close Price]]/Table2[[#This Row],[Current Week Low]])-1</f>
        <v>8.2058295580818008E-3</v>
      </c>
      <c r="AF178" s="1">
        <f>(Table2[[#This Row],[Current Week High]]/Table2[[#This Row],[Close Price]])-1</f>
        <v>9.3259855871131725E-2</v>
      </c>
      <c r="AG178" s="1">
        <f>(Table2[[#This Row],[Close Price]]/Table2[[#This Row],[Current Month Low]])-1</f>
        <v>8.2058295580818008E-3</v>
      </c>
      <c r="AH178" s="1">
        <f>(Table2[[#This Row],[Current Month High]]/Table2[[#This Row],[Close Price]])-1</f>
        <v>0.17999152183128442</v>
      </c>
      <c r="AI178">
        <v>28.3213225943196</v>
      </c>
      <c r="AJ178">
        <v>122.526176775775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0.02</v>
      </c>
      <c r="AM178" t="s">
        <v>3162</v>
      </c>
      <c r="AN178">
        <v>-11.09</v>
      </c>
      <c r="AO178" t="s">
        <v>3161</v>
      </c>
      <c r="AP178">
        <v>7.6208437028309997E-2</v>
      </c>
      <c r="AQ178">
        <f>(Table2[[#This Row],[Sharpe Ratio]]-AVERAGE(Table2[Sharpe Ratio]))/_xlfn.STDEV.P(Table2[Sharpe Ratio])</f>
        <v>0.21618516826247539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76</v>
      </c>
      <c r="AT178">
        <f>_xlfn.RANK.AVG(Table2[[#This Row],[6M Return vs Nifty Z-Score]],Table2[6M Return vs Nifty Z-Score])</f>
        <v>299</v>
      </c>
      <c r="AU178">
        <f>_xlfn.RANK.AVG(Table2[[#This Row],[Sharpe Ratio Z-Score]],Table2[Sharpe Ratio Z-Score])</f>
        <v>288</v>
      </c>
      <c r="AV178">
        <f>(Table2[[#This Row],[Rank 1Y]]+Table2[[#This Row],[Rank 6M]]+Table2[[#This Row],[Rank Sharpe]])/3</f>
        <v>221</v>
      </c>
    </row>
    <row r="179" spans="1:48" x14ac:dyDescent="0.3">
      <c r="A179" t="s">
        <v>878</v>
      </c>
      <c r="B179" t="s">
        <v>879</v>
      </c>
      <c r="C179" t="s">
        <v>3116</v>
      </c>
      <c r="D179" t="s">
        <v>485</v>
      </c>
      <c r="E179">
        <v>16759.096125299999</v>
      </c>
      <c r="F179">
        <v>977.4</v>
      </c>
      <c r="G179">
        <v>103.82350527381701</v>
      </c>
      <c r="H179">
        <f>(Table2[[#This Row],[1Y Return vs Nifty]]-AVERAGE(Table2[1Y Return vs Nifty]))/_xlfn.STDEV.P(Table2[1Y Return vs Nifty])</f>
        <v>1.2249348018952022</v>
      </c>
      <c r="I179">
        <v>1.21029552932911</v>
      </c>
      <c r="J179">
        <f>(Table2[[#This Row],[1M Return vs Nifty]]-AVERAGE(Table2[1M Return vs Nifty]))/_xlfn.STDEV.P(Table2[1M Return vs Nifty])</f>
        <v>1.6733966455968932E-2</v>
      </c>
      <c r="K179">
        <v>46.261514171196701</v>
      </c>
      <c r="L179">
        <f>(Table2[[#This Row],[6M Return vs Nifty]]-AVERAGE(Table2[6M Return vs Nifty]))/_xlfn.STDEV.P(Table2[6M Return vs Nifty])</f>
        <v>1.4445988840283603</v>
      </c>
      <c r="M179">
        <v>-3.5803106352118799</v>
      </c>
      <c r="N179">
        <f>(Table2[[#This Row],[1W Return vs Nifty]]-AVERAGE(Table2[1W Return vs Nifty]))/_xlfn.STDEV.P(Table2[1W Return vs Nifty])</f>
        <v>-0.61417583518686114</v>
      </c>
      <c r="O179">
        <v>1046</v>
      </c>
      <c r="P179">
        <v>1006.56901531555</v>
      </c>
      <c r="Q179">
        <v>800.25897118901003</v>
      </c>
      <c r="R179">
        <v>31.682286131061201</v>
      </c>
      <c r="S179" s="1">
        <f>(Table2[[#This Row],[Close Price]]-Table2[[#This Row],[20D EMA]])/Table2[[#This Row],[20D EMA]]</f>
        <v>-6.5583173996175928E-2</v>
      </c>
      <c r="T179" s="1">
        <f>(Table2[[#This Row],[Close Price]]-Table2[[#This Row],[50D EMA]])/Table2[[#This Row],[50D EMA]]</f>
        <v>-2.8978654092989168E-2</v>
      </c>
      <c r="U179" s="1">
        <f>(Table2[[#This Row],[Close Price]]-Table2[[#This Row],[200D EMA]])/Table2[[#This Row],[200D EMA]]</f>
        <v>0.22135463042394524</v>
      </c>
      <c r="V179">
        <v>0.51979306399319003</v>
      </c>
      <c r="W179">
        <v>971.55</v>
      </c>
      <c r="X179">
        <v>1049.95</v>
      </c>
      <c r="Y179">
        <v>971.55</v>
      </c>
      <c r="Z179">
        <v>1076.95</v>
      </c>
      <c r="AA179">
        <v>971.55</v>
      </c>
      <c r="AB179">
        <v>1164.1500000000001</v>
      </c>
      <c r="AC179" s="1">
        <f>(Table2[[#This Row],[Close Price]]/Table2[[#This Row],[Day Low]])-1</f>
        <v>6.0213061602594209E-3</v>
      </c>
      <c r="AD179" s="1">
        <f>(Table2[[#This Row],[Day High]]/Table2[[#This Row],[Close Price]])-1</f>
        <v>7.4227542459586626E-2</v>
      </c>
      <c r="AE179" s="1">
        <f>(Table2[[#This Row],[Close Price]]/Table2[[#This Row],[Current Week Low]])-1</f>
        <v>6.0213061602594209E-3</v>
      </c>
      <c r="AF179" s="1">
        <f>(Table2[[#This Row],[Current Week High]]/Table2[[#This Row],[Close Price]])-1</f>
        <v>0.10185185185185186</v>
      </c>
      <c r="AG179" s="1">
        <f>(Table2[[#This Row],[Close Price]]/Table2[[#This Row],[Current Month Low]])-1</f>
        <v>6.0213061602594209E-3</v>
      </c>
      <c r="AH179" s="1">
        <f>(Table2[[#This Row],[Current Month High]]/Table2[[#This Row],[Close Price]])-1</f>
        <v>0.19106813996316774</v>
      </c>
      <c r="AI179">
        <v>21.649273582975201</v>
      </c>
      <c r="AJ179">
        <v>129.67923863235799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0.12</v>
      </c>
      <c r="AM179" t="s">
        <v>3162</v>
      </c>
      <c r="AN179">
        <v>-3.77</v>
      </c>
      <c r="AO179" t="s">
        <v>3161</v>
      </c>
      <c r="AQ179">
        <f>(Table2[[#This Row],[Sharpe Ratio]]-AVERAGE(Table2[Sharpe Ratio]))/_xlfn.STDEV.P(Table2[Sharpe Ratio])</f>
        <v>-0.6796054933231942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1.3924863238694762</v>
      </c>
      <c r="AS179">
        <f>_xlfn.RANK.AVG(Table2[[#This Row],[1Y Return vs Nifty Z-Score]],Table2[1Y Return vs Nifty Z-Score])</f>
        <v>79</v>
      </c>
      <c r="AT179">
        <f>_xlfn.RANK.AVG(Table2[[#This Row],[6M Return vs Nifty Z-Score]],Table2[6M Return vs Nifty Z-Score])</f>
        <v>60</v>
      </c>
      <c r="AU179">
        <f>_xlfn.RANK.AVG(Table2[[#This Row],[Sharpe Ratio Z-Score]],Table2[Sharpe Ratio Z-Score])</f>
        <v>524.5</v>
      </c>
      <c r="AV179">
        <f>(Table2[[#This Row],[Rank 1Y]]+Table2[[#This Row],[Rank 6M]]+Table2[[#This Row],[Rank Sharpe]])/3</f>
        <v>221.16666666666666</v>
      </c>
    </row>
    <row r="180" spans="1:48" x14ac:dyDescent="0.3">
      <c r="A180" t="s">
        <v>486</v>
      </c>
      <c r="B180" t="s">
        <v>487</v>
      </c>
      <c r="C180" t="s">
        <v>3120</v>
      </c>
      <c r="D180" t="s">
        <v>51</v>
      </c>
      <c r="E180">
        <v>43685.581017750003</v>
      </c>
      <c r="F180">
        <v>2578.75</v>
      </c>
      <c r="G180">
        <v>55.381212724580799</v>
      </c>
      <c r="H180">
        <f>(Table2[[#This Row],[1Y Return vs Nifty]]-AVERAGE(Table2[1Y Return vs Nifty]))/_xlfn.STDEV.P(Table2[1Y Return vs Nifty])</f>
        <v>0.42499326131323728</v>
      </c>
      <c r="I180">
        <v>1.9808292704277499</v>
      </c>
      <c r="J180">
        <f>(Table2[[#This Row],[1M Return vs Nifty]]-AVERAGE(Table2[1M Return vs Nifty]))/_xlfn.STDEV.P(Table2[1M Return vs Nifty])</f>
        <v>0.10296389402148336</v>
      </c>
      <c r="K180">
        <v>22.678676073893499</v>
      </c>
      <c r="L180">
        <f>(Table2[[#This Row],[6M Return vs Nifty]]-AVERAGE(Table2[6M Return vs Nifty]))/_xlfn.STDEV.P(Table2[6M Return vs Nifty])</f>
        <v>0.62731582362549632</v>
      </c>
      <c r="M180">
        <v>-0.55697307054873701</v>
      </c>
      <c r="N180">
        <f>(Table2[[#This Row],[1W Return vs Nifty]]-AVERAGE(Table2[1W Return vs Nifty]))/_xlfn.STDEV.P(Table2[1W Return vs Nifty])</f>
        <v>-2.7683619049009411E-2</v>
      </c>
      <c r="O180">
        <v>2703.88</v>
      </c>
      <c r="P180">
        <v>2726.67268101744</v>
      </c>
      <c r="Q180">
        <v>2420.3693696506198</v>
      </c>
      <c r="R180">
        <v>28.389019960865401</v>
      </c>
      <c r="S180" s="1">
        <f>(Table2[[#This Row],[Close Price]]-Table2[[#This Row],[20D EMA]])/Table2[[#This Row],[20D EMA]]</f>
        <v>-4.6277941328757233E-2</v>
      </c>
      <c r="T180" s="1">
        <f>(Table2[[#This Row],[Close Price]]-Table2[[#This Row],[50D EMA]])/Table2[[#This Row],[50D EMA]]</f>
        <v>-5.4250252348677086E-2</v>
      </c>
      <c r="U180" s="1">
        <f>(Table2[[#This Row],[Close Price]]-Table2[[#This Row],[200D EMA]])/Table2[[#This Row],[200D EMA]]</f>
        <v>6.5436553748919102E-2</v>
      </c>
      <c r="V180">
        <v>0.80104456194292095</v>
      </c>
      <c r="W180">
        <v>2570</v>
      </c>
      <c r="X180">
        <v>2679.2</v>
      </c>
      <c r="Y180">
        <v>2570</v>
      </c>
      <c r="Z180">
        <v>2725.25</v>
      </c>
      <c r="AA180">
        <v>2570</v>
      </c>
      <c r="AB180">
        <v>2889.9</v>
      </c>
      <c r="AC180" s="1">
        <f>(Table2[[#This Row],[Close Price]]/Table2[[#This Row],[Day Low]])-1</f>
        <v>3.404669260700377E-3</v>
      </c>
      <c r="AD180" s="1">
        <f>(Table2[[#This Row],[Day High]]/Table2[[#This Row],[Close Price]])-1</f>
        <v>3.8952981095491834E-2</v>
      </c>
      <c r="AE180" s="1">
        <f>(Table2[[#This Row],[Close Price]]/Table2[[#This Row],[Current Week Low]])-1</f>
        <v>3.404669260700377E-3</v>
      </c>
      <c r="AF180" s="1">
        <f>(Table2[[#This Row],[Current Week High]]/Table2[[#This Row],[Close Price]])-1</f>
        <v>5.6810470189045059E-2</v>
      </c>
      <c r="AG180" s="1">
        <f>(Table2[[#This Row],[Close Price]]/Table2[[#This Row],[Current Month Low]])-1</f>
        <v>3.404669260700377E-3</v>
      </c>
      <c r="AH180" s="1">
        <f>(Table2[[#This Row],[Current Month High]]/Table2[[#This Row],[Close Price]])-1</f>
        <v>0.12065923412506052</v>
      </c>
      <c r="AI180">
        <v>19.747939893359099</v>
      </c>
      <c r="AJ180">
        <v>86.184614273852901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-0.12</v>
      </c>
      <c r="AM180" t="s">
        <v>3161</v>
      </c>
      <c r="AN180">
        <v>-6.27</v>
      </c>
      <c r="AO180" t="s">
        <v>3161</v>
      </c>
      <c r="AP180">
        <v>5.7496280264433999E-2</v>
      </c>
      <c r="AQ180">
        <f>(Table2[[#This Row],[Sharpe Ratio]]-AVERAGE(Table2[Sharpe Ratio]))/_xlfn.STDEV.P(Table2[Sharpe Ratio])</f>
        <v>-3.7665318488969081E-3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183</v>
      </c>
      <c r="AT180">
        <f>_xlfn.RANK.AVG(Table2[[#This Row],[6M Return vs Nifty Z-Score]],Table2[6M Return vs Nifty Z-Score])</f>
        <v>142</v>
      </c>
      <c r="AU180">
        <f>_xlfn.RANK.AVG(Table2[[#This Row],[Sharpe Ratio Z-Score]],Table2[Sharpe Ratio Z-Score])</f>
        <v>341</v>
      </c>
      <c r="AV180">
        <f>(Table2[[#This Row],[Rank 1Y]]+Table2[[#This Row],[Rank 6M]]+Table2[[#This Row],[Rank Sharpe]])/3</f>
        <v>222</v>
      </c>
    </row>
    <row r="181" spans="1:48" x14ac:dyDescent="0.3">
      <c r="A181" t="s">
        <v>1049</v>
      </c>
      <c r="B181" t="s">
        <v>1050</v>
      </c>
      <c r="C181" t="s">
        <v>3121</v>
      </c>
      <c r="D181" t="s">
        <v>105</v>
      </c>
      <c r="E181">
        <v>12541.829653410001</v>
      </c>
      <c r="F181">
        <v>18.3</v>
      </c>
      <c r="G181">
        <v>91.386108271578294</v>
      </c>
      <c r="H181">
        <f>(Table2[[#This Row],[1Y Return vs Nifty]]-AVERAGE(Table2[1Y Return vs Nifty]))/_xlfn.STDEV.P(Table2[1Y Return vs Nifty])</f>
        <v>1.0195524800596265</v>
      </c>
      <c r="I181">
        <v>16.308511026518801</v>
      </c>
      <c r="J181">
        <f>(Table2[[#This Row],[1M Return vs Nifty]]-AVERAGE(Table2[1M Return vs Nifty]))/_xlfn.STDEV.P(Table2[1M Return vs Nifty])</f>
        <v>1.7063653988639749</v>
      </c>
      <c r="K181">
        <v>-4.3891091022601403</v>
      </c>
      <c r="L181">
        <f>(Table2[[#This Row],[6M Return vs Nifty]]-AVERAGE(Table2[6M Return vs Nifty]))/_xlfn.STDEV.P(Table2[6M Return vs Nifty])</f>
        <v>-0.31074100464166088</v>
      </c>
      <c r="M181">
        <v>-8.4600769018746593</v>
      </c>
      <c r="N181">
        <f>(Table2[[#This Row],[1W Return vs Nifty]]-AVERAGE(Table2[1W Return vs Nifty]))/_xlfn.STDEV.P(Table2[1W Return vs Nifty])</f>
        <v>-1.5607935617087949</v>
      </c>
      <c r="O181">
        <v>19.690000000000001</v>
      </c>
      <c r="P181">
        <v>19.035671021269899</v>
      </c>
      <c r="Q181">
        <v>17.417424623386001</v>
      </c>
      <c r="R181">
        <v>32.793878194431102</v>
      </c>
      <c r="S181" s="1">
        <f>(Table2[[#This Row],[Close Price]]-Table2[[#This Row],[20D EMA]])/Table2[[#This Row],[20D EMA]]</f>
        <v>-7.0594210259014759E-2</v>
      </c>
      <c r="T181" s="1">
        <f>(Table2[[#This Row],[Close Price]]-Table2[[#This Row],[50D EMA]])/Table2[[#This Row],[50D EMA]]</f>
        <v>-3.8646970755476948E-2</v>
      </c>
      <c r="U181" s="1">
        <f>(Table2[[#This Row],[Close Price]]-Table2[[#This Row],[200D EMA]])/Table2[[#This Row],[200D EMA]]</f>
        <v>5.0671979107002114E-2</v>
      </c>
      <c r="V181">
        <v>2.44300888827456</v>
      </c>
      <c r="W181">
        <v>18.21</v>
      </c>
      <c r="X181">
        <v>19.32</v>
      </c>
      <c r="Y181">
        <v>18.21</v>
      </c>
      <c r="Z181">
        <v>20.399999999999999</v>
      </c>
      <c r="AA181">
        <v>17.16</v>
      </c>
      <c r="AB181">
        <v>23.77</v>
      </c>
      <c r="AC181" s="1">
        <f>(Table2[[#This Row],[Close Price]]/Table2[[#This Row],[Day Low]])-1</f>
        <v>4.9423393739702615E-3</v>
      </c>
      <c r="AD181" s="1">
        <f>(Table2[[#This Row],[Day High]]/Table2[[#This Row],[Close Price]])-1</f>
        <v>5.573770491803276E-2</v>
      </c>
      <c r="AE181" s="1">
        <f>(Table2[[#This Row],[Close Price]]/Table2[[#This Row],[Current Week Low]])-1</f>
        <v>4.9423393739702615E-3</v>
      </c>
      <c r="AF181" s="1">
        <f>(Table2[[#This Row],[Current Week High]]/Table2[[#This Row],[Close Price]])-1</f>
        <v>0.11475409836065564</v>
      </c>
      <c r="AG181" s="1">
        <f>(Table2[[#This Row],[Close Price]]/Table2[[#This Row],[Current Month Low]])-1</f>
        <v>6.643356643356646E-2</v>
      </c>
      <c r="AH181" s="1">
        <f>(Table2[[#This Row],[Current Month High]]/Table2[[#This Row],[Close Price]])-1</f>
        <v>0.29890710382513652</v>
      </c>
      <c r="AI181">
        <v>31.1475409836065</v>
      </c>
      <c r="AJ181">
        <v>119.161676646706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0.02</v>
      </c>
      <c r="AM181" t="s">
        <v>3162</v>
      </c>
      <c r="AN181">
        <v>-5.82</v>
      </c>
      <c r="AO181" t="s">
        <v>3161</v>
      </c>
      <c r="AP181">
        <v>0.12852559675827399</v>
      </c>
      <c r="AQ181">
        <f>(Table2[[#This Row],[Sharpe Ratio]]-AVERAGE(Table2[Sharpe Ratio]))/_xlfn.STDEV.P(Table2[Sharpe Ratio])</f>
        <v>0.83114625333732151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1.6855295659104668</v>
      </c>
      <c r="AS181">
        <f>_xlfn.RANK.AVG(Table2[[#This Row],[1Y Return vs Nifty Z-Score]],Table2[1Y Return vs Nifty Z-Score])</f>
        <v>103</v>
      </c>
      <c r="AT181">
        <f>_xlfn.RANK.AVG(Table2[[#This Row],[6M Return vs Nifty Z-Score]],Table2[6M Return vs Nifty Z-Score])</f>
        <v>425</v>
      </c>
      <c r="AU181">
        <f>_xlfn.RANK.AVG(Table2[[#This Row],[Sharpe Ratio Z-Score]],Table2[Sharpe Ratio Z-Score])</f>
        <v>142</v>
      </c>
      <c r="AV181">
        <f>(Table2[[#This Row],[Rank 1Y]]+Table2[[#This Row],[Rank 6M]]+Table2[[#This Row],[Rank Sharpe]])/3</f>
        <v>223.33333333333334</v>
      </c>
    </row>
    <row r="182" spans="1:48" x14ac:dyDescent="0.3">
      <c r="A182" t="s">
        <v>1313</v>
      </c>
      <c r="B182" t="s">
        <v>1314</v>
      </c>
      <c r="C182" t="s">
        <v>3128</v>
      </c>
      <c r="D182" t="s">
        <v>111</v>
      </c>
      <c r="E182">
        <v>8407.6640013899996</v>
      </c>
      <c r="F182">
        <v>4301.6499999999996</v>
      </c>
      <c r="G182">
        <v>104.325820046895</v>
      </c>
      <c r="H182">
        <f>(Table2[[#This Row],[1Y Return vs Nifty]]-AVERAGE(Table2[1Y Return vs Nifty]))/_xlfn.STDEV.P(Table2[1Y Return vs Nifty])</f>
        <v>1.233229670537612</v>
      </c>
      <c r="I182">
        <v>19.064608812354901</v>
      </c>
      <c r="J182">
        <f>(Table2[[#This Row],[1M Return vs Nifty]]-AVERAGE(Table2[1M Return vs Nifty]))/_xlfn.STDEV.P(Table2[1M Return vs Nifty])</f>
        <v>2.0147985014783583</v>
      </c>
      <c r="K182">
        <v>99.851129539950193</v>
      </c>
      <c r="L182">
        <f>(Table2[[#This Row],[6M Return vs Nifty]]-AVERAGE(Table2[6M Return vs Nifty]))/_xlfn.STDEV.P(Table2[6M Return vs Nifty])</f>
        <v>3.3017920120851429</v>
      </c>
      <c r="M182">
        <v>0.62874016688669498</v>
      </c>
      <c r="N182">
        <f>(Table2[[#This Row],[1W Return vs Nifty]]-AVERAGE(Table2[1W Return vs Nifty]))/_xlfn.STDEV.P(Table2[1W Return vs Nifty])</f>
        <v>0.20233091603152017</v>
      </c>
      <c r="O182">
        <v>4231.41</v>
      </c>
      <c r="P182">
        <v>3917.9454879597902</v>
      </c>
      <c r="Q182">
        <v>3043.3472021586699</v>
      </c>
      <c r="R182">
        <v>45.475030904601297</v>
      </c>
      <c r="S182" s="1">
        <f>(Table2[[#This Row],[Close Price]]-Table2[[#This Row],[20D EMA]])/Table2[[#This Row],[20D EMA]]</f>
        <v>1.6599667723052075E-2</v>
      </c>
      <c r="T182" s="1">
        <f>(Table2[[#This Row],[Close Price]]-Table2[[#This Row],[50D EMA]])/Table2[[#This Row],[50D EMA]]</f>
        <v>9.7935132895383317E-2</v>
      </c>
      <c r="U182" s="1">
        <f>(Table2[[#This Row],[Close Price]]-Table2[[#This Row],[200D EMA]])/Table2[[#This Row],[200D EMA]]</f>
        <v>0.413460152344368</v>
      </c>
      <c r="V182">
        <v>0.81464214283313496</v>
      </c>
      <c r="W182">
        <v>4216.55</v>
      </c>
      <c r="X182">
        <v>4475.8999999999996</v>
      </c>
      <c r="Y182">
        <v>4216.55</v>
      </c>
      <c r="Z182">
        <v>4475.8999999999996</v>
      </c>
      <c r="AA182">
        <v>4060.5</v>
      </c>
      <c r="AB182">
        <v>4500</v>
      </c>
      <c r="AC182" s="1">
        <f>(Table2[[#This Row],[Close Price]]/Table2[[#This Row],[Day Low]])-1</f>
        <v>2.0182376587494444E-2</v>
      </c>
      <c r="AD182" s="1">
        <f>(Table2[[#This Row],[Day High]]/Table2[[#This Row],[Close Price]])-1</f>
        <v>4.0507712156963027E-2</v>
      </c>
      <c r="AE182" s="1">
        <f>(Table2[[#This Row],[Close Price]]/Table2[[#This Row],[Current Week Low]])-1</f>
        <v>2.0182376587494444E-2</v>
      </c>
      <c r="AF182" s="1">
        <f>(Table2[[#This Row],[Current Week High]]/Table2[[#This Row],[Close Price]])-1</f>
        <v>4.0507712156963027E-2</v>
      </c>
      <c r="AG182" s="1">
        <f>(Table2[[#This Row],[Close Price]]/Table2[[#This Row],[Current Month Low]])-1</f>
        <v>5.9389237778598503E-2</v>
      </c>
      <c r="AH182" s="1">
        <f>(Table2[[#This Row],[Current Month High]]/Table2[[#This Row],[Close Price]])-1</f>
        <v>4.6110213522718047E-2</v>
      </c>
      <c r="AI182">
        <v>4.6110213522718002</v>
      </c>
      <c r="AJ182">
        <v>169.69592476489001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0.24</v>
      </c>
      <c r="AM182" t="s">
        <v>3162</v>
      </c>
      <c r="AN182">
        <v>-4.67</v>
      </c>
      <c r="AO182" t="s">
        <v>3161</v>
      </c>
      <c r="AP182">
        <v>-1.8186244715717E-2</v>
      </c>
      <c r="AQ182">
        <f>(Table2[[#This Row],[Sharpe Ratio]]-AVERAGE(Table2[Sharpe Ratio]))/_xlfn.STDEV.P(Table2[Sharpe Ratio])</f>
        <v>-0.89337537000494782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5.858775730127685</v>
      </c>
      <c r="AS182">
        <f>_xlfn.RANK.AVG(Table2[[#This Row],[1Y Return vs Nifty Z-Score]],Table2[1Y Return vs Nifty Z-Score])</f>
        <v>78</v>
      </c>
      <c r="AT182">
        <f>_xlfn.RANK.AVG(Table2[[#This Row],[6M Return vs Nifty Z-Score]],Table2[6M Return vs Nifty Z-Score])</f>
        <v>6</v>
      </c>
      <c r="AU182">
        <f>_xlfn.RANK.AVG(Table2[[#This Row],[Sharpe Ratio Z-Score]],Table2[Sharpe Ratio Z-Score])</f>
        <v>593</v>
      </c>
      <c r="AV182">
        <f>(Table2[[#This Row],[Rank 1Y]]+Table2[[#This Row],[Rank 6M]]+Table2[[#This Row],[Rank Sharpe]])/3</f>
        <v>225.66666666666666</v>
      </c>
    </row>
    <row r="183" spans="1:48" x14ac:dyDescent="0.3">
      <c r="A183" t="s">
        <v>863</v>
      </c>
      <c r="B183" t="s">
        <v>864</v>
      </c>
      <c r="C183" t="s">
        <v>3116</v>
      </c>
      <c r="D183" t="s">
        <v>24</v>
      </c>
      <c r="E183">
        <v>17501.594843840001</v>
      </c>
      <c r="F183">
        <v>217.46</v>
      </c>
      <c r="G183">
        <v>33.650983279874801</v>
      </c>
      <c r="H183">
        <f>(Table2[[#This Row],[1Y Return vs Nifty]]-AVERAGE(Table2[1Y Return vs Nifty]))/_xlfn.STDEV.P(Table2[1Y Return vs Nifty])</f>
        <v>6.6155718652970028E-2</v>
      </c>
      <c r="I183">
        <v>10.1404440143688</v>
      </c>
      <c r="J183">
        <f>(Table2[[#This Row],[1M Return vs Nifty]]-AVERAGE(Table2[1M Return vs Nifty]))/_xlfn.STDEV.P(Table2[1M Return vs Nifty])</f>
        <v>1.0161010492216327</v>
      </c>
      <c r="K183">
        <v>2.3869970531563398</v>
      </c>
      <c r="L183">
        <f>(Table2[[#This Row],[6M Return vs Nifty]]-AVERAGE(Table2[6M Return vs Nifty]))/_xlfn.STDEV.P(Table2[6M Return vs Nifty])</f>
        <v>-7.5909354885868377E-2</v>
      </c>
      <c r="M183">
        <v>11.1048353103814</v>
      </c>
      <c r="N183">
        <f>(Table2[[#This Row],[1W Return vs Nifty]]-AVERAGE(Table2[1W Return vs Nifty]))/_xlfn.STDEV.P(Table2[1W Return vs Nifty])</f>
        <v>2.2345711557560479</v>
      </c>
      <c r="O183">
        <v>211.69</v>
      </c>
      <c r="P183">
        <v>212.65551312235399</v>
      </c>
      <c r="Q183">
        <v>195.667439544389</v>
      </c>
      <c r="R183">
        <v>61.5102677764527</v>
      </c>
      <c r="S183" s="1">
        <f>(Table2[[#This Row],[Close Price]]-Table2[[#This Row],[20D EMA]])/Table2[[#This Row],[20D EMA]]</f>
        <v>2.7256837828900801E-2</v>
      </c>
      <c r="T183" s="1">
        <f>(Table2[[#This Row],[Close Price]]-Table2[[#This Row],[50D EMA]])/Table2[[#This Row],[50D EMA]]</f>
        <v>2.2592815991945115E-2</v>
      </c>
      <c r="U183" s="1">
        <f>(Table2[[#This Row],[Close Price]]-Table2[[#This Row],[200D EMA]])/Table2[[#This Row],[200D EMA]]</f>
        <v>0.1113755078839633</v>
      </c>
      <c r="V183">
        <v>1.85836023638842</v>
      </c>
      <c r="W183">
        <v>215</v>
      </c>
      <c r="X183">
        <v>221.95</v>
      </c>
      <c r="Y183">
        <v>215</v>
      </c>
      <c r="Z183">
        <v>228.88</v>
      </c>
      <c r="AA183">
        <v>193.2</v>
      </c>
      <c r="AB183">
        <v>228.88</v>
      </c>
      <c r="AC183" s="1">
        <f>(Table2[[#This Row],[Close Price]]/Table2[[#This Row],[Day Low]])-1</f>
        <v>1.1441860465116305E-2</v>
      </c>
      <c r="AD183" s="1">
        <f>(Table2[[#This Row],[Day High]]/Table2[[#This Row],[Close Price]])-1</f>
        <v>2.0647475397774118E-2</v>
      </c>
      <c r="AE183" s="1">
        <f>(Table2[[#This Row],[Close Price]]/Table2[[#This Row],[Current Week Low]])-1</f>
        <v>1.1441860465116305E-2</v>
      </c>
      <c r="AF183" s="1">
        <f>(Table2[[#This Row],[Current Week High]]/Table2[[#This Row],[Close Price]])-1</f>
        <v>5.2515405131978277E-2</v>
      </c>
      <c r="AG183" s="1">
        <f>(Table2[[#This Row],[Close Price]]/Table2[[#This Row],[Current Month Low]])-1</f>
        <v>0.12556935817805392</v>
      </c>
      <c r="AH183" s="1">
        <f>(Table2[[#This Row],[Current Month High]]/Table2[[#This Row],[Close Price]])-1</f>
        <v>5.2515405131978277E-2</v>
      </c>
      <c r="AI183">
        <v>7.0311781477053303</v>
      </c>
      <c r="AJ183">
        <v>57.124277456647299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-0.01</v>
      </c>
      <c r="AM183" t="s">
        <v>3161</v>
      </c>
      <c r="AN183">
        <v>4.2</v>
      </c>
      <c r="AO183" t="s">
        <v>3162</v>
      </c>
      <c r="AP183">
        <v>0.184803188605801</v>
      </c>
      <c r="AQ183">
        <f>(Table2[[#This Row],[Sharpe Ratio]]-AVERAGE(Table2[Sharpe Ratio]))/_xlfn.STDEV.P(Table2[Sharpe Ratio])</f>
        <v>1.492660164386528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276</v>
      </c>
      <c r="AT183">
        <f>_xlfn.RANK.AVG(Table2[[#This Row],[6M Return vs Nifty Z-Score]],Table2[6M Return vs Nifty Z-Score])</f>
        <v>351</v>
      </c>
      <c r="AU183">
        <f>_xlfn.RANK.AVG(Table2[[#This Row],[Sharpe Ratio Z-Score]],Table2[Sharpe Ratio Z-Score])</f>
        <v>51</v>
      </c>
      <c r="AV183">
        <f>(Table2[[#This Row],[Rank 1Y]]+Table2[[#This Row],[Rank 6M]]+Table2[[#This Row],[Rank Sharpe]])/3</f>
        <v>226</v>
      </c>
    </row>
    <row r="184" spans="1:48" x14ac:dyDescent="0.3">
      <c r="A184" t="s">
        <v>746</v>
      </c>
      <c r="B184" t="s">
        <v>747</v>
      </c>
      <c r="C184" t="s">
        <v>3116</v>
      </c>
      <c r="D184" t="s">
        <v>404</v>
      </c>
      <c r="E184">
        <v>21686.717052885</v>
      </c>
      <c r="F184">
        <v>4400.45</v>
      </c>
      <c r="G184">
        <v>67.115007459266906</v>
      </c>
      <c r="H184">
        <f>(Table2[[#This Row],[1Y Return vs Nifty]]-AVERAGE(Table2[1Y Return vs Nifty]))/_xlfn.STDEV.P(Table2[1Y Return vs Nifty])</f>
        <v>0.61875679608808665</v>
      </c>
      <c r="I184">
        <v>7.8054426715201899</v>
      </c>
      <c r="J184">
        <f>(Table2[[#This Row],[1M Return vs Nifty]]-AVERAGE(Table2[1M Return vs Nifty]))/_xlfn.STDEV.P(Table2[1M Return vs Nifty])</f>
        <v>0.75479257443358405</v>
      </c>
      <c r="K184">
        <v>26.3156443554121</v>
      </c>
      <c r="L184">
        <f>(Table2[[#This Row],[6M Return vs Nifty]]-AVERAGE(Table2[6M Return vs Nifty]))/_xlfn.STDEV.P(Table2[6M Return vs Nifty])</f>
        <v>0.75335801394386914</v>
      </c>
      <c r="M184">
        <v>2.7192640776037398</v>
      </c>
      <c r="N184">
        <f>(Table2[[#This Row],[1W Return vs Nifty]]-AVERAGE(Table2[1W Return vs Nifty]))/_xlfn.STDEV.P(Table2[1W Return vs Nifty])</f>
        <v>0.60786816586297121</v>
      </c>
      <c r="O184">
        <v>4540.05</v>
      </c>
      <c r="P184">
        <v>4406.2835946057203</v>
      </c>
      <c r="Q184">
        <v>3731.2181706227202</v>
      </c>
      <c r="R184">
        <v>38.670658936397203</v>
      </c>
      <c r="S184" s="1">
        <f>(Table2[[#This Row],[Close Price]]-Table2[[#This Row],[20D EMA]])/Table2[[#This Row],[20D EMA]]</f>
        <v>-3.0748560037885123E-2</v>
      </c>
      <c r="T184" s="1">
        <f>(Table2[[#This Row],[Close Price]]-Table2[[#This Row],[50D EMA]])/Table2[[#This Row],[50D EMA]]</f>
        <v>-1.3239262703975958E-3</v>
      </c>
      <c r="U184" s="1">
        <f>(Table2[[#This Row],[Close Price]]-Table2[[#This Row],[200D EMA]])/Table2[[#This Row],[200D EMA]]</f>
        <v>0.17936014426773345</v>
      </c>
      <c r="V184">
        <v>1.0675496208945701</v>
      </c>
      <c r="W184">
        <v>4386.6499999999996</v>
      </c>
      <c r="X184">
        <v>4660</v>
      </c>
      <c r="Y184">
        <v>4386.6499999999996</v>
      </c>
      <c r="Z184">
        <v>4798</v>
      </c>
      <c r="AA184">
        <v>4050</v>
      </c>
      <c r="AB184">
        <v>4969.8500000000004</v>
      </c>
      <c r="AC184" s="1">
        <f>(Table2[[#This Row],[Close Price]]/Table2[[#This Row],[Day Low]])-1</f>
        <v>3.1459086090752653E-3</v>
      </c>
      <c r="AD184" s="1">
        <f>(Table2[[#This Row],[Day High]]/Table2[[#This Row],[Close Price]])-1</f>
        <v>5.89826040518584E-2</v>
      </c>
      <c r="AE184" s="1">
        <f>(Table2[[#This Row],[Close Price]]/Table2[[#This Row],[Current Week Low]])-1</f>
        <v>3.1459086090752653E-3</v>
      </c>
      <c r="AF184" s="1">
        <f>(Table2[[#This Row],[Current Week High]]/Table2[[#This Row],[Close Price]])-1</f>
        <v>9.0343033098887693E-2</v>
      </c>
      <c r="AG184" s="1">
        <f>(Table2[[#This Row],[Close Price]]/Table2[[#This Row],[Current Month Low]])-1</f>
        <v>8.6530864197530866E-2</v>
      </c>
      <c r="AH184" s="1">
        <f>(Table2[[#This Row],[Current Month High]]/Table2[[#This Row],[Close Price]])-1</f>
        <v>0.12939585724187319</v>
      </c>
      <c r="AI184">
        <v>12.9395857241873</v>
      </c>
      <c r="AJ184">
        <v>97.329596412556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-0.01</v>
      </c>
      <c r="AM184" t="s">
        <v>3161</v>
      </c>
      <c r="AN184">
        <v>3.14</v>
      </c>
      <c r="AO184" t="s">
        <v>3162</v>
      </c>
      <c r="AP184">
        <v>2.7474003235366001E-2</v>
      </c>
      <c r="AQ184">
        <f>(Table2[[#This Row],[Sharpe Ratio]]-AVERAGE(Table2[Sharpe Ratio]))/_xlfn.STDEV.P(Table2[Sharpe Ratio])</f>
        <v>-0.3566628311416718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2.3781127191868392</v>
      </c>
      <c r="AS184">
        <f>_xlfn.RANK.AVG(Table2[[#This Row],[1Y Return vs Nifty Z-Score]],Table2[1Y Return vs Nifty Z-Score])</f>
        <v>144</v>
      </c>
      <c r="AT184">
        <f>_xlfn.RANK.AVG(Table2[[#This Row],[6M Return vs Nifty Z-Score]],Table2[6M Return vs Nifty Z-Score])</f>
        <v>118</v>
      </c>
      <c r="AU184">
        <f>_xlfn.RANK.AVG(Table2[[#This Row],[Sharpe Ratio Z-Score]],Table2[Sharpe Ratio Z-Score])</f>
        <v>424</v>
      </c>
      <c r="AV184">
        <f>(Table2[[#This Row],[Rank 1Y]]+Table2[[#This Row],[Rank 6M]]+Table2[[#This Row],[Rank Sharpe]])/3</f>
        <v>228.66666666666666</v>
      </c>
    </row>
    <row r="185" spans="1:48" x14ac:dyDescent="0.3">
      <c r="A185" t="s">
        <v>1644</v>
      </c>
      <c r="B185" t="s">
        <v>1645</v>
      </c>
      <c r="C185" t="s">
        <v>3118</v>
      </c>
      <c r="D185" t="s">
        <v>236</v>
      </c>
      <c r="E185">
        <v>5345.8563416699999</v>
      </c>
      <c r="F185">
        <v>277.05</v>
      </c>
      <c r="G185">
        <v>20.164409957997702</v>
      </c>
      <c r="H185">
        <f>(Table2[[#This Row],[1Y Return vs Nifty]]-AVERAGE(Table2[1Y Return vs Nifty]))/_xlfn.STDEV.P(Table2[1Y Return vs Nifty])</f>
        <v>-0.15655195417875475</v>
      </c>
      <c r="I185">
        <v>-2.3664483609817202</v>
      </c>
      <c r="J185">
        <f>(Table2[[#This Row],[1M Return vs Nifty]]-AVERAGE(Table2[1M Return vs Nifty]))/_xlfn.STDEV.P(Table2[1M Return vs Nifty])</f>
        <v>-0.3835371055702157</v>
      </c>
      <c r="K185">
        <v>12.272250191707601</v>
      </c>
      <c r="L185">
        <f>(Table2[[#This Row],[6M Return vs Nifty]]-AVERAGE(Table2[6M Return vs Nifty]))/_xlfn.STDEV.P(Table2[6M Return vs Nifty])</f>
        <v>0.26667239479997895</v>
      </c>
      <c r="M185">
        <v>-3.7058221675627601</v>
      </c>
      <c r="N185">
        <f>(Table2[[#This Row],[1W Return vs Nifty]]-AVERAGE(Table2[1W Return vs Nifty]))/_xlfn.STDEV.P(Table2[1W Return vs Nifty])</f>
        <v>-0.63852360819762222</v>
      </c>
      <c r="O185">
        <v>297.55</v>
      </c>
      <c r="P185">
        <v>287.84904012985999</v>
      </c>
      <c r="Q185">
        <v>251.903000107786</v>
      </c>
      <c r="R185">
        <v>25.9702608472778</v>
      </c>
      <c r="S185" s="1">
        <f>(Table2[[#This Row],[Close Price]]-Table2[[#This Row],[20D EMA]])/Table2[[#This Row],[20D EMA]]</f>
        <v>-6.8895983868257432E-2</v>
      </c>
      <c r="T185" s="1">
        <f>(Table2[[#This Row],[Close Price]]-Table2[[#This Row],[50D EMA]])/Table2[[#This Row],[50D EMA]]</f>
        <v>-3.7516331911296642E-2</v>
      </c>
      <c r="U185" s="1">
        <f>(Table2[[#This Row],[Close Price]]-Table2[[#This Row],[200D EMA]])/Table2[[#This Row],[200D EMA]]</f>
        <v>9.9828107967963625E-2</v>
      </c>
      <c r="V185">
        <v>0.50979083779719603</v>
      </c>
      <c r="W185">
        <v>275.60000000000002</v>
      </c>
      <c r="X185">
        <v>293.39999999999998</v>
      </c>
      <c r="Y185">
        <v>275.60000000000002</v>
      </c>
      <c r="Z185">
        <v>302.60000000000002</v>
      </c>
      <c r="AA185">
        <v>265.60000000000002</v>
      </c>
      <c r="AB185">
        <v>318</v>
      </c>
      <c r="AC185" s="1">
        <f>(Table2[[#This Row],[Close Price]]/Table2[[#This Row],[Day Low]])-1</f>
        <v>5.2612481857763349E-3</v>
      </c>
      <c r="AD185" s="1">
        <f>(Table2[[#This Row],[Day High]]/Table2[[#This Row],[Close Price]])-1</f>
        <v>5.9014618299945809E-2</v>
      </c>
      <c r="AE185" s="1">
        <f>(Table2[[#This Row],[Close Price]]/Table2[[#This Row],[Current Week Low]])-1</f>
        <v>5.2612481857763349E-3</v>
      </c>
      <c r="AF185" s="1">
        <f>(Table2[[#This Row],[Current Week High]]/Table2[[#This Row],[Close Price]])-1</f>
        <v>9.222162064609285E-2</v>
      </c>
      <c r="AG185" s="1">
        <f>(Table2[[#This Row],[Close Price]]/Table2[[#This Row],[Current Month Low]])-1</f>
        <v>4.3109939759036209E-2</v>
      </c>
      <c r="AH185" s="1">
        <f>(Table2[[#This Row],[Current Month High]]/Table2[[#This Row],[Close Price]])-1</f>
        <v>0.14780725500812131</v>
      </c>
      <c r="AI185">
        <v>19.075979065150602</v>
      </c>
      <c r="AJ185">
        <v>56.5254237288135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</v>
      </c>
      <c r="AM185" t="s">
        <v>3162</v>
      </c>
      <c r="AN185">
        <v>-2.93</v>
      </c>
      <c r="AO185" t="s">
        <v>3161</v>
      </c>
      <c r="AP185">
        <v>0.14438988613183301</v>
      </c>
      <c r="AQ185">
        <f>(Table2[[#This Row],[Sharpe Ratio]]-AVERAGE(Table2[Sharpe Ratio]))/_xlfn.STDEV.P(Table2[Sharpe Ratio])</f>
        <v>1.0176227489548315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0.10568247580821777</v>
      </c>
      <c r="AS185">
        <f>_xlfn.RANK.AVG(Table2[[#This Row],[1Y Return vs Nifty Z-Score]],Table2[1Y Return vs Nifty Z-Score])</f>
        <v>343</v>
      </c>
      <c r="AT185">
        <f>_xlfn.RANK.AVG(Table2[[#This Row],[6M Return vs Nifty Z-Score]],Table2[6M Return vs Nifty Z-Score])</f>
        <v>237</v>
      </c>
      <c r="AU185">
        <f>_xlfn.RANK.AVG(Table2[[#This Row],[Sharpe Ratio Z-Score]],Table2[Sharpe Ratio Z-Score])</f>
        <v>108</v>
      </c>
      <c r="AV185">
        <f>(Table2[[#This Row],[Rank 1Y]]+Table2[[#This Row],[Rank 6M]]+Table2[[#This Row],[Rank Sharpe]])/3</f>
        <v>229.33333333333334</v>
      </c>
    </row>
    <row r="186" spans="1:48" x14ac:dyDescent="0.3">
      <c r="A186" t="s">
        <v>916</v>
      </c>
      <c r="B186" t="s">
        <v>917</v>
      </c>
      <c r="C186" t="s">
        <v>3127</v>
      </c>
      <c r="D186" t="s">
        <v>789</v>
      </c>
      <c r="E186">
        <v>15841.567800000001</v>
      </c>
      <c r="F186">
        <v>3804</v>
      </c>
      <c r="G186">
        <v>72.398513393326596</v>
      </c>
      <c r="H186">
        <f>(Table2[[#This Row],[1Y Return vs Nifty]]-AVERAGE(Table2[1Y Return vs Nifty]))/_xlfn.STDEV.P(Table2[1Y Return vs Nifty])</f>
        <v>0.70600485257240553</v>
      </c>
      <c r="I186">
        <v>13.1565251147748</v>
      </c>
      <c r="J186">
        <f>(Table2[[#This Row],[1M Return vs Nifty]]-AVERAGE(Table2[1M Return vs Nifty]))/_xlfn.STDEV.P(Table2[1M Return vs Nifty])</f>
        <v>1.353628714718675</v>
      </c>
      <c r="K186">
        <v>0.40292077821196498</v>
      </c>
      <c r="L186">
        <f>(Table2[[#This Row],[6M Return vs Nifty]]-AVERAGE(Table2[6M Return vs Nifty]))/_xlfn.STDEV.P(Table2[6M Return vs Nifty])</f>
        <v>-0.14466918452845429</v>
      </c>
      <c r="M186">
        <v>11.8455462249156</v>
      </c>
      <c r="N186">
        <f>(Table2[[#This Row],[1W Return vs Nifty]]-AVERAGE(Table2[1W Return vs Nifty]))/_xlfn.STDEV.P(Table2[1W Return vs Nifty])</f>
        <v>2.3782604317602178</v>
      </c>
      <c r="O186">
        <v>3812.34</v>
      </c>
      <c r="P186">
        <v>3881.3302994825499</v>
      </c>
      <c r="Q186">
        <v>3650.9288005172202</v>
      </c>
      <c r="R186">
        <v>48.238940056578102</v>
      </c>
      <c r="S186" s="1">
        <f>(Table2[[#This Row],[Close Price]]-Table2[[#This Row],[20D EMA]])/Table2[[#This Row],[20D EMA]]</f>
        <v>-2.1876327924582133E-3</v>
      </c>
      <c r="T186" s="1">
        <f>(Table2[[#This Row],[Close Price]]-Table2[[#This Row],[50D EMA]])/Table2[[#This Row],[50D EMA]]</f>
        <v>-1.9923658518023933E-2</v>
      </c>
      <c r="U186" s="1">
        <f>(Table2[[#This Row],[Close Price]]-Table2[[#This Row],[200D EMA]])/Table2[[#This Row],[200D EMA]]</f>
        <v>4.1926646025278409E-2</v>
      </c>
      <c r="V186">
        <v>1.40447853657819</v>
      </c>
      <c r="W186">
        <v>3780.1</v>
      </c>
      <c r="X186">
        <v>4060</v>
      </c>
      <c r="Y186">
        <v>3780.1</v>
      </c>
      <c r="Z186">
        <v>4147.95</v>
      </c>
      <c r="AA186">
        <v>3424.4</v>
      </c>
      <c r="AB186">
        <v>4147.95</v>
      </c>
      <c r="AC186" s="1">
        <f>(Table2[[#This Row],[Close Price]]/Table2[[#This Row],[Day Low]])-1</f>
        <v>6.3225840586227378E-3</v>
      </c>
      <c r="AD186" s="1">
        <f>(Table2[[#This Row],[Day High]]/Table2[[#This Row],[Close Price]])-1</f>
        <v>6.7297581493165115E-2</v>
      </c>
      <c r="AE186" s="1">
        <f>(Table2[[#This Row],[Close Price]]/Table2[[#This Row],[Current Week Low]])-1</f>
        <v>6.3225840586227378E-3</v>
      </c>
      <c r="AF186" s="1">
        <f>(Table2[[#This Row],[Current Week High]]/Table2[[#This Row],[Close Price]])-1</f>
        <v>9.0417981072555165E-2</v>
      </c>
      <c r="AG186" s="1">
        <f>(Table2[[#This Row],[Close Price]]/Table2[[#This Row],[Current Month Low]])-1</f>
        <v>0.11085153603550979</v>
      </c>
      <c r="AH186" s="1">
        <f>(Table2[[#This Row],[Current Month High]]/Table2[[#This Row],[Close Price]])-1</f>
        <v>9.0417981072555165E-2</v>
      </c>
      <c r="AI186">
        <v>44.269190325972602</v>
      </c>
      <c r="AJ186">
        <v>99.679798430487395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-0.1</v>
      </c>
      <c r="AM186" t="s">
        <v>3161</v>
      </c>
      <c r="AN186">
        <v>3.82</v>
      </c>
      <c r="AO186" t="s">
        <v>3162</v>
      </c>
      <c r="AP186">
        <v>0.110655662179866</v>
      </c>
      <c r="AQ186">
        <f>(Table2[[#This Row],[Sharpe Ratio]]-AVERAGE(Table2[Sharpe Ratio]))/_xlfn.STDEV.P(Table2[Sharpe Ratio])</f>
        <v>0.62109443830615685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131</v>
      </c>
      <c r="AT186">
        <f>_xlfn.RANK.AVG(Table2[[#This Row],[6M Return vs Nifty Z-Score]],Table2[6M Return vs Nifty Z-Score])</f>
        <v>377</v>
      </c>
      <c r="AU186">
        <f>_xlfn.RANK.AVG(Table2[[#This Row],[Sharpe Ratio Z-Score]],Table2[Sharpe Ratio Z-Score])</f>
        <v>181</v>
      </c>
      <c r="AV186">
        <f>(Table2[[#This Row],[Rank 1Y]]+Table2[[#This Row],[Rank 6M]]+Table2[[#This Row],[Rank Sharpe]])/3</f>
        <v>229.66666666666666</v>
      </c>
    </row>
    <row r="187" spans="1:48" x14ac:dyDescent="0.3">
      <c r="A187" t="s">
        <v>1003</v>
      </c>
      <c r="B187" t="s">
        <v>1004</v>
      </c>
      <c r="C187" t="s">
        <v>3127</v>
      </c>
      <c r="D187" t="s">
        <v>48</v>
      </c>
      <c r="E187">
        <v>13520.371687839999</v>
      </c>
      <c r="F187">
        <v>735.55</v>
      </c>
      <c r="G187">
        <v>18.8509759271554</v>
      </c>
      <c r="H187">
        <f>(Table2[[#This Row],[1Y Return vs Nifty]]-AVERAGE(Table2[1Y Return vs Nifty]))/_xlfn.STDEV.P(Table2[1Y Return vs Nifty])</f>
        <v>-0.17824106893352984</v>
      </c>
      <c r="I187">
        <v>6.6915634477046497</v>
      </c>
      <c r="J187">
        <f>(Table2[[#This Row],[1M Return vs Nifty]]-AVERAGE(Table2[1M Return vs Nifty]))/_xlfn.STDEV.P(Table2[1M Return vs Nifty])</f>
        <v>0.63013907820978976</v>
      </c>
      <c r="K187">
        <v>33.0836821856021</v>
      </c>
      <c r="L187">
        <f>(Table2[[#This Row],[6M Return vs Nifty]]-AVERAGE(Table2[6M Return vs Nifty]))/_xlfn.STDEV.P(Table2[6M Return vs Nifty])</f>
        <v>0.98791004911272295</v>
      </c>
      <c r="M187">
        <v>3.3448223223415501</v>
      </c>
      <c r="N187">
        <f>(Table2[[#This Row],[1W Return vs Nifty]]-AVERAGE(Table2[1W Return vs Nifty]))/_xlfn.STDEV.P(Table2[1W Return vs Nifty])</f>
        <v>0.72921916734151804</v>
      </c>
      <c r="O187">
        <v>771.13</v>
      </c>
      <c r="P187">
        <v>750.10107803726703</v>
      </c>
      <c r="Q187">
        <v>647.09276395858296</v>
      </c>
      <c r="R187">
        <v>33.228277508570301</v>
      </c>
      <c r="S187" s="1">
        <f>(Table2[[#This Row],[Close Price]]-Table2[[#This Row],[20D EMA]])/Table2[[#This Row],[20D EMA]]</f>
        <v>-4.6140080142129135E-2</v>
      </c>
      <c r="T187" s="1">
        <f>(Table2[[#This Row],[Close Price]]-Table2[[#This Row],[50D EMA]])/Table2[[#This Row],[50D EMA]]</f>
        <v>-1.9398822989751974E-2</v>
      </c>
      <c r="U187" s="1">
        <f>(Table2[[#This Row],[Close Price]]-Table2[[#This Row],[200D EMA]])/Table2[[#This Row],[200D EMA]]</f>
        <v>0.13669946716801593</v>
      </c>
      <c r="V187">
        <v>0.65009295260835498</v>
      </c>
      <c r="W187">
        <v>730</v>
      </c>
      <c r="X187">
        <v>772</v>
      </c>
      <c r="Y187">
        <v>730</v>
      </c>
      <c r="Z187">
        <v>813.75</v>
      </c>
      <c r="AA187">
        <v>710.75</v>
      </c>
      <c r="AB187">
        <v>824</v>
      </c>
      <c r="AC187" s="1">
        <f>(Table2[[#This Row],[Close Price]]/Table2[[#This Row],[Day Low]])-1</f>
        <v>7.6027397260274299E-3</v>
      </c>
      <c r="AD187" s="1">
        <f>(Table2[[#This Row],[Day High]]/Table2[[#This Row],[Close Price]])-1</f>
        <v>4.9554754945279056E-2</v>
      </c>
      <c r="AE187" s="1">
        <f>(Table2[[#This Row],[Close Price]]/Table2[[#This Row],[Current Week Low]])-1</f>
        <v>7.6027397260274299E-3</v>
      </c>
      <c r="AF187" s="1">
        <f>(Table2[[#This Row],[Current Week High]]/Table2[[#This Row],[Close Price]])-1</f>
        <v>0.10631500237917213</v>
      </c>
      <c r="AG187" s="1">
        <f>(Table2[[#This Row],[Close Price]]/Table2[[#This Row],[Current Month Low]])-1</f>
        <v>3.4892718958846158E-2</v>
      </c>
      <c r="AH187" s="1">
        <f>(Table2[[#This Row],[Current Month High]]/Table2[[#This Row],[Close Price]])-1</f>
        <v>0.12025015294677455</v>
      </c>
      <c r="AI187">
        <v>12.392087553531301</v>
      </c>
      <c r="AJ187">
        <v>64.185267857142804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0.12</v>
      </c>
      <c r="AM187" t="s">
        <v>3162</v>
      </c>
      <c r="AN187">
        <v>-3.38</v>
      </c>
      <c r="AO187" t="s">
        <v>3161</v>
      </c>
      <c r="AP187">
        <v>8.9796525992174997E-2</v>
      </c>
      <c r="AQ187">
        <f>(Table2[[#This Row],[Sharpe Ratio]]-AVERAGE(Table2[Sharpe Ratio]))/_xlfn.STDEV.P(Table2[Sharpe Ratio])</f>
        <v>0.37590610832195809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2.5449333340524589</v>
      </c>
      <c r="AS187">
        <f>_xlfn.RANK.AVG(Table2[[#This Row],[1Y Return vs Nifty Z-Score]],Table2[1Y Return vs Nifty Z-Score])</f>
        <v>353</v>
      </c>
      <c r="AT187">
        <f>_xlfn.RANK.AVG(Table2[[#This Row],[6M Return vs Nifty Z-Score]],Table2[6M Return vs Nifty Z-Score])</f>
        <v>93</v>
      </c>
      <c r="AU187">
        <f>_xlfn.RANK.AVG(Table2[[#This Row],[Sharpe Ratio Z-Score]],Table2[Sharpe Ratio Z-Score])</f>
        <v>244</v>
      </c>
      <c r="AV187">
        <f>(Table2[[#This Row],[Rank 1Y]]+Table2[[#This Row],[Rank 6M]]+Table2[[#This Row],[Rank Sharpe]])/3</f>
        <v>230</v>
      </c>
    </row>
    <row r="188" spans="1:48" x14ac:dyDescent="0.3">
      <c r="A188" t="s">
        <v>829</v>
      </c>
      <c r="B188" t="s">
        <v>830</v>
      </c>
      <c r="C188" t="s">
        <v>3118</v>
      </c>
      <c r="D188" t="s">
        <v>37</v>
      </c>
      <c r="E188">
        <v>18518.33191692</v>
      </c>
      <c r="F188">
        <v>504.3</v>
      </c>
      <c r="G188">
        <v>22.232841472744099</v>
      </c>
      <c r="H188">
        <f>(Table2[[#This Row],[1Y Return vs Nifty]]-AVERAGE(Table2[1Y Return vs Nifty]))/_xlfn.STDEV.P(Table2[1Y Return vs Nifty])</f>
        <v>-0.12239534834073049</v>
      </c>
      <c r="I188">
        <v>0.28602922797499097</v>
      </c>
      <c r="J188">
        <f>(Table2[[#This Row],[1M Return vs Nifty]]-AVERAGE(Table2[1M Return vs Nifty]))/_xlfn.STDEV.P(Table2[1M Return vs Nifty])</f>
        <v>-8.6700071492031697E-2</v>
      </c>
      <c r="K188">
        <v>11.4317592543484</v>
      </c>
      <c r="L188">
        <f>(Table2[[#This Row],[6M Return vs Nifty]]-AVERAGE(Table2[6M Return vs Nifty]))/_xlfn.STDEV.P(Table2[6M Return vs Nifty])</f>
        <v>0.23754447547612323</v>
      </c>
      <c r="M188">
        <v>1.00103765203804</v>
      </c>
      <c r="N188">
        <f>(Table2[[#This Row],[1W Return vs Nifty]]-AVERAGE(Table2[1W Return vs Nifty]))/_xlfn.STDEV.P(Table2[1W Return vs Nifty])</f>
        <v>0.27455228478671223</v>
      </c>
      <c r="O188">
        <v>527.80999999999995</v>
      </c>
      <c r="P188">
        <v>530.34677093870505</v>
      </c>
      <c r="Q188">
        <v>478.26603150069201</v>
      </c>
      <c r="R188">
        <v>31.728605629867801</v>
      </c>
      <c r="S188" s="1">
        <f>(Table2[[#This Row],[Close Price]]-Table2[[#This Row],[20D EMA]])/Table2[[#This Row],[20D EMA]]</f>
        <v>-4.4542543718383391E-2</v>
      </c>
      <c r="T188" s="1">
        <f>(Table2[[#This Row],[Close Price]]-Table2[[#This Row],[50D EMA]])/Table2[[#This Row],[50D EMA]]</f>
        <v>-4.9112717123935126E-2</v>
      </c>
      <c r="U188" s="1">
        <f>(Table2[[#This Row],[Close Price]]-Table2[[#This Row],[200D EMA]])/Table2[[#This Row],[200D EMA]]</f>
        <v>5.4434073893182888E-2</v>
      </c>
      <c r="V188">
        <v>1.00305511556342</v>
      </c>
      <c r="W188">
        <v>486.45</v>
      </c>
      <c r="X188">
        <v>545</v>
      </c>
      <c r="Y188">
        <v>486.45</v>
      </c>
      <c r="Z188">
        <v>545</v>
      </c>
      <c r="AA188">
        <v>486.45</v>
      </c>
      <c r="AB188">
        <v>573.20000000000005</v>
      </c>
      <c r="AC188" s="1">
        <f>(Table2[[#This Row],[Close Price]]/Table2[[#This Row],[Day Low]])-1</f>
        <v>3.6694418748072888E-2</v>
      </c>
      <c r="AD188" s="1">
        <f>(Table2[[#This Row],[Day High]]/Table2[[#This Row],[Close Price]])-1</f>
        <v>8.0705929010509658E-2</v>
      </c>
      <c r="AE188" s="1">
        <f>(Table2[[#This Row],[Close Price]]/Table2[[#This Row],[Current Week Low]])-1</f>
        <v>3.6694418748072888E-2</v>
      </c>
      <c r="AF188" s="1">
        <f>(Table2[[#This Row],[Current Week High]]/Table2[[#This Row],[Close Price]])-1</f>
        <v>8.0705929010509658E-2</v>
      </c>
      <c r="AG188" s="1">
        <f>(Table2[[#This Row],[Close Price]]/Table2[[#This Row],[Current Month Low]])-1</f>
        <v>3.6694418748072888E-2</v>
      </c>
      <c r="AH188" s="1">
        <f>(Table2[[#This Row],[Current Month High]]/Table2[[#This Row],[Close Price]])-1</f>
        <v>0.13662502478683325</v>
      </c>
      <c r="AI188">
        <v>18.153876660717799</v>
      </c>
      <c r="AJ188">
        <v>51.441441441441398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0</v>
      </c>
      <c r="AM188" t="s">
        <v>3163</v>
      </c>
      <c r="AN188">
        <v>-6.54</v>
      </c>
      <c r="AO188" t="s">
        <v>3161</v>
      </c>
      <c r="AP188">
        <v>0.140895046286135</v>
      </c>
      <c r="AQ188">
        <f>(Table2[[#This Row],[Sharpe Ratio]]-AVERAGE(Table2[Sharpe Ratio]))/_xlfn.STDEV.P(Table2[Sharpe Ratio])</f>
        <v>0.9765427187168304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332</v>
      </c>
      <c r="AT188">
        <f>_xlfn.RANK.AVG(Table2[[#This Row],[6M Return vs Nifty Z-Score]],Table2[6M Return vs Nifty Z-Score])</f>
        <v>244</v>
      </c>
      <c r="AU188">
        <f>_xlfn.RANK.AVG(Table2[[#This Row],[Sharpe Ratio Z-Score]],Table2[Sharpe Ratio Z-Score])</f>
        <v>115</v>
      </c>
      <c r="AV188">
        <f>(Table2[[#This Row],[Rank 1Y]]+Table2[[#This Row],[Rank 6M]]+Table2[[#This Row],[Rank Sharpe]])/3</f>
        <v>230.33333333333334</v>
      </c>
    </row>
    <row r="189" spans="1:48" x14ac:dyDescent="0.3">
      <c r="A189" t="s">
        <v>799</v>
      </c>
      <c r="B189" t="s">
        <v>800</v>
      </c>
      <c r="C189" t="s">
        <v>3127</v>
      </c>
      <c r="D189" t="s">
        <v>554</v>
      </c>
      <c r="E189">
        <v>19370.532740974999</v>
      </c>
      <c r="F189">
        <v>1266.55</v>
      </c>
      <c r="G189">
        <v>18.105185324858901</v>
      </c>
      <c r="H189">
        <f>(Table2[[#This Row],[1Y Return vs Nifty]]-AVERAGE(Table2[1Y Return vs Nifty]))/_xlfn.STDEV.P(Table2[1Y Return vs Nifty])</f>
        <v>-0.19055652412686624</v>
      </c>
      <c r="I189">
        <v>-2.6374606053006202</v>
      </c>
      <c r="J189">
        <f>(Table2[[#This Row],[1M Return vs Nifty]]-AVERAGE(Table2[1M Return vs Nifty]))/_xlfn.STDEV.P(Table2[1M Return vs Nifty])</f>
        <v>-0.41386590877572593</v>
      </c>
      <c r="K189">
        <v>19.929326711016099</v>
      </c>
      <c r="L189">
        <f>(Table2[[#This Row],[6M Return vs Nifty]]-AVERAGE(Table2[6M Return vs Nifty]))/_xlfn.STDEV.P(Table2[6M Return vs Nifty])</f>
        <v>0.53203481240293016</v>
      </c>
      <c r="M189">
        <v>0.42488688842532402</v>
      </c>
      <c r="N189">
        <f>(Table2[[#This Row],[1W Return vs Nifty]]-AVERAGE(Table2[1W Return vs Nifty]))/_xlfn.STDEV.P(Table2[1W Return vs Nifty])</f>
        <v>0.16278575823995309</v>
      </c>
      <c r="O189">
        <v>1342.62</v>
      </c>
      <c r="P189">
        <v>1391.25031053367</v>
      </c>
      <c r="Q189">
        <v>1286.56050886104</v>
      </c>
      <c r="R189">
        <v>30.092876249879801</v>
      </c>
      <c r="S189" s="1">
        <f>(Table2[[#This Row],[Close Price]]-Table2[[#This Row],[20D EMA]])/Table2[[#This Row],[20D EMA]]</f>
        <v>-5.6657877880561841E-2</v>
      </c>
      <c r="T189" s="1">
        <f>(Table2[[#This Row],[Close Price]]-Table2[[#This Row],[50D EMA]])/Table2[[#This Row],[50D EMA]]</f>
        <v>-8.9631829433940061E-2</v>
      </c>
      <c r="U189" s="1">
        <f>(Table2[[#This Row],[Close Price]]-Table2[[#This Row],[200D EMA]])/Table2[[#This Row],[200D EMA]]</f>
        <v>-1.5553492216821488E-2</v>
      </c>
      <c r="V189">
        <v>0.88350538862766304</v>
      </c>
      <c r="W189">
        <v>1252.5</v>
      </c>
      <c r="X189">
        <v>1290.4000000000001</v>
      </c>
      <c r="Y189">
        <v>1252.5</v>
      </c>
      <c r="Z189">
        <v>1333.05</v>
      </c>
      <c r="AA189">
        <v>1252.5</v>
      </c>
      <c r="AB189">
        <v>1445</v>
      </c>
      <c r="AC189" s="1">
        <f>(Table2[[#This Row],[Close Price]]/Table2[[#This Row],[Day Low]])-1</f>
        <v>1.1217564870259489E-2</v>
      </c>
      <c r="AD189" s="1">
        <f>(Table2[[#This Row],[Day High]]/Table2[[#This Row],[Close Price]])-1</f>
        <v>1.8830681773321256E-2</v>
      </c>
      <c r="AE189" s="1">
        <f>(Table2[[#This Row],[Close Price]]/Table2[[#This Row],[Current Week Low]])-1</f>
        <v>1.1217564870259489E-2</v>
      </c>
      <c r="AF189" s="1">
        <f>(Table2[[#This Row],[Current Week High]]/Table2[[#This Row],[Close Price]])-1</f>
        <v>5.2504835971734165E-2</v>
      </c>
      <c r="AG189" s="1">
        <f>(Table2[[#This Row],[Close Price]]/Table2[[#This Row],[Current Month Low]])-1</f>
        <v>1.1217564870259489E-2</v>
      </c>
      <c r="AH189" s="1">
        <f>(Table2[[#This Row],[Current Month High]]/Table2[[#This Row],[Close Price]])-1</f>
        <v>0.14089455607753343</v>
      </c>
      <c r="AI189">
        <v>34.222888950298</v>
      </c>
      <c r="AJ189">
        <v>52.366917293233001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-0.18</v>
      </c>
      <c r="AM189" t="s">
        <v>3161</v>
      </c>
      <c r="AN189">
        <v>-7.22</v>
      </c>
      <c r="AO189" t="s">
        <v>3161</v>
      </c>
      <c r="AP189">
        <v>0.115566656566117</v>
      </c>
      <c r="AQ189">
        <f>(Table2[[#This Row],[Sharpe Ratio]]-AVERAGE(Table2[Sharpe Ratio]))/_xlfn.STDEV.P(Table2[Sharpe Ratio])</f>
        <v>0.67882063086235733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360</v>
      </c>
      <c r="AT189">
        <f>_xlfn.RANK.AVG(Table2[[#This Row],[6M Return vs Nifty Z-Score]],Table2[6M Return vs Nifty Z-Score])</f>
        <v>165</v>
      </c>
      <c r="AU189">
        <f>_xlfn.RANK.AVG(Table2[[#This Row],[Sharpe Ratio Z-Score]],Table2[Sharpe Ratio Z-Score])</f>
        <v>171</v>
      </c>
      <c r="AV189">
        <f>(Table2[[#This Row],[Rank 1Y]]+Table2[[#This Row],[Rank 6M]]+Table2[[#This Row],[Rank Sharpe]])/3</f>
        <v>232</v>
      </c>
    </row>
    <row r="190" spans="1:48" x14ac:dyDescent="0.3">
      <c r="A190" t="s">
        <v>882</v>
      </c>
      <c r="B190" t="s">
        <v>883</v>
      </c>
      <c r="C190" t="s">
        <v>3118</v>
      </c>
      <c r="D190" t="s">
        <v>884</v>
      </c>
      <c r="E190">
        <v>16664.411569420001</v>
      </c>
      <c r="F190">
        <v>2745.95</v>
      </c>
      <c r="G190">
        <v>88.855347550461204</v>
      </c>
      <c r="H190">
        <f>(Table2[[#This Row],[1Y Return vs Nifty]]-AVERAGE(Table2[1Y Return vs Nifty]))/_xlfn.STDEV.P(Table2[1Y Return vs Nifty])</f>
        <v>0.97776129876825613</v>
      </c>
      <c r="I190">
        <v>9.0742108974903299</v>
      </c>
      <c r="J190">
        <f>(Table2[[#This Row],[1M Return vs Nifty]]-AVERAGE(Table2[1M Return vs Nifty]))/_xlfn.STDEV.P(Table2[1M Return vs Nifty])</f>
        <v>0.89677959769727511</v>
      </c>
      <c r="K190">
        <v>42.446559254709697</v>
      </c>
      <c r="L190">
        <f>(Table2[[#This Row],[6M Return vs Nifty]]-AVERAGE(Table2[6M Return vs Nifty]))/_xlfn.STDEV.P(Table2[6M Return vs Nifty])</f>
        <v>1.3123884173923706</v>
      </c>
      <c r="M190">
        <v>3.72135632288103</v>
      </c>
      <c r="N190">
        <f>(Table2[[#This Row],[1W Return vs Nifty]]-AVERAGE(Table2[1W Return vs Nifty]))/_xlfn.STDEV.P(Table2[1W Return vs Nifty])</f>
        <v>0.80226237065720729</v>
      </c>
      <c r="O190">
        <v>2735.94</v>
      </c>
      <c r="P190">
        <v>2622.2578365508398</v>
      </c>
      <c r="Q190">
        <v>1999.34787409262</v>
      </c>
      <c r="R190">
        <v>48.722509427662999</v>
      </c>
      <c r="S190" s="1">
        <f>(Table2[[#This Row],[Close Price]]-Table2[[#This Row],[20D EMA]])/Table2[[#This Row],[20D EMA]]</f>
        <v>3.6587059657740167E-3</v>
      </c>
      <c r="T190" s="1">
        <f>(Table2[[#This Row],[Close Price]]-Table2[[#This Row],[50D EMA]])/Table2[[#This Row],[50D EMA]]</f>
        <v>4.7170099646592065E-2</v>
      </c>
      <c r="U190" s="1">
        <f>(Table2[[#This Row],[Close Price]]-Table2[[#This Row],[200D EMA]])/Table2[[#This Row],[200D EMA]]</f>
        <v>0.373422822302105</v>
      </c>
      <c r="V190">
        <v>1.17487517712435</v>
      </c>
      <c r="W190">
        <v>2664.35</v>
      </c>
      <c r="X190">
        <v>2843.85</v>
      </c>
      <c r="Y190">
        <v>2664.35</v>
      </c>
      <c r="Z190">
        <v>2967.4</v>
      </c>
      <c r="AA190">
        <v>2431.3000000000002</v>
      </c>
      <c r="AB190">
        <v>3038.6</v>
      </c>
      <c r="AC190" s="1">
        <f>(Table2[[#This Row],[Close Price]]/Table2[[#This Row],[Day Low]])-1</f>
        <v>3.0626606864713635E-2</v>
      </c>
      <c r="AD190" s="1">
        <f>(Table2[[#This Row],[Day High]]/Table2[[#This Row],[Close Price]])-1</f>
        <v>3.5652506418543783E-2</v>
      </c>
      <c r="AE190" s="1">
        <f>(Table2[[#This Row],[Close Price]]/Table2[[#This Row],[Current Week Low]])-1</f>
        <v>3.0626606864713635E-2</v>
      </c>
      <c r="AF190" s="1">
        <f>(Table2[[#This Row],[Current Week High]]/Table2[[#This Row],[Close Price]])-1</f>
        <v>8.0646042353283987E-2</v>
      </c>
      <c r="AG190" s="1">
        <f>(Table2[[#This Row],[Close Price]]/Table2[[#This Row],[Current Month Low]])-1</f>
        <v>0.12941636161724168</v>
      </c>
      <c r="AH190" s="1">
        <f>(Table2[[#This Row],[Current Month High]]/Table2[[#This Row],[Close Price]])-1</f>
        <v>0.10657513793040674</v>
      </c>
      <c r="AI190">
        <v>10.6575137930406</v>
      </c>
      <c r="AJ190">
        <v>124.049445169712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0.22</v>
      </c>
      <c r="AM190" t="s">
        <v>3162</v>
      </c>
      <c r="AN190">
        <v>6.96</v>
      </c>
      <c r="AO190" t="s">
        <v>3162</v>
      </c>
      <c r="AQ190">
        <f>(Table2[[#This Row],[Sharpe Ratio]]-AVERAGE(Table2[Sharpe Ratio]))/_xlfn.STDEV.P(Table2[Sharpe Ratio])</f>
        <v>-0.6796054933231942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3.3095861911919147</v>
      </c>
      <c r="AS190">
        <f>_xlfn.RANK.AVG(Table2[[#This Row],[1Y Return vs Nifty Z-Score]],Table2[1Y Return vs Nifty Z-Score])</f>
        <v>108</v>
      </c>
      <c r="AT190">
        <f>_xlfn.RANK.AVG(Table2[[#This Row],[6M Return vs Nifty Z-Score]],Table2[6M Return vs Nifty Z-Score])</f>
        <v>67</v>
      </c>
      <c r="AU190">
        <f>_xlfn.RANK.AVG(Table2[[#This Row],[Sharpe Ratio Z-Score]],Table2[Sharpe Ratio Z-Score])</f>
        <v>524.5</v>
      </c>
      <c r="AV190">
        <f>(Table2[[#This Row],[Rank 1Y]]+Table2[[#This Row],[Rank 6M]]+Table2[[#This Row],[Rank Sharpe]])/3</f>
        <v>233.16666666666666</v>
      </c>
    </row>
    <row r="191" spans="1:48" x14ac:dyDescent="0.3">
      <c r="A191" t="s">
        <v>412</v>
      </c>
      <c r="B191" t="s">
        <v>413</v>
      </c>
      <c r="C191" t="s">
        <v>3130</v>
      </c>
      <c r="D191" t="s">
        <v>414</v>
      </c>
      <c r="E191">
        <v>54567.579567419998</v>
      </c>
      <c r="F191">
        <v>843.3</v>
      </c>
      <c r="G191">
        <v>8.9570093656007401</v>
      </c>
      <c r="H191">
        <f>(Table2[[#This Row],[1Y Return vs Nifty]]-AVERAGE(Table2[1Y Return vs Nifty]))/_xlfn.STDEV.P(Table2[1Y Return vs Nifty])</f>
        <v>-0.34162299074642044</v>
      </c>
      <c r="I191">
        <v>-5.2298086302518296</v>
      </c>
      <c r="J191">
        <f>(Table2[[#This Row],[1M Return vs Nifty]]-AVERAGE(Table2[1M Return vs Nifty]))/_xlfn.STDEV.P(Table2[1M Return vs Nifty])</f>
        <v>-0.70397388262956784</v>
      </c>
      <c r="K191">
        <v>17.221909413138199</v>
      </c>
      <c r="L191">
        <f>(Table2[[#This Row],[6M Return vs Nifty]]-AVERAGE(Table2[6M Return vs Nifty]))/_xlfn.STDEV.P(Table2[6M Return vs Nifty])</f>
        <v>0.43820699210973413</v>
      </c>
      <c r="M191">
        <v>-1.91863669143961</v>
      </c>
      <c r="N191">
        <f>(Table2[[#This Row],[1W Return vs Nifty]]-AVERAGE(Table2[1W Return vs Nifty]))/_xlfn.STDEV.P(Table2[1W Return vs Nifty])</f>
        <v>-0.29183047581574934</v>
      </c>
      <c r="O191">
        <v>917.86</v>
      </c>
      <c r="P191">
        <v>940.72960298919395</v>
      </c>
      <c r="Q191">
        <v>844.18214287232797</v>
      </c>
      <c r="R191">
        <v>23.061425767517498</v>
      </c>
      <c r="S191" s="1">
        <f>(Table2[[#This Row],[Close Price]]-Table2[[#This Row],[20D EMA]])/Table2[[#This Row],[20D EMA]]</f>
        <v>-8.1232431961301352E-2</v>
      </c>
      <c r="T191" s="1">
        <f>(Table2[[#This Row],[Close Price]]-Table2[[#This Row],[50D EMA]])/Table2[[#This Row],[50D EMA]]</f>
        <v>-0.10356812699378097</v>
      </c>
      <c r="U191" s="1">
        <f>(Table2[[#This Row],[Close Price]]-Table2[[#This Row],[200D EMA]])/Table2[[#This Row],[200D EMA]]</f>
        <v>-1.0449674632141929E-3</v>
      </c>
      <c r="V191">
        <v>0.61891888084015001</v>
      </c>
      <c r="W191">
        <v>839.35</v>
      </c>
      <c r="X191">
        <v>886.8</v>
      </c>
      <c r="Y191">
        <v>839.35</v>
      </c>
      <c r="Z191">
        <v>913.7</v>
      </c>
      <c r="AA191">
        <v>838.4</v>
      </c>
      <c r="AB191">
        <v>997.05</v>
      </c>
      <c r="AC191" s="1">
        <f>(Table2[[#This Row],[Close Price]]/Table2[[#This Row],[Day Low]])-1</f>
        <v>4.7060225174240244E-3</v>
      </c>
      <c r="AD191" s="1">
        <f>(Table2[[#This Row],[Day High]]/Table2[[#This Row],[Close Price]])-1</f>
        <v>5.1583066524368615E-2</v>
      </c>
      <c r="AE191" s="1">
        <f>(Table2[[#This Row],[Close Price]]/Table2[[#This Row],[Current Week Low]])-1</f>
        <v>4.7060225174240244E-3</v>
      </c>
      <c r="AF191" s="1">
        <f>(Table2[[#This Row],[Current Week High]]/Table2[[#This Row],[Close Price]])-1</f>
        <v>8.3481560535989763E-2</v>
      </c>
      <c r="AG191" s="1">
        <f>(Table2[[#This Row],[Close Price]]/Table2[[#This Row],[Current Month Low]])-1</f>
        <v>5.8444656488549906E-3</v>
      </c>
      <c r="AH191" s="1">
        <f>(Table2[[#This Row],[Current Month High]]/Table2[[#This Row],[Close Price]])-1</f>
        <v>0.18231945926716464</v>
      </c>
      <c r="AI191">
        <v>40.756551642357401</v>
      </c>
      <c r="AJ191">
        <v>47.2755850506461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-0.1</v>
      </c>
      <c r="AM191" t="s">
        <v>3161</v>
      </c>
      <c r="AN191">
        <v>-7.45</v>
      </c>
      <c r="AO191" t="s">
        <v>3161</v>
      </c>
      <c r="AP191">
        <v>0.14747535394813499</v>
      </c>
      <c r="AQ191">
        <f>(Table2[[#This Row],[Sharpe Ratio]]-AVERAGE(Table2[Sharpe Ratio]))/_xlfn.STDEV.P(Table2[Sharpe Ratio])</f>
        <v>1.0538908232553148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410</v>
      </c>
      <c r="AT191">
        <f>_xlfn.RANK.AVG(Table2[[#This Row],[6M Return vs Nifty Z-Score]],Table2[6M Return vs Nifty Z-Score])</f>
        <v>190</v>
      </c>
      <c r="AU191">
        <f>_xlfn.RANK.AVG(Table2[[#This Row],[Sharpe Ratio Z-Score]],Table2[Sharpe Ratio Z-Score])</f>
        <v>103</v>
      </c>
      <c r="AV191">
        <f>(Table2[[#This Row],[Rank 1Y]]+Table2[[#This Row],[Rank 6M]]+Table2[[#This Row],[Rank Sharpe]])/3</f>
        <v>234.33333333333334</v>
      </c>
    </row>
    <row r="192" spans="1:48" x14ac:dyDescent="0.3">
      <c r="A192" t="s">
        <v>561</v>
      </c>
      <c r="B192" t="s">
        <v>562</v>
      </c>
      <c r="C192" t="s">
        <v>3116</v>
      </c>
      <c r="D192" t="s">
        <v>220</v>
      </c>
      <c r="E192">
        <v>34371.408384640003</v>
      </c>
      <c r="F192">
        <v>6793.4</v>
      </c>
      <c r="G192">
        <v>99.674998801437695</v>
      </c>
      <c r="H192">
        <f>(Table2[[#This Row],[1Y Return vs Nifty]]-AVERAGE(Table2[1Y Return vs Nifty]))/_xlfn.STDEV.P(Table2[1Y Return vs Nifty])</f>
        <v>1.1564293186904921</v>
      </c>
      <c r="I192">
        <v>8.5061319425751307</v>
      </c>
      <c r="J192">
        <f>(Table2[[#This Row],[1M Return vs Nifty]]-AVERAGE(Table2[1M Return vs Nifty]))/_xlfn.STDEV.P(Table2[1M Return vs Nifty])</f>
        <v>0.83320625298691031</v>
      </c>
      <c r="K192">
        <v>-9.8162672333586904</v>
      </c>
      <c r="L192">
        <f>(Table2[[#This Row],[6M Return vs Nifty]]-AVERAGE(Table2[6M Return vs Nifty]))/_xlfn.STDEV.P(Table2[6M Return vs Nifty])</f>
        <v>-0.4988237276953264</v>
      </c>
      <c r="M192">
        <v>3.7504580247313299</v>
      </c>
      <c r="N192">
        <f>(Table2[[#This Row],[1W Return vs Nifty]]-AVERAGE(Table2[1W Return vs Nifty]))/_xlfn.STDEV.P(Table2[1W Return vs Nifty])</f>
        <v>0.80790776130463471</v>
      </c>
      <c r="O192">
        <v>6852.03</v>
      </c>
      <c r="P192">
        <v>6769.8501624928003</v>
      </c>
      <c r="Q192">
        <v>6115.6739598428603</v>
      </c>
      <c r="R192">
        <v>46.060875757672001</v>
      </c>
      <c r="S192" s="1">
        <f>(Table2[[#This Row],[Close Price]]-Table2[[#This Row],[20D EMA]])/Table2[[#This Row],[20D EMA]]</f>
        <v>-8.5565883395139989E-3</v>
      </c>
      <c r="T192" s="1">
        <f>(Table2[[#This Row],[Close Price]]-Table2[[#This Row],[50D EMA]])/Table2[[#This Row],[50D EMA]]</f>
        <v>3.4786349685659449E-3</v>
      </c>
      <c r="U192" s="1">
        <f>(Table2[[#This Row],[Close Price]]-Table2[[#This Row],[200D EMA]])/Table2[[#This Row],[200D EMA]]</f>
        <v>0.11081788280527519</v>
      </c>
      <c r="V192">
        <v>1.92742424172979</v>
      </c>
      <c r="W192">
        <v>6760</v>
      </c>
      <c r="X192">
        <v>7170.2</v>
      </c>
      <c r="Y192">
        <v>6760</v>
      </c>
      <c r="Z192">
        <v>7465.1</v>
      </c>
      <c r="AA192">
        <v>6351.5</v>
      </c>
      <c r="AB192">
        <v>7545</v>
      </c>
      <c r="AC192" s="1">
        <f>(Table2[[#This Row],[Close Price]]/Table2[[#This Row],[Day Low]])-1</f>
        <v>4.9408284023668703E-3</v>
      </c>
      <c r="AD192" s="1">
        <f>(Table2[[#This Row],[Day High]]/Table2[[#This Row],[Close Price]])-1</f>
        <v>5.5465598963700069E-2</v>
      </c>
      <c r="AE192" s="1">
        <f>(Table2[[#This Row],[Close Price]]/Table2[[#This Row],[Current Week Low]])-1</f>
        <v>4.9408284023668703E-3</v>
      </c>
      <c r="AF192" s="1">
        <f>(Table2[[#This Row],[Current Week High]]/Table2[[#This Row],[Close Price]])-1</f>
        <v>9.8875379044366607E-2</v>
      </c>
      <c r="AG192" s="1">
        <f>(Table2[[#This Row],[Close Price]]/Table2[[#This Row],[Current Month Low]])-1</f>
        <v>6.9574116350468396E-2</v>
      </c>
      <c r="AH192" s="1">
        <f>(Table2[[#This Row],[Current Month High]]/Table2[[#This Row],[Close Price]])-1</f>
        <v>0.11063679453587305</v>
      </c>
      <c r="AI192">
        <v>43.6224865310448</v>
      </c>
      <c r="AJ192">
        <v>135.47313691507799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0.08</v>
      </c>
      <c r="AM192" t="s">
        <v>3162</v>
      </c>
      <c r="AN192">
        <v>2.44</v>
      </c>
      <c r="AO192" t="s">
        <v>3162</v>
      </c>
      <c r="AP192">
        <v>0.137446124130022</v>
      </c>
      <c r="AQ192">
        <f>(Table2[[#This Row],[Sharpe Ratio]]-AVERAGE(Table2[Sharpe Ratio]))/_xlfn.STDEV.P(Table2[Sharpe Ratio])</f>
        <v>0.93600242711061044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3.2347220323973209</v>
      </c>
      <c r="AS192">
        <f>_xlfn.RANK.AVG(Table2[[#This Row],[1Y Return vs Nifty Z-Score]],Table2[1Y Return vs Nifty Z-Score])</f>
        <v>89</v>
      </c>
      <c r="AT192">
        <f>_xlfn.RANK.AVG(Table2[[#This Row],[6M Return vs Nifty Z-Score]],Table2[6M Return vs Nifty Z-Score])</f>
        <v>493</v>
      </c>
      <c r="AU192">
        <f>_xlfn.RANK.AVG(Table2[[#This Row],[Sharpe Ratio Z-Score]],Table2[Sharpe Ratio Z-Score])</f>
        <v>122</v>
      </c>
      <c r="AV192">
        <f>(Table2[[#This Row],[Rank 1Y]]+Table2[[#This Row],[Rank 6M]]+Table2[[#This Row],[Rank Sharpe]])/3</f>
        <v>234.66666666666666</v>
      </c>
    </row>
    <row r="193" spans="1:48" x14ac:dyDescent="0.3">
      <c r="A193" t="s">
        <v>147</v>
      </c>
      <c r="B193" t="s">
        <v>148</v>
      </c>
      <c r="C193" t="s">
        <v>3123</v>
      </c>
      <c r="D193" t="s">
        <v>149</v>
      </c>
      <c r="E193">
        <v>179877.9155679</v>
      </c>
      <c r="F193">
        <v>475</v>
      </c>
      <c r="G193">
        <v>95.654804160197003</v>
      </c>
      <c r="H193">
        <f>(Table2[[#This Row],[1Y Return vs Nifty]]-AVERAGE(Table2[1Y Return vs Nifty]))/_xlfn.STDEV.P(Table2[1Y Return vs Nifty])</f>
        <v>1.0900426857398569</v>
      </c>
      <c r="I193">
        <v>9.99327981994551</v>
      </c>
      <c r="J193">
        <f>(Table2[[#This Row],[1M Return vs Nifty]]-AVERAGE(Table2[1M Return vs Nifty]))/_xlfn.STDEV.P(Table2[1M Return vs Nifty])</f>
        <v>0.99963200036821831</v>
      </c>
      <c r="K193">
        <v>15.110393115135</v>
      </c>
      <c r="L193">
        <f>(Table2[[#This Row],[6M Return vs Nifty]]-AVERAGE(Table2[6M Return vs Nifty]))/_xlfn.STDEV.P(Table2[6M Return vs Nifty])</f>
        <v>0.36503062143703197</v>
      </c>
      <c r="M193">
        <v>-2.6643579628332601</v>
      </c>
      <c r="N193">
        <f>(Table2[[#This Row],[1W Return vs Nifty]]-AVERAGE(Table2[1W Return vs Nifty]))/_xlfn.STDEV.P(Table2[1W Return vs Nifty])</f>
        <v>-0.43649170259792264</v>
      </c>
      <c r="O193">
        <v>482.54</v>
      </c>
      <c r="P193">
        <v>471.47349950647401</v>
      </c>
      <c r="Q193">
        <v>403.48816963918802</v>
      </c>
      <c r="R193">
        <v>27.530136557892501</v>
      </c>
      <c r="S193" s="1">
        <f>(Table2[[#This Row],[Close Price]]-Table2[[#This Row],[20D EMA]])/Table2[[#This Row],[20D EMA]]</f>
        <v>-1.5625647614705557E-2</v>
      </c>
      <c r="T193" s="1">
        <f>(Table2[[#This Row],[Close Price]]-Table2[[#This Row],[50D EMA]])/Table2[[#This Row],[50D EMA]]</f>
        <v>7.4797427580074686E-3</v>
      </c>
      <c r="U193" s="1">
        <f>(Table2[[#This Row],[Close Price]]-Table2[[#This Row],[200D EMA]])/Table2[[#This Row],[200D EMA]]</f>
        <v>0.17723402008232395</v>
      </c>
      <c r="V193">
        <v>0.60327170341011604</v>
      </c>
      <c r="W193">
        <v>458.55</v>
      </c>
      <c r="X193">
        <v>478.65</v>
      </c>
      <c r="Y193">
        <v>458.55</v>
      </c>
      <c r="Z193">
        <v>489.5</v>
      </c>
      <c r="AA193">
        <v>458.55</v>
      </c>
      <c r="AB193">
        <v>521.35</v>
      </c>
      <c r="AC193" s="1">
        <f>(Table2[[#This Row],[Close Price]]/Table2[[#This Row],[Day Low]])-1</f>
        <v>3.5873950496129181E-2</v>
      </c>
      <c r="AD193" s="1">
        <f>(Table2[[#This Row],[Day High]]/Table2[[#This Row],[Close Price]])-1</f>
        <v>7.6842105263157379E-3</v>
      </c>
      <c r="AE193" s="1">
        <f>(Table2[[#This Row],[Close Price]]/Table2[[#This Row],[Current Week Low]])-1</f>
        <v>3.5873950496129181E-2</v>
      </c>
      <c r="AF193" s="1">
        <f>(Table2[[#This Row],[Current Week High]]/Table2[[#This Row],[Close Price]])-1</f>
        <v>3.0526315789473735E-2</v>
      </c>
      <c r="AG193" s="1">
        <f>(Table2[[#This Row],[Close Price]]/Table2[[#This Row],[Current Month Low]])-1</f>
        <v>3.5873950496129181E-2</v>
      </c>
      <c r="AH193" s="1">
        <f>(Table2[[#This Row],[Current Month High]]/Table2[[#This Row],[Close Price]])-1</f>
        <v>9.7578947368421209E-2</v>
      </c>
      <c r="AI193">
        <v>10.2421052631578</v>
      </c>
      <c r="AJ193">
        <v>124.905303030303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0.06</v>
      </c>
      <c r="AM193" t="s">
        <v>3162</v>
      </c>
      <c r="AN193">
        <v>-9.43</v>
      </c>
      <c r="AO193" t="s">
        <v>3161</v>
      </c>
      <c r="AP193">
        <v>3.7495850599544002E-2</v>
      </c>
      <c r="AQ193">
        <f>(Table2[[#This Row],[Sharpe Ratio]]-AVERAGE(Table2[Sharpe Ratio]))/_xlfn.STDEV.P(Table2[Sharpe Ratio])</f>
        <v>-0.23886121191501519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1.7793523930321693</v>
      </c>
      <c r="AS193">
        <f>_xlfn.RANK.AVG(Table2[[#This Row],[1Y Return vs Nifty Z-Score]],Table2[1Y Return vs Nifty Z-Score])</f>
        <v>97</v>
      </c>
      <c r="AT193">
        <f>_xlfn.RANK.AVG(Table2[[#This Row],[6M Return vs Nifty Z-Score]],Table2[6M Return vs Nifty Z-Score])</f>
        <v>207</v>
      </c>
      <c r="AU193">
        <f>_xlfn.RANK.AVG(Table2[[#This Row],[Sharpe Ratio Z-Score]],Table2[Sharpe Ratio Z-Score])</f>
        <v>406</v>
      </c>
      <c r="AV193">
        <f>(Table2[[#This Row],[Rank 1Y]]+Table2[[#This Row],[Rank 6M]]+Table2[[#This Row],[Rank Sharpe]])/3</f>
        <v>236.66666666666666</v>
      </c>
    </row>
    <row r="194" spans="1:48" x14ac:dyDescent="0.3">
      <c r="A194" t="s">
        <v>771</v>
      </c>
      <c r="B194" t="s">
        <v>772</v>
      </c>
      <c r="C194" t="s">
        <v>3119</v>
      </c>
      <c r="D194" t="s">
        <v>209</v>
      </c>
      <c r="E194">
        <v>20311.454615319999</v>
      </c>
      <c r="F194">
        <v>1250.3499999999999</v>
      </c>
      <c r="G194">
        <v>56.7839193985508</v>
      </c>
      <c r="H194">
        <f>(Table2[[#This Row],[1Y Return vs Nifty]]-AVERAGE(Table2[1Y Return vs Nifty]))/_xlfn.STDEV.P(Table2[1Y Return vs Nifty])</f>
        <v>0.44815656095723522</v>
      </c>
      <c r="I194">
        <v>-1.5405829590591201E-3</v>
      </c>
      <c r="J194">
        <f>(Table2[[#This Row],[1M Return vs Nifty]]-AVERAGE(Table2[1M Return vs Nifty]))/_xlfn.STDEV.P(Table2[1M Return vs Nifty])</f>
        <v>-0.11888182116014573</v>
      </c>
      <c r="K194">
        <v>-5.4220984169560902</v>
      </c>
      <c r="L194">
        <f>(Table2[[#This Row],[6M Return vs Nifty]]-AVERAGE(Table2[6M Return vs Nifty]))/_xlfn.STDEV.P(Table2[6M Return vs Nifty])</f>
        <v>-0.34654011690265318</v>
      </c>
      <c r="M194">
        <v>-0.44657612527521401</v>
      </c>
      <c r="N194">
        <f>(Table2[[#This Row],[1W Return vs Nifty]]-AVERAGE(Table2[1W Return vs Nifty]))/_xlfn.STDEV.P(Table2[1W Return vs Nifty])</f>
        <v>-6.2678995987297398E-3</v>
      </c>
      <c r="O194">
        <v>1310.78</v>
      </c>
      <c r="P194">
        <v>1315.06488644316</v>
      </c>
      <c r="Q194">
        <v>1150.67437001179</v>
      </c>
      <c r="R194">
        <v>25.3246840987129</v>
      </c>
      <c r="S194" s="1">
        <f>(Table2[[#This Row],[Close Price]]-Table2[[#This Row],[20D EMA]])/Table2[[#This Row],[20D EMA]]</f>
        <v>-4.6102320755580697E-2</v>
      </c>
      <c r="T194" s="1">
        <f>(Table2[[#This Row],[Close Price]]-Table2[[#This Row],[50D EMA]])/Table2[[#This Row],[50D EMA]]</f>
        <v>-4.9210413197324207E-2</v>
      </c>
      <c r="U194" s="1">
        <f>(Table2[[#This Row],[Close Price]]-Table2[[#This Row],[200D EMA]])/Table2[[#This Row],[200D EMA]]</f>
        <v>8.6623663988612751E-2</v>
      </c>
      <c r="V194">
        <v>1.0714094353579899</v>
      </c>
      <c r="W194">
        <v>1231.1500000000001</v>
      </c>
      <c r="X194">
        <v>1282.9000000000001</v>
      </c>
      <c r="Y194">
        <v>1231.1500000000001</v>
      </c>
      <c r="Z194">
        <v>1303.5</v>
      </c>
      <c r="AA194">
        <v>1231.1500000000001</v>
      </c>
      <c r="AB194">
        <v>1426.95</v>
      </c>
      <c r="AC194" s="1">
        <f>(Table2[[#This Row],[Close Price]]/Table2[[#This Row],[Day Low]])-1</f>
        <v>1.5595175242659076E-2</v>
      </c>
      <c r="AD194" s="1">
        <f>(Table2[[#This Row],[Day High]]/Table2[[#This Row],[Close Price]])-1</f>
        <v>2.603271084096459E-2</v>
      </c>
      <c r="AE194" s="1">
        <f>(Table2[[#This Row],[Close Price]]/Table2[[#This Row],[Current Week Low]])-1</f>
        <v>1.5595175242659076E-2</v>
      </c>
      <c r="AF194" s="1">
        <f>(Table2[[#This Row],[Current Week High]]/Table2[[#This Row],[Close Price]])-1</f>
        <v>4.2508097732634864E-2</v>
      </c>
      <c r="AG194" s="1">
        <f>(Table2[[#This Row],[Close Price]]/Table2[[#This Row],[Current Month Low]])-1</f>
        <v>1.5595175242659076E-2</v>
      </c>
      <c r="AH194" s="1">
        <f>(Table2[[#This Row],[Current Month High]]/Table2[[#This Row],[Close Price]])-1</f>
        <v>0.14124045267325158</v>
      </c>
      <c r="AI194">
        <v>15.887551485584</v>
      </c>
      <c r="AJ194">
        <v>107.958419958419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-0.03</v>
      </c>
      <c r="AM194" t="s">
        <v>3161</v>
      </c>
      <c r="AN194">
        <v>-7.24</v>
      </c>
      <c r="AO194" t="s">
        <v>3161</v>
      </c>
      <c r="AP194">
        <v>0.14831646510537899</v>
      </c>
      <c r="AQ194">
        <f>(Table2[[#This Row],[Sharpe Ratio]]-AVERAGE(Table2[Sharpe Ratio]))/_xlfn.STDEV.P(Table2[Sharpe Ratio])</f>
        <v>1.0637776487748409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173</v>
      </c>
      <c r="AT194">
        <f>_xlfn.RANK.AVG(Table2[[#This Row],[6M Return vs Nifty Z-Score]],Table2[6M Return vs Nifty Z-Score])</f>
        <v>441</v>
      </c>
      <c r="AU194">
        <f>_xlfn.RANK.AVG(Table2[[#This Row],[Sharpe Ratio Z-Score]],Table2[Sharpe Ratio Z-Score])</f>
        <v>102</v>
      </c>
      <c r="AV194">
        <f>(Table2[[#This Row],[Rank 1Y]]+Table2[[#This Row],[Rank 6M]]+Table2[[#This Row],[Rank Sharpe]])/3</f>
        <v>238.66666666666666</v>
      </c>
    </row>
    <row r="195" spans="1:48" x14ac:dyDescent="0.3">
      <c r="A195" t="s">
        <v>965</v>
      </c>
      <c r="B195" t="s">
        <v>966</v>
      </c>
      <c r="C195" t="s">
        <v>3127</v>
      </c>
      <c r="D195" t="s">
        <v>789</v>
      </c>
      <c r="E195">
        <v>14713.78252284</v>
      </c>
      <c r="F195">
        <v>1092.55</v>
      </c>
      <c r="G195">
        <v>23.025776125530999</v>
      </c>
      <c r="H195">
        <f>(Table2[[#This Row],[1Y Return vs Nifty]]-AVERAGE(Table2[1Y Return vs Nifty]))/_xlfn.STDEV.P(Table2[1Y Return vs Nifty])</f>
        <v>-0.10930138985215396</v>
      </c>
      <c r="I195">
        <v>-9.7369077340372705</v>
      </c>
      <c r="J195">
        <f>(Table2[[#This Row],[1M Return vs Nifty]]-AVERAGE(Table2[1M Return vs Nifty]))/_xlfn.STDEV.P(Table2[1M Return vs Nifty])</f>
        <v>-1.2083603987811828</v>
      </c>
      <c r="K195">
        <v>0.56346450510004797</v>
      </c>
      <c r="L195">
        <f>(Table2[[#This Row],[6M Return vs Nifty]]-AVERAGE(Table2[6M Return vs Nifty]))/_xlfn.STDEV.P(Table2[6M Return vs Nifty])</f>
        <v>-0.13910540683985717</v>
      </c>
      <c r="M195">
        <v>2.63937932642148</v>
      </c>
      <c r="N195">
        <f>(Table2[[#This Row],[1W Return vs Nifty]]-AVERAGE(Table2[1W Return vs Nifty]))/_xlfn.STDEV.P(Table2[1W Return vs Nifty])</f>
        <v>0.59237145609952657</v>
      </c>
      <c r="O195">
        <v>1171.27</v>
      </c>
      <c r="P195">
        <v>1269.6837170528299</v>
      </c>
      <c r="Q195">
        <v>1211.29640412615</v>
      </c>
      <c r="R195">
        <v>36.286557717182802</v>
      </c>
      <c r="S195" s="1">
        <f>(Table2[[#This Row],[Close Price]]-Table2[[#This Row],[20D EMA]])/Table2[[#This Row],[20D EMA]]</f>
        <v>-6.7209097816899627E-2</v>
      </c>
      <c r="T195" s="1">
        <f>(Table2[[#This Row],[Close Price]]-Table2[[#This Row],[50D EMA]])/Table2[[#This Row],[50D EMA]]</f>
        <v>-0.13951011159219243</v>
      </c>
      <c r="U195" s="1">
        <f>(Table2[[#This Row],[Close Price]]-Table2[[#This Row],[200D EMA]])/Table2[[#This Row],[200D EMA]]</f>
        <v>-9.8032491239677846E-2</v>
      </c>
      <c r="V195">
        <v>2.2745937687830202</v>
      </c>
      <c r="W195">
        <v>1088.3499999999999</v>
      </c>
      <c r="X195">
        <v>1173</v>
      </c>
      <c r="Y195">
        <v>1088.3499999999999</v>
      </c>
      <c r="Z195">
        <v>1199.55</v>
      </c>
      <c r="AA195">
        <v>1048.7</v>
      </c>
      <c r="AB195">
        <v>1243.95</v>
      </c>
      <c r="AC195" s="1">
        <f>(Table2[[#This Row],[Close Price]]/Table2[[#This Row],[Day Low]])-1</f>
        <v>3.8590526944457526E-3</v>
      </c>
      <c r="AD195" s="1">
        <f>(Table2[[#This Row],[Day High]]/Table2[[#This Row],[Close Price]])-1</f>
        <v>7.3635073909660953E-2</v>
      </c>
      <c r="AE195" s="1">
        <f>(Table2[[#This Row],[Close Price]]/Table2[[#This Row],[Current Week Low]])-1</f>
        <v>3.8590526944457526E-3</v>
      </c>
      <c r="AF195" s="1">
        <f>(Table2[[#This Row],[Current Week High]]/Table2[[#This Row],[Close Price]])-1</f>
        <v>9.7936021234726001E-2</v>
      </c>
      <c r="AG195" s="1">
        <f>(Table2[[#This Row],[Close Price]]/Table2[[#This Row],[Current Month Low]])-1</f>
        <v>4.1813674072661344E-2</v>
      </c>
      <c r="AH195" s="1">
        <f>(Table2[[#This Row],[Current Month High]]/Table2[[#This Row],[Close Price]])-1</f>
        <v>0.13857489359754704</v>
      </c>
      <c r="AI195">
        <v>73.625921010479999</v>
      </c>
      <c r="AJ195">
        <v>55.567421329915902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-0.24</v>
      </c>
      <c r="AM195" t="s">
        <v>3161</v>
      </c>
      <c r="AN195">
        <v>-2.46</v>
      </c>
      <c r="AO195" t="s">
        <v>3161</v>
      </c>
      <c r="AP195">
        <v>0.22258684811958601</v>
      </c>
      <c r="AQ195">
        <f>(Table2[[#This Row],[Sharpe Ratio]]-AVERAGE(Table2[Sharpe Ratio]))/_xlfn.STDEV.P(Table2[Sharpe Ratio])</f>
        <v>1.9367874903466167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325</v>
      </c>
      <c r="AT195">
        <f>_xlfn.RANK.AVG(Table2[[#This Row],[6M Return vs Nifty Z-Score]],Table2[6M Return vs Nifty Z-Score])</f>
        <v>374</v>
      </c>
      <c r="AU195">
        <f>_xlfn.RANK.AVG(Table2[[#This Row],[Sharpe Ratio Z-Score]],Table2[Sharpe Ratio Z-Score])</f>
        <v>18</v>
      </c>
      <c r="AV195">
        <f>(Table2[[#This Row],[Rank 1Y]]+Table2[[#This Row],[Rank 6M]]+Table2[[#This Row],[Rank Sharpe]])/3</f>
        <v>239</v>
      </c>
    </row>
    <row r="196" spans="1:48" x14ac:dyDescent="0.3">
      <c r="A196" t="s">
        <v>1410</v>
      </c>
      <c r="B196" t="s">
        <v>1411</v>
      </c>
      <c r="C196" t="s">
        <v>3128</v>
      </c>
      <c r="D196" t="s">
        <v>611</v>
      </c>
      <c r="E196">
        <v>7478.3620138349997</v>
      </c>
      <c r="F196">
        <v>561.35</v>
      </c>
      <c r="G196">
        <v>54.703332517762703</v>
      </c>
      <c r="H196">
        <f>(Table2[[#This Row],[1Y Return vs Nifty]]-AVERAGE(Table2[1Y Return vs Nifty]))/_xlfn.STDEV.P(Table2[1Y Return vs Nifty])</f>
        <v>0.41379923005592351</v>
      </c>
      <c r="I196">
        <v>5.7736814414722</v>
      </c>
      <c r="J196">
        <f>(Table2[[#This Row],[1M Return vs Nifty]]-AVERAGE(Table2[1M Return vs Nifty]))/_xlfn.STDEV.P(Table2[1M Return vs Nifty])</f>
        <v>0.52741950255790282</v>
      </c>
      <c r="K196">
        <v>14.002201515818401</v>
      </c>
      <c r="L196">
        <f>(Table2[[#This Row],[6M Return vs Nifty]]-AVERAGE(Table2[6M Return vs Nifty]))/_xlfn.STDEV.P(Table2[6M Return vs Nifty])</f>
        <v>0.32662531084357183</v>
      </c>
      <c r="M196">
        <v>-3.1620937219498102</v>
      </c>
      <c r="N196">
        <f>(Table2[[#This Row],[1W Return vs Nifty]]-AVERAGE(Table2[1W Return vs Nifty]))/_xlfn.STDEV.P(Table2[1W Return vs Nifty])</f>
        <v>-0.53304663309171507</v>
      </c>
      <c r="O196">
        <v>593.41999999999996</v>
      </c>
      <c r="P196">
        <v>569.79861305133204</v>
      </c>
      <c r="Q196">
        <v>496.63448294018201</v>
      </c>
      <c r="R196">
        <v>28.989423906671998</v>
      </c>
      <c r="S196" s="1">
        <f>(Table2[[#This Row],[Close Price]]-Table2[[#This Row],[20D EMA]])/Table2[[#This Row],[20D EMA]]</f>
        <v>-5.4042667924909742E-2</v>
      </c>
      <c r="T196" s="1">
        <f>(Table2[[#This Row],[Close Price]]-Table2[[#This Row],[50D EMA]])/Table2[[#This Row],[50D EMA]]</f>
        <v>-1.4827366823672663E-2</v>
      </c>
      <c r="U196" s="1">
        <f>(Table2[[#This Row],[Close Price]]-Table2[[#This Row],[200D EMA]])/Table2[[#This Row],[200D EMA]]</f>
        <v>0.13030814267404139</v>
      </c>
      <c r="V196">
        <v>0.79832416285166696</v>
      </c>
      <c r="W196">
        <v>557.9</v>
      </c>
      <c r="X196">
        <v>594.5</v>
      </c>
      <c r="Y196">
        <v>557.9</v>
      </c>
      <c r="Z196">
        <v>613.95000000000005</v>
      </c>
      <c r="AA196">
        <v>544.45000000000005</v>
      </c>
      <c r="AB196">
        <v>639.70000000000005</v>
      </c>
      <c r="AC196" s="1">
        <f>(Table2[[#This Row],[Close Price]]/Table2[[#This Row],[Day Low]])-1</f>
        <v>6.183903925434775E-3</v>
      </c>
      <c r="AD196" s="1">
        <f>(Table2[[#This Row],[Day High]]/Table2[[#This Row],[Close Price]])-1</f>
        <v>5.9054066090674207E-2</v>
      </c>
      <c r="AE196" s="1">
        <f>(Table2[[#This Row],[Close Price]]/Table2[[#This Row],[Current Week Low]])-1</f>
        <v>6.183903925434775E-3</v>
      </c>
      <c r="AF196" s="1">
        <f>(Table2[[#This Row],[Current Week High]]/Table2[[#This Row],[Close Price]])-1</f>
        <v>9.3702681036786251E-2</v>
      </c>
      <c r="AG196" s="1">
        <f>(Table2[[#This Row],[Close Price]]/Table2[[#This Row],[Current Month Low]])-1</f>
        <v>3.1040499586738823E-2</v>
      </c>
      <c r="AH196" s="1">
        <f>(Table2[[#This Row],[Current Month High]]/Table2[[#This Row],[Close Price]])-1</f>
        <v>0.13957424066981394</v>
      </c>
      <c r="AI196">
        <v>13.9574240669813</v>
      </c>
      <c r="AJ196">
        <v>87.836707378283407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0.11</v>
      </c>
      <c r="AM196" t="s">
        <v>3162</v>
      </c>
      <c r="AN196">
        <v>-1.88</v>
      </c>
      <c r="AO196" t="s">
        <v>3161</v>
      </c>
      <c r="AP196">
        <v>6.7824020003238006E-2</v>
      </c>
      <c r="AQ196">
        <f>(Table2[[#This Row],[Sharpe Ratio]]-AVERAGE(Table2[Sharpe Ratio]))/_xlfn.STDEV.P(Table2[Sharpe Ratio])</f>
        <v>0.11763069362983973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0.85242810399552271</v>
      </c>
      <c r="AS196">
        <f>_xlfn.RANK.AVG(Table2[[#This Row],[1Y Return vs Nifty Z-Score]],Table2[1Y Return vs Nifty Z-Score])</f>
        <v>186</v>
      </c>
      <c r="AT196">
        <f>_xlfn.RANK.AVG(Table2[[#This Row],[6M Return vs Nifty Z-Score]],Table2[6M Return vs Nifty Z-Score])</f>
        <v>218</v>
      </c>
      <c r="AU196">
        <f>_xlfn.RANK.AVG(Table2[[#This Row],[Sharpe Ratio Z-Score]],Table2[Sharpe Ratio Z-Score])</f>
        <v>316</v>
      </c>
      <c r="AV196">
        <f>(Table2[[#This Row],[Rank 1Y]]+Table2[[#This Row],[Rank 6M]]+Table2[[#This Row],[Rank Sharpe]])/3</f>
        <v>240</v>
      </c>
    </row>
    <row r="197" spans="1:48" x14ac:dyDescent="0.3">
      <c r="A197" t="s">
        <v>341</v>
      </c>
      <c r="B197" t="s">
        <v>342</v>
      </c>
      <c r="C197" t="s">
        <v>3120</v>
      </c>
      <c r="D197" t="s">
        <v>51</v>
      </c>
      <c r="E197">
        <v>73057.204125000004</v>
      </c>
      <c r="F197">
        <v>6110.25</v>
      </c>
      <c r="G197">
        <v>49.043380805039803</v>
      </c>
      <c r="H197">
        <f>(Table2[[#This Row],[1Y Return vs Nifty]]-AVERAGE(Table2[1Y Return vs Nifty]))/_xlfn.STDEV.P(Table2[1Y Return vs Nifty])</f>
        <v>0.32033481591629015</v>
      </c>
      <c r="I197">
        <v>6.0040151727483497</v>
      </c>
      <c r="J197">
        <f>(Table2[[#This Row],[1M Return vs Nifty]]-AVERAGE(Table2[1M Return vs Nifty]))/_xlfn.STDEV.P(Table2[1M Return vs Nifty])</f>
        <v>0.55319599994465962</v>
      </c>
      <c r="K197">
        <v>19.1918749173932</v>
      </c>
      <c r="L197">
        <f>(Table2[[#This Row],[6M Return vs Nifty]]-AVERAGE(Table2[6M Return vs Nifty]))/_xlfn.STDEV.P(Table2[6M Return vs Nifty])</f>
        <v>0.5064778011430926</v>
      </c>
      <c r="M197">
        <v>0.59098291180975904</v>
      </c>
      <c r="N197">
        <f>(Table2[[#This Row],[1W Return vs Nifty]]-AVERAGE(Table2[1W Return vs Nifty]))/_xlfn.STDEV.P(Table2[1W Return vs Nifty])</f>
        <v>0.19500644903710379</v>
      </c>
      <c r="O197">
        <v>6150.02</v>
      </c>
      <c r="P197">
        <v>6011.33994776701</v>
      </c>
      <c r="Q197">
        <v>5339.0368933651798</v>
      </c>
      <c r="R197">
        <v>45.3634086337699</v>
      </c>
      <c r="S197" s="1">
        <f>(Table2[[#This Row],[Close Price]]-Table2[[#This Row],[20D EMA]])/Table2[[#This Row],[20D EMA]]</f>
        <v>-6.4666456369248289E-3</v>
      </c>
      <c r="T197" s="1">
        <f>(Table2[[#This Row],[Close Price]]-Table2[[#This Row],[50D EMA]])/Table2[[#This Row],[50D EMA]]</f>
        <v>1.6453910957029041E-2</v>
      </c>
      <c r="U197" s="1">
        <f>(Table2[[#This Row],[Close Price]]-Table2[[#This Row],[200D EMA]])/Table2[[#This Row],[200D EMA]]</f>
        <v>0.14444798229306235</v>
      </c>
      <c r="V197">
        <v>0.68469673035885503</v>
      </c>
      <c r="W197">
        <v>6085.6</v>
      </c>
      <c r="X197">
        <v>6220.75</v>
      </c>
      <c r="Y197">
        <v>6085.6</v>
      </c>
      <c r="Z197">
        <v>6250</v>
      </c>
      <c r="AA197">
        <v>5998</v>
      </c>
      <c r="AB197">
        <v>6375.55</v>
      </c>
      <c r="AC197" s="1">
        <f>(Table2[[#This Row],[Close Price]]/Table2[[#This Row],[Day Low]])-1</f>
        <v>4.0505455501511634E-3</v>
      </c>
      <c r="AD197" s="1">
        <f>(Table2[[#This Row],[Day High]]/Table2[[#This Row],[Close Price]])-1</f>
        <v>1.8084366433452015E-2</v>
      </c>
      <c r="AE197" s="1">
        <f>(Table2[[#This Row],[Close Price]]/Table2[[#This Row],[Current Week Low]])-1</f>
        <v>4.0505455501511634E-3</v>
      </c>
      <c r="AF197" s="1">
        <f>(Table2[[#This Row],[Current Week High]]/Table2[[#This Row],[Close Price]])-1</f>
        <v>2.2871404607012868E-2</v>
      </c>
      <c r="AG197" s="1">
        <f>(Table2[[#This Row],[Close Price]]/Table2[[#This Row],[Current Month Low]])-1</f>
        <v>1.8714571523841261E-2</v>
      </c>
      <c r="AH197" s="1">
        <f>(Table2[[#This Row],[Current Month High]]/Table2[[#This Row],[Close Price]])-1</f>
        <v>4.341884538275842E-2</v>
      </c>
      <c r="AI197">
        <v>5.39503293645922</v>
      </c>
      <c r="AJ197">
        <v>74.083676405646798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0.11</v>
      </c>
      <c r="AM197" t="s">
        <v>3162</v>
      </c>
      <c r="AN197">
        <v>-1.35</v>
      </c>
      <c r="AO197" t="s">
        <v>3161</v>
      </c>
      <c r="AP197">
        <v>5.2718092379099003E-2</v>
      </c>
      <c r="AQ197">
        <f>(Table2[[#This Row],[Sharpe Ratio]]-AVERAGE(Table2[Sharpe Ratio]))/_xlfn.STDEV.P(Table2[Sharpe Ratio])</f>
        <v>-5.9931652849801745E-2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1.5150834131913444</v>
      </c>
      <c r="AS197">
        <f>_xlfn.RANK.AVG(Table2[[#This Row],[1Y Return vs Nifty Z-Score]],Table2[1Y Return vs Nifty Z-Score])</f>
        <v>207</v>
      </c>
      <c r="AT197">
        <f>_xlfn.RANK.AVG(Table2[[#This Row],[6M Return vs Nifty Z-Score]],Table2[6M Return vs Nifty Z-Score])</f>
        <v>175</v>
      </c>
      <c r="AU197">
        <f>_xlfn.RANK.AVG(Table2[[#This Row],[Sharpe Ratio Z-Score]],Table2[Sharpe Ratio Z-Score])</f>
        <v>349</v>
      </c>
      <c r="AV197">
        <f>(Table2[[#This Row],[Rank 1Y]]+Table2[[#This Row],[Rank 6M]]+Table2[[#This Row],[Rank Sharpe]])/3</f>
        <v>243.66666666666666</v>
      </c>
    </row>
    <row r="198" spans="1:48" x14ac:dyDescent="0.3">
      <c r="A198" t="s">
        <v>998</v>
      </c>
      <c r="B198" t="s">
        <v>999</v>
      </c>
      <c r="C198" t="s">
        <v>3127</v>
      </c>
      <c r="D198" t="s">
        <v>265</v>
      </c>
      <c r="E198">
        <v>13626.16936</v>
      </c>
      <c r="F198">
        <v>4316.45</v>
      </c>
      <c r="G198">
        <v>26.834731829899098</v>
      </c>
      <c r="H198">
        <f>(Table2[[#This Row],[1Y Return vs Nifty]]-AVERAGE(Table2[1Y Return vs Nifty]))/_xlfn.STDEV.P(Table2[1Y Return vs Nifty])</f>
        <v>-4.6403006356703101E-2</v>
      </c>
      <c r="I198">
        <v>12.8436767845647</v>
      </c>
      <c r="J198">
        <f>(Table2[[#This Row],[1M Return vs Nifty]]-AVERAGE(Table2[1M Return vs Nifty]))/_xlfn.STDEV.P(Table2[1M Return vs Nifty])</f>
        <v>1.3186180624732005</v>
      </c>
      <c r="K198">
        <v>0.89718096235502398</v>
      </c>
      <c r="L198">
        <f>(Table2[[#This Row],[6M Return vs Nifty]]-AVERAGE(Table2[6M Return vs Nifty]))/_xlfn.STDEV.P(Table2[6M Return vs Nifty])</f>
        <v>-0.12754018274058568</v>
      </c>
      <c r="M198">
        <v>1.6052528731570499</v>
      </c>
      <c r="N198">
        <f>(Table2[[#This Row],[1W Return vs Nifty]]-AVERAGE(Table2[1W Return vs Nifty]))/_xlfn.STDEV.P(Table2[1W Return vs Nifty])</f>
        <v>0.39176298867904896</v>
      </c>
      <c r="O198">
        <v>4330.83</v>
      </c>
      <c r="P198">
        <v>4274.2774118740199</v>
      </c>
      <c r="Q198">
        <v>3982.69569041868</v>
      </c>
      <c r="R198">
        <v>44.263441650401802</v>
      </c>
      <c r="S198" s="1">
        <f>(Table2[[#This Row],[Close Price]]-Table2[[#This Row],[20D EMA]])/Table2[[#This Row],[20D EMA]]</f>
        <v>-3.3203796962707169E-3</v>
      </c>
      <c r="T198" s="1">
        <f>(Table2[[#This Row],[Close Price]]-Table2[[#This Row],[50D EMA]])/Table2[[#This Row],[50D EMA]]</f>
        <v>9.8666006115615511E-3</v>
      </c>
      <c r="U198" s="1">
        <f>(Table2[[#This Row],[Close Price]]-Table2[[#This Row],[200D EMA]])/Table2[[#This Row],[200D EMA]]</f>
        <v>8.3801107472068495E-2</v>
      </c>
      <c r="V198">
        <v>1.1593063075963399</v>
      </c>
      <c r="W198">
        <v>4251.75</v>
      </c>
      <c r="X198">
        <v>4400</v>
      </c>
      <c r="Y198">
        <v>4251.75</v>
      </c>
      <c r="Z198">
        <v>4486.45</v>
      </c>
      <c r="AA198">
        <v>3997.85</v>
      </c>
      <c r="AB198">
        <v>4694</v>
      </c>
      <c r="AC198" s="1">
        <f>(Table2[[#This Row],[Close Price]]/Table2[[#This Row],[Day Low]])-1</f>
        <v>1.5217263479743615E-2</v>
      </c>
      <c r="AD198" s="1">
        <f>(Table2[[#This Row],[Day High]]/Table2[[#This Row],[Close Price]])-1</f>
        <v>1.9356183901122481E-2</v>
      </c>
      <c r="AE198" s="1">
        <f>(Table2[[#This Row],[Close Price]]/Table2[[#This Row],[Current Week Low]])-1</f>
        <v>1.5217263479743615E-2</v>
      </c>
      <c r="AF198" s="1">
        <f>(Table2[[#This Row],[Current Week High]]/Table2[[#This Row],[Close Price]])-1</f>
        <v>3.9384216196179711E-2</v>
      </c>
      <c r="AG198" s="1">
        <f>(Table2[[#This Row],[Close Price]]/Table2[[#This Row],[Current Month Low]])-1</f>
        <v>7.9692834898758003E-2</v>
      </c>
      <c r="AH198" s="1">
        <f>(Table2[[#This Row],[Current Month High]]/Table2[[#This Row],[Close Price]])-1</f>
        <v>8.7467710734515647E-2</v>
      </c>
      <c r="AI198">
        <v>15.835929988763899</v>
      </c>
      <c r="AJ198">
        <v>56.393115942028899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0.06</v>
      </c>
      <c r="AM198" t="s">
        <v>3162</v>
      </c>
      <c r="AN198">
        <v>5.33</v>
      </c>
      <c r="AO198" t="s">
        <v>3162</v>
      </c>
      <c r="AP198">
        <v>0.17546937956872399</v>
      </c>
      <c r="AQ198">
        <f>(Table2[[#This Row],[Sharpe Ratio]]-AVERAGE(Table2[Sharpe Ratio]))/_xlfn.STDEV.P(Table2[Sharpe Ratio])</f>
        <v>1.3829460789325576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2.9193839409875184</v>
      </c>
      <c r="AS198">
        <f>_xlfn.RANK.AVG(Table2[[#This Row],[1Y Return vs Nifty Z-Score]],Table2[1Y Return vs Nifty Z-Score])</f>
        <v>298</v>
      </c>
      <c r="AT198">
        <f>_xlfn.RANK.AVG(Table2[[#This Row],[6M Return vs Nifty Z-Score]],Table2[6M Return vs Nifty Z-Score])</f>
        <v>370</v>
      </c>
      <c r="AU198">
        <f>_xlfn.RANK.AVG(Table2[[#This Row],[Sharpe Ratio Z-Score]],Table2[Sharpe Ratio Z-Score])</f>
        <v>66</v>
      </c>
      <c r="AV198">
        <f>(Table2[[#This Row],[Rank 1Y]]+Table2[[#This Row],[Rank 6M]]+Table2[[#This Row],[Rank Sharpe]])/3</f>
        <v>244.66666666666666</v>
      </c>
    </row>
    <row r="199" spans="1:48" x14ac:dyDescent="0.3">
      <c r="A199" t="s">
        <v>552</v>
      </c>
      <c r="B199" t="s">
        <v>553</v>
      </c>
      <c r="C199" t="s">
        <v>3127</v>
      </c>
      <c r="D199" t="s">
        <v>554</v>
      </c>
      <c r="E199">
        <v>36137.444665119998</v>
      </c>
      <c r="F199">
        <v>4002.4</v>
      </c>
      <c r="G199">
        <v>34.234283569714599</v>
      </c>
      <c r="H199">
        <f>(Table2[[#This Row],[1Y Return vs Nifty]]-AVERAGE(Table2[1Y Return vs Nifty]))/_xlfn.STDEV.P(Table2[1Y Return vs Nifty])</f>
        <v>7.5787924478119648E-2</v>
      </c>
      <c r="I199">
        <v>-1.30617180162326</v>
      </c>
      <c r="J199">
        <f>(Table2[[#This Row],[1M Return vs Nifty]]-AVERAGE(Table2[1M Return vs Nifty]))/_xlfn.STDEV.P(Table2[1M Return vs Nifty])</f>
        <v>-0.26488224850641734</v>
      </c>
      <c r="K199">
        <v>-4.7386328279243299</v>
      </c>
      <c r="L199">
        <f>(Table2[[#This Row],[6M Return vs Nifty]]-AVERAGE(Table2[6M Return vs Nifty]))/_xlfn.STDEV.P(Table2[6M Return vs Nifty])</f>
        <v>-0.32285404290345115</v>
      </c>
      <c r="M199">
        <v>-9.0150660172939396</v>
      </c>
      <c r="N199">
        <f>(Table2[[#This Row],[1W Return vs Nifty]]-AVERAGE(Table2[1W Return vs Nifty]))/_xlfn.STDEV.P(Table2[1W Return vs Nifty])</f>
        <v>-1.6684549753858702</v>
      </c>
      <c r="O199">
        <v>4289.1499999999996</v>
      </c>
      <c r="P199">
        <v>4332.5807125158099</v>
      </c>
      <c r="Q199">
        <v>3934.1010652745699</v>
      </c>
      <c r="R199">
        <v>29.955172969935699</v>
      </c>
      <c r="S199" s="1">
        <f>(Table2[[#This Row],[Close Price]]-Table2[[#This Row],[20D EMA]])/Table2[[#This Row],[20D EMA]]</f>
        <v>-6.6854738118275081E-2</v>
      </c>
      <c r="T199" s="1">
        <f>(Table2[[#This Row],[Close Price]]-Table2[[#This Row],[50D EMA]])/Table2[[#This Row],[50D EMA]]</f>
        <v>-7.6208785115530586E-2</v>
      </c>
      <c r="U199" s="1">
        <f>(Table2[[#This Row],[Close Price]]-Table2[[#This Row],[200D EMA]])/Table2[[#This Row],[200D EMA]]</f>
        <v>1.7360747370800813E-2</v>
      </c>
      <c r="V199">
        <v>2.12797104794197</v>
      </c>
      <c r="W199">
        <v>4000</v>
      </c>
      <c r="X199">
        <v>4088</v>
      </c>
      <c r="Y199">
        <v>4000</v>
      </c>
      <c r="Z199">
        <v>4115</v>
      </c>
      <c r="AA199">
        <v>3980.05</v>
      </c>
      <c r="AB199">
        <v>4725</v>
      </c>
      <c r="AC199" s="1">
        <f>(Table2[[#This Row],[Close Price]]/Table2[[#This Row],[Day Low]])-1</f>
        <v>5.9999999999993392E-4</v>
      </c>
      <c r="AD199" s="1">
        <f>(Table2[[#This Row],[Day High]]/Table2[[#This Row],[Close Price]])-1</f>
        <v>2.1387167699380427E-2</v>
      </c>
      <c r="AE199" s="1">
        <f>(Table2[[#This Row],[Close Price]]/Table2[[#This Row],[Current Week Low]])-1</f>
        <v>5.9999999999993392E-4</v>
      </c>
      <c r="AF199" s="1">
        <f>(Table2[[#This Row],[Current Week High]]/Table2[[#This Row],[Close Price]])-1</f>
        <v>2.8133120127923128E-2</v>
      </c>
      <c r="AG199" s="1">
        <f>(Table2[[#This Row],[Close Price]]/Table2[[#This Row],[Current Month Low]])-1</f>
        <v>5.6155073428725277E-3</v>
      </c>
      <c r="AH199" s="1">
        <f>(Table2[[#This Row],[Current Month High]]/Table2[[#This Row],[Close Price]])-1</f>
        <v>0.18054167499500307</v>
      </c>
      <c r="AI199">
        <v>25.916949830101899</v>
      </c>
      <c r="AJ199">
        <v>72.435483176080297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-0.06</v>
      </c>
      <c r="AM199" t="s">
        <v>3161</v>
      </c>
      <c r="AN199">
        <v>-6.6</v>
      </c>
      <c r="AO199" t="s">
        <v>3161</v>
      </c>
      <c r="AP199">
        <v>0.19427340660751399</v>
      </c>
      <c r="AQ199">
        <f>(Table2[[#This Row],[Sharpe Ratio]]-AVERAGE(Table2[Sharpe Ratio]))/_xlfn.STDEV.P(Table2[Sharpe Ratio])</f>
        <v>1.6039776664888687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269</v>
      </c>
      <c r="AT199">
        <f>_xlfn.RANK.AVG(Table2[[#This Row],[6M Return vs Nifty Z-Score]],Table2[6M Return vs Nifty Z-Score])</f>
        <v>431</v>
      </c>
      <c r="AU199">
        <f>_xlfn.RANK.AVG(Table2[[#This Row],[Sharpe Ratio Z-Score]],Table2[Sharpe Ratio Z-Score])</f>
        <v>35</v>
      </c>
      <c r="AV199">
        <f>(Table2[[#This Row],[Rank 1Y]]+Table2[[#This Row],[Rank 6M]]+Table2[[#This Row],[Rank Sharpe]])/3</f>
        <v>245</v>
      </c>
    </row>
    <row r="200" spans="1:48" x14ac:dyDescent="0.3">
      <c r="A200" t="s">
        <v>761</v>
      </c>
      <c r="B200" t="s">
        <v>762</v>
      </c>
      <c r="C200" t="s">
        <v>3118</v>
      </c>
      <c r="D200" t="s">
        <v>122</v>
      </c>
      <c r="E200">
        <v>20805.507247099998</v>
      </c>
      <c r="F200">
        <v>830.95</v>
      </c>
      <c r="G200">
        <v>60.444030988251399</v>
      </c>
      <c r="H200">
        <f>(Table2[[#This Row],[1Y Return vs Nifty]]-AVERAGE(Table2[1Y Return vs Nifty]))/_xlfn.STDEV.P(Table2[1Y Return vs Nifty])</f>
        <v>0.50859703868217243</v>
      </c>
      <c r="I200">
        <v>-2.1780512317951199</v>
      </c>
      <c r="J200">
        <f>(Table2[[#This Row],[1M Return vs Nifty]]-AVERAGE(Table2[1M Return vs Nifty]))/_xlfn.STDEV.P(Table2[1M Return vs Nifty])</f>
        <v>-0.36245370592551185</v>
      </c>
      <c r="K200">
        <v>52.086176744749203</v>
      </c>
      <c r="L200">
        <f>(Table2[[#This Row],[6M Return vs Nifty]]-AVERAGE(Table2[6M Return vs Nifty]))/_xlfn.STDEV.P(Table2[6M Return vs Nifty])</f>
        <v>1.6464574573809621</v>
      </c>
      <c r="M200">
        <v>5.3568250444592502</v>
      </c>
      <c r="N200">
        <f>(Table2[[#This Row],[1W Return vs Nifty]]-AVERAGE(Table2[1W Return vs Nifty]))/_xlfn.STDEV.P(Table2[1W Return vs Nifty])</f>
        <v>1.11952422264277</v>
      </c>
      <c r="O200">
        <v>886.14</v>
      </c>
      <c r="P200">
        <v>861.16685747928398</v>
      </c>
      <c r="Q200">
        <v>703.61213286237</v>
      </c>
      <c r="R200">
        <v>31.361520935334301</v>
      </c>
      <c r="S200" s="1">
        <f>(Table2[[#This Row],[Close Price]]-Table2[[#This Row],[20D EMA]])/Table2[[#This Row],[20D EMA]]</f>
        <v>-6.228135509061767E-2</v>
      </c>
      <c r="T200" s="1">
        <f>(Table2[[#This Row],[Close Price]]-Table2[[#This Row],[50D EMA]])/Table2[[#This Row],[50D EMA]]</f>
        <v>-3.5088272634796351E-2</v>
      </c>
      <c r="U200" s="1">
        <f>(Table2[[#This Row],[Close Price]]-Table2[[#This Row],[200D EMA]])/Table2[[#This Row],[200D EMA]]</f>
        <v>0.18097736123395977</v>
      </c>
      <c r="V200">
        <v>0.67916251539612604</v>
      </c>
      <c r="W200">
        <v>822.8</v>
      </c>
      <c r="X200">
        <v>892.5</v>
      </c>
      <c r="Y200">
        <v>822.8</v>
      </c>
      <c r="Z200">
        <v>916.85</v>
      </c>
      <c r="AA200">
        <v>822.8</v>
      </c>
      <c r="AB200">
        <v>965</v>
      </c>
      <c r="AC200" s="1">
        <f>(Table2[[#This Row],[Close Price]]/Table2[[#This Row],[Day Low]])-1</f>
        <v>9.9052017501215506E-3</v>
      </c>
      <c r="AD200" s="1">
        <f>(Table2[[#This Row],[Day High]]/Table2[[#This Row],[Close Price]])-1</f>
        <v>7.4071845478067111E-2</v>
      </c>
      <c r="AE200" s="1">
        <f>(Table2[[#This Row],[Close Price]]/Table2[[#This Row],[Current Week Low]])-1</f>
        <v>9.9052017501215506E-3</v>
      </c>
      <c r="AF200" s="1">
        <f>(Table2[[#This Row],[Current Week High]]/Table2[[#This Row],[Close Price]])-1</f>
        <v>0.10337565437150253</v>
      </c>
      <c r="AG200" s="1">
        <f>(Table2[[#This Row],[Close Price]]/Table2[[#This Row],[Current Month Low]])-1</f>
        <v>9.9052017501215506E-3</v>
      </c>
      <c r="AH200" s="1">
        <f>(Table2[[#This Row],[Current Month High]]/Table2[[#This Row],[Close Price]])-1</f>
        <v>0.16132137914435285</v>
      </c>
      <c r="AI200">
        <v>21.300920633010399</v>
      </c>
      <c r="AJ200">
        <v>84.573522878720496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0.16</v>
      </c>
      <c r="AM200" t="s">
        <v>3162</v>
      </c>
      <c r="AN200">
        <v>-7.77</v>
      </c>
      <c r="AO200" t="s">
        <v>3161</v>
      </c>
      <c r="AQ200">
        <f>(Table2[[#This Row],[Sharpe Ratio]]-AVERAGE(Table2[Sharpe Ratio]))/_xlfn.STDEV.P(Table2[Sharpe Ratio])</f>
        <v>-0.6796054933231942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2.2325195194571981</v>
      </c>
      <c r="AS200">
        <f>_xlfn.RANK.AVG(Table2[[#This Row],[1Y Return vs Nifty Z-Score]],Table2[1Y Return vs Nifty Z-Score])</f>
        <v>164</v>
      </c>
      <c r="AT200">
        <f>_xlfn.RANK.AVG(Table2[[#This Row],[6M Return vs Nifty Z-Score]],Table2[6M Return vs Nifty Z-Score])</f>
        <v>49</v>
      </c>
      <c r="AU200">
        <f>_xlfn.RANK.AVG(Table2[[#This Row],[Sharpe Ratio Z-Score]],Table2[Sharpe Ratio Z-Score])</f>
        <v>524.5</v>
      </c>
      <c r="AV200">
        <f>(Table2[[#This Row],[Rank 1Y]]+Table2[[#This Row],[Rank 6M]]+Table2[[#This Row],[Rank Sharpe]])/3</f>
        <v>245.83333333333334</v>
      </c>
    </row>
    <row r="201" spans="1:48" x14ac:dyDescent="0.3">
      <c r="A201" t="s">
        <v>78</v>
      </c>
      <c r="B201" t="s">
        <v>79</v>
      </c>
      <c r="C201" t="s">
        <v>3121</v>
      </c>
      <c r="D201" t="s">
        <v>80</v>
      </c>
      <c r="E201">
        <v>300176.98825822503</v>
      </c>
      <c r="F201">
        <v>322.75</v>
      </c>
      <c r="G201">
        <v>40.558166564783697</v>
      </c>
      <c r="H201">
        <f>(Table2[[#This Row],[1Y Return vs Nifty]]-AVERAGE(Table2[1Y Return vs Nifty]))/_xlfn.STDEV.P(Table2[1Y Return vs Nifty])</f>
        <v>0.1802160272644199</v>
      </c>
      <c r="I201">
        <v>1.9552589500053299</v>
      </c>
      <c r="J201">
        <f>(Table2[[#This Row],[1M Return vs Nifty]]-AVERAGE(Table2[1M Return vs Nifty]))/_xlfn.STDEV.P(Table2[1M Return vs Nifty])</f>
        <v>0.10010233616847039</v>
      </c>
      <c r="K201">
        <v>4.2230707940423597</v>
      </c>
      <c r="L201">
        <f>(Table2[[#This Row],[6M Return vs Nifty]]-AVERAGE(Table2[6M Return vs Nifty]))/_xlfn.STDEV.P(Table2[6M Return vs Nifty])</f>
        <v>-1.2278677361594473E-2</v>
      </c>
      <c r="M201">
        <v>2.1848806923755402</v>
      </c>
      <c r="N201">
        <f>(Table2[[#This Row],[1W Return vs Nifty]]-AVERAGE(Table2[1W Return vs Nifty]))/_xlfn.STDEV.P(Table2[1W Return vs Nifty])</f>
        <v>0.50420402344867421</v>
      </c>
      <c r="O201">
        <v>333.93</v>
      </c>
      <c r="P201">
        <v>335.84200173449</v>
      </c>
      <c r="Q201">
        <v>305.23197253882898</v>
      </c>
      <c r="R201">
        <v>29.856550373048901</v>
      </c>
      <c r="S201" s="1">
        <f>(Table2[[#This Row],[Close Price]]-Table2[[#This Row],[20D EMA]])/Table2[[#This Row],[20D EMA]]</f>
        <v>-3.3480070673494462E-2</v>
      </c>
      <c r="T201" s="1">
        <f>(Table2[[#This Row],[Close Price]]-Table2[[#This Row],[50D EMA]])/Table2[[#This Row],[50D EMA]]</f>
        <v>-3.8982621789040772E-2</v>
      </c>
      <c r="U201" s="1">
        <f>(Table2[[#This Row],[Close Price]]-Table2[[#This Row],[200D EMA]])/Table2[[#This Row],[200D EMA]]</f>
        <v>5.7392504839716696E-2</v>
      </c>
      <c r="V201">
        <v>0.88967102819348398</v>
      </c>
      <c r="W201">
        <v>321.05</v>
      </c>
      <c r="X201">
        <v>335.65</v>
      </c>
      <c r="Y201">
        <v>321.05</v>
      </c>
      <c r="Z201">
        <v>335.65</v>
      </c>
      <c r="AA201">
        <v>321.05</v>
      </c>
      <c r="AB201">
        <v>356</v>
      </c>
      <c r="AC201" s="1">
        <f>(Table2[[#This Row],[Close Price]]/Table2[[#This Row],[Day Low]])-1</f>
        <v>5.2951253698800826E-3</v>
      </c>
      <c r="AD201" s="1">
        <f>(Table2[[#This Row],[Day High]]/Table2[[#This Row],[Close Price]])-1</f>
        <v>3.99690162664601E-2</v>
      </c>
      <c r="AE201" s="1">
        <f>(Table2[[#This Row],[Close Price]]/Table2[[#This Row],[Current Week Low]])-1</f>
        <v>5.2951253698800826E-3</v>
      </c>
      <c r="AF201" s="1">
        <f>(Table2[[#This Row],[Current Week High]]/Table2[[#This Row],[Close Price]])-1</f>
        <v>3.99690162664601E-2</v>
      </c>
      <c r="AG201" s="1">
        <f>(Table2[[#This Row],[Close Price]]/Table2[[#This Row],[Current Month Low]])-1</f>
        <v>5.2951253698800826E-3</v>
      </c>
      <c r="AH201" s="1">
        <f>(Table2[[#This Row],[Current Month High]]/Table2[[#This Row],[Close Price]])-1</f>
        <v>0.10302091402013946</v>
      </c>
      <c r="AI201">
        <v>13.477924089852801</v>
      </c>
      <c r="AJ201">
        <v>64.416709118695806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0</v>
      </c>
      <c r="AM201" t="s">
        <v>3163</v>
      </c>
      <c r="AN201">
        <v>-4.75</v>
      </c>
      <c r="AO201" t="s">
        <v>3161</v>
      </c>
      <c r="AP201">
        <v>0.114248162198109</v>
      </c>
      <c r="AQ201">
        <f>(Table2[[#This Row],[Sharpe Ratio]]-AVERAGE(Table2[Sharpe Ratio]))/_xlfn.STDEV.P(Table2[Sharpe Ratio])</f>
        <v>0.66332241323356489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239</v>
      </c>
      <c r="AT201">
        <f>_xlfn.RANK.AVG(Table2[[#This Row],[6M Return vs Nifty Z-Score]],Table2[6M Return vs Nifty Z-Score])</f>
        <v>328</v>
      </c>
      <c r="AU201">
        <f>_xlfn.RANK.AVG(Table2[[#This Row],[Sharpe Ratio Z-Score]],Table2[Sharpe Ratio Z-Score])</f>
        <v>173</v>
      </c>
      <c r="AV201">
        <f>(Table2[[#This Row],[Rank 1Y]]+Table2[[#This Row],[Rank 6M]]+Table2[[#This Row],[Rank Sharpe]])/3</f>
        <v>246.66666666666666</v>
      </c>
    </row>
    <row r="202" spans="1:48" x14ac:dyDescent="0.3">
      <c r="A202" t="s">
        <v>118</v>
      </c>
      <c r="B202" t="s">
        <v>119</v>
      </c>
      <c r="C202" t="s">
        <v>3121</v>
      </c>
      <c r="D202" t="s">
        <v>57</v>
      </c>
      <c r="E202">
        <v>226845.86381491399</v>
      </c>
      <c r="F202">
        <v>588.15</v>
      </c>
      <c r="G202">
        <v>65.516972118652902</v>
      </c>
      <c r="H202">
        <f>(Table2[[#This Row],[1Y Return vs Nifty]]-AVERAGE(Table2[1Y Return vs Nifty]))/_xlfn.STDEV.P(Table2[1Y Return vs Nifty])</f>
        <v>0.59236797786739848</v>
      </c>
      <c r="I202">
        <v>-4.7093471407615297</v>
      </c>
      <c r="J202">
        <f>(Table2[[#This Row],[1M Return vs Nifty]]-AVERAGE(Table2[1M Return vs Nifty]))/_xlfn.STDEV.P(Table2[1M Return vs Nifty])</f>
        <v>-0.64572937736572489</v>
      </c>
      <c r="K202">
        <v>-11.0274300824971</v>
      </c>
      <c r="L202">
        <f>(Table2[[#This Row],[6M Return vs Nifty]]-AVERAGE(Table2[6M Return vs Nifty]))/_xlfn.STDEV.P(Table2[6M Return vs Nifty])</f>
        <v>-0.54079759343217704</v>
      </c>
      <c r="M202">
        <v>-3.1080800588620798</v>
      </c>
      <c r="N202">
        <f>(Table2[[#This Row],[1W Return vs Nifty]]-AVERAGE(Table2[1W Return vs Nifty]))/_xlfn.STDEV.P(Table2[1W Return vs Nifty])</f>
        <v>-0.52256861259664811</v>
      </c>
      <c r="O202">
        <v>630.53</v>
      </c>
      <c r="P202">
        <v>649.97077065871895</v>
      </c>
      <c r="Q202">
        <v>612.31339185815398</v>
      </c>
      <c r="R202">
        <v>18.627195311412599</v>
      </c>
      <c r="S202" s="1">
        <f>(Table2[[#This Row],[Close Price]]-Table2[[#This Row],[20D EMA]])/Table2[[#This Row],[20D EMA]]</f>
        <v>-6.7213296750352869E-2</v>
      </c>
      <c r="T202" s="1">
        <f>(Table2[[#This Row],[Close Price]]-Table2[[#This Row],[50D EMA]])/Table2[[#This Row],[50D EMA]]</f>
        <v>-9.5113155005518382E-2</v>
      </c>
      <c r="U202" s="1">
        <f>(Table2[[#This Row],[Close Price]]-Table2[[#This Row],[200D EMA]])/Table2[[#This Row],[200D EMA]]</f>
        <v>-3.9462458570155838E-2</v>
      </c>
      <c r="V202">
        <v>0.28404770296238202</v>
      </c>
      <c r="W202">
        <v>583.70000000000005</v>
      </c>
      <c r="X202">
        <v>607.15</v>
      </c>
      <c r="Y202">
        <v>583.70000000000005</v>
      </c>
      <c r="Z202">
        <v>618.1</v>
      </c>
      <c r="AA202">
        <v>583.70000000000005</v>
      </c>
      <c r="AB202">
        <v>660.8</v>
      </c>
      <c r="AC202" s="1">
        <f>(Table2[[#This Row],[Close Price]]/Table2[[#This Row],[Day Low]])-1</f>
        <v>7.6237793387012864E-3</v>
      </c>
      <c r="AD202" s="1">
        <f>(Table2[[#This Row],[Day High]]/Table2[[#This Row],[Close Price]])-1</f>
        <v>3.2304684179206067E-2</v>
      </c>
      <c r="AE202" s="1">
        <f>(Table2[[#This Row],[Close Price]]/Table2[[#This Row],[Current Week Low]])-1</f>
        <v>7.6237793387012864E-3</v>
      </c>
      <c r="AF202" s="1">
        <f>(Table2[[#This Row],[Current Week High]]/Table2[[#This Row],[Close Price]])-1</f>
        <v>5.0922383745643174E-2</v>
      </c>
      <c r="AG202" s="1">
        <f>(Table2[[#This Row],[Close Price]]/Table2[[#This Row],[Current Month Low]])-1</f>
        <v>7.6237793387012864E-3</v>
      </c>
      <c r="AH202" s="1">
        <f>(Table2[[#This Row],[Current Month High]]/Table2[[#This Row],[Close Price]])-1</f>
        <v>0.12352291082206923</v>
      </c>
      <c r="AI202">
        <v>52.316585904956199</v>
      </c>
      <c r="AJ202">
        <v>103.265940902021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-0.1</v>
      </c>
      <c r="AM202" t="s">
        <v>3161</v>
      </c>
      <c r="AN202">
        <v>-8.4</v>
      </c>
      <c r="AO202" t="s">
        <v>3161</v>
      </c>
      <c r="AP202">
        <v>0.164062223770154</v>
      </c>
      <c r="AQ202">
        <f>(Table2[[#This Row],[Sharpe Ratio]]-AVERAGE(Table2[Sharpe Ratio]))/_xlfn.STDEV.P(Table2[Sharpe Ratio])</f>
        <v>1.2488608773712677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149</v>
      </c>
      <c r="AT202">
        <f>_xlfn.RANK.AVG(Table2[[#This Row],[6M Return vs Nifty Z-Score]],Table2[6M Return vs Nifty Z-Score])</f>
        <v>509</v>
      </c>
      <c r="AU202">
        <f>_xlfn.RANK.AVG(Table2[[#This Row],[Sharpe Ratio Z-Score]],Table2[Sharpe Ratio Z-Score])</f>
        <v>82</v>
      </c>
      <c r="AV202">
        <f>(Table2[[#This Row],[Rank 1Y]]+Table2[[#This Row],[Rank 6M]]+Table2[[#This Row],[Rank Sharpe]])/3</f>
        <v>246.66666666666666</v>
      </c>
    </row>
    <row r="203" spans="1:48" x14ac:dyDescent="0.3">
      <c r="A203" t="s">
        <v>1066</v>
      </c>
      <c r="B203" t="s">
        <v>1067</v>
      </c>
      <c r="C203" t="s">
        <v>3127</v>
      </c>
      <c r="D203" t="s">
        <v>117</v>
      </c>
      <c r="E203">
        <v>12006.835193999999</v>
      </c>
      <c r="F203">
        <v>419.35</v>
      </c>
      <c r="G203">
        <v>22.825365081906298</v>
      </c>
      <c r="H203">
        <f>(Table2[[#This Row],[1Y Return vs Nifty]]-AVERAGE(Table2[1Y Return vs Nifty]))/_xlfn.STDEV.P(Table2[1Y Return vs Nifty])</f>
        <v>-0.11261083518494532</v>
      </c>
      <c r="I203">
        <v>26.033453958516201</v>
      </c>
      <c r="J203">
        <f>(Table2[[#This Row],[1M Return vs Nifty]]-AVERAGE(Table2[1M Return vs Nifty]))/_xlfn.STDEV.P(Table2[1M Return vs Nifty])</f>
        <v>2.7946774089379716</v>
      </c>
      <c r="K203">
        <v>4.2685531089795097</v>
      </c>
      <c r="L203">
        <f>(Table2[[#This Row],[6M Return vs Nifty]]-AVERAGE(Table2[6M Return vs Nifty]))/_xlfn.STDEV.P(Table2[6M Return vs Nifty])</f>
        <v>-1.0702449538943578E-2</v>
      </c>
      <c r="M203">
        <v>1.2622756771761801</v>
      </c>
      <c r="N203">
        <f>(Table2[[#This Row],[1W Return vs Nifty]]-AVERAGE(Table2[1W Return vs Nifty]))/_xlfn.STDEV.P(Table2[1W Return vs Nifty])</f>
        <v>0.32522941396127553</v>
      </c>
      <c r="O203">
        <v>390.35</v>
      </c>
      <c r="P203">
        <v>371.170640905678</v>
      </c>
      <c r="Q203">
        <v>347.95814502027002</v>
      </c>
      <c r="R203">
        <v>47.2408944604014</v>
      </c>
      <c r="S203" s="1">
        <f>(Table2[[#This Row],[Close Price]]-Table2[[#This Row],[20D EMA]])/Table2[[#This Row],[20D EMA]]</f>
        <v>7.4292301780453429E-2</v>
      </c>
      <c r="T203" s="1">
        <f>(Table2[[#This Row],[Close Price]]-Table2[[#This Row],[50D EMA]])/Table2[[#This Row],[50D EMA]]</f>
        <v>0.12980379853525478</v>
      </c>
      <c r="U203" s="1">
        <f>(Table2[[#This Row],[Close Price]]-Table2[[#This Row],[200D EMA]])/Table2[[#This Row],[200D EMA]]</f>
        <v>0.20517368540279787</v>
      </c>
      <c r="V203">
        <v>3.8555396270563098</v>
      </c>
      <c r="W203">
        <v>390</v>
      </c>
      <c r="X203">
        <v>418</v>
      </c>
      <c r="Y203">
        <v>390</v>
      </c>
      <c r="Z203">
        <v>437.8</v>
      </c>
      <c r="AA203">
        <v>334.4</v>
      </c>
      <c r="AB203">
        <v>451</v>
      </c>
      <c r="AC203" s="1">
        <f>(Table2[[#This Row],[Close Price]]/Table2[[#This Row],[Day Low]])-1</f>
        <v>7.5256410256410389E-2</v>
      </c>
      <c r="AD203" s="1">
        <f>(Table2[[#This Row],[Day High]]/Table2[[#This Row],[Close Price]])-1</f>
        <v>-3.2192679146297865E-3</v>
      </c>
      <c r="AE203" s="1">
        <f>(Table2[[#This Row],[Close Price]]/Table2[[#This Row],[Current Week Low]])-1</f>
        <v>7.5256410256410389E-2</v>
      </c>
      <c r="AF203" s="1">
        <f>(Table2[[#This Row],[Current Week High]]/Table2[[#This Row],[Close Price]])-1</f>
        <v>4.3996661499940304E-2</v>
      </c>
      <c r="AG203" s="1">
        <f>(Table2[[#This Row],[Close Price]]/Table2[[#This Row],[Current Month Low]])-1</f>
        <v>0.25403708133971303</v>
      </c>
      <c r="AH203" s="1">
        <f>(Table2[[#This Row],[Current Month High]]/Table2[[#This Row],[Close Price]])-1</f>
        <v>7.5473947776320438E-2</v>
      </c>
      <c r="AI203">
        <v>7.5473947776320403</v>
      </c>
      <c r="AJ203">
        <v>65.882120253164501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0.06</v>
      </c>
      <c r="AM203" t="s">
        <v>3162</v>
      </c>
      <c r="AN203">
        <v>12.94</v>
      </c>
      <c r="AO203" t="s">
        <v>3162</v>
      </c>
      <c r="AP203">
        <v>0.163239486284255</v>
      </c>
      <c r="AQ203">
        <f>(Table2[[#This Row],[Sharpe Ratio]]-AVERAGE(Table2[Sharpe Ratio]))/_xlfn.STDEV.P(Table2[Sharpe Ratio])</f>
        <v>1.2391900248312657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4.2357835630066241</v>
      </c>
      <c r="AS203">
        <f>_xlfn.RANK.AVG(Table2[[#This Row],[1Y Return vs Nifty Z-Score]],Table2[1Y Return vs Nifty Z-Score])</f>
        <v>330</v>
      </c>
      <c r="AT203">
        <f>_xlfn.RANK.AVG(Table2[[#This Row],[6M Return vs Nifty Z-Score]],Table2[6M Return vs Nifty Z-Score])</f>
        <v>327</v>
      </c>
      <c r="AU203">
        <f>_xlfn.RANK.AVG(Table2[[#This Row],[Sharpe Ratio Z-Score]],Table2[Sharpe Ratio Z-Score])</f>
        <v>85</v>
      </c>
      <c r="AV203">
        <f>(Table2[[#This Row],[Rank 1Y]]+Table2[[#This Row],[Rank 6M]]+Table2[[#This Row],[Rank Sharpe]])/3</f>
        <v>247.33333333333334</v>
      </c>
    </row>
    <row r="204" spans="1:48" x14ac:dyDescent="0.3">
      <c r="A204" t="s">
        <v>367</v>
      </c>
      <c r="B204" t="s">
        <v>368</v>
      </c>
      <c r="C204" t="s">
        <v>3116</v>
      </c>
      <c r="D204" t="s">
        <v>43</v>
      </c>
      <c r="E204">
        <v>63570.684000000001</v>
      </c>
      <c r="F204">
        <v>362.35</v>
      </c>
      <c r="G204">
        <v>51.948592314235903</v>
      </c>
      <c r="H204">
        <f>(Table2[[#This Row],[1Y Return vs Nifty]]-AVERAGE(Table2[1Y Return vs Nifty]))/_xlfn.STDEV.P(Table2[1Y Return vs Nifty])</f>
        <v>0.36830941100839271</v>
      </c>
      <c r="I204">
        <v>1.64139321264932</v>
      </c>
      <c r="J204">
        <f>(Table2[[#This Row],[1M Return vs Nifty]]-AVERAGE(Table2[1M Return vs Nifty]))/_xlfn.STDEV.P(Table2[1M Return vs Nifty])</f>
        <v>6.4977826553983792E-2</v>
      </c>
      <c r="K204">
        <v>0.50834344728525005</v>
      </c>
      <c r="L204">
        <f>(Table2[[#This Row],[6M Return vs Nifty]]-AVERAGE(Table2[6M Return vs Nifty]))/_xlfn.STDEV.P(Table2[6M Return vs Nifty])</f>
        <v>-0.14101567339206966</v>
      </c>
      <c r="M204">
        <v>-2.2926014758073099</v>
      </c>
      <c r="N204">
        <f>(Table2[[#This Row],[1W Return vs Nifty]]-AVERAGE(Table2[1W Return vs Nifty]))/_xlfn.STDEV.P(Table2[1W Return vs Nifty])</f>
        <v>-0.36437528116756707</v>
      </c>
      <c r="O204">
        <v>387.67</v>
      </c>
      <c r="P204">
        <v>391.04097833047098</v>
      </c>
      <c r="Q204">
        <v>360.308673076726</v>
      </c>
      <c r="R204">
        <v>24.868365818517599</v>
      </c>
      <c r="S204" s="1">
        <f>(Table2[[#This Row],[Close Price]]-Table2[[#This Row],[20D EMA]])/Table2[[#This Row],[20D EMA]]</f>
        <v>-6.5313281915030802E-2</v>
      </c>
      <c r="T204" s="1">
        <f>(Table2[[#This Row],[Close Price]]-Table2[[#This Row],[50D EMA]])/Table2[[#This Row],[50D EMA]]</f>
        <v>-7.3370771659189246E-2</v>
      </c>
      <c r="U204" s="1">
        <f>(Table2[[#This Row],[Close Price]]-Table2[[#This Row],[200D EMA]])/Table2[[#This Row],[200D EMA]]</f>
        <v>5.6654948265409556E-3</v>
      </c>
      <c r="V204">
        <v>0.29675366323713198</v>
      </c>
      <c r="W204">
        <v>360</v>
      </c>
      <c r="X204">
        <v>381.5</v>
      </c>
      <c r="Y204">
        <v>360</v>
      </c>
      <c r="Z204">
        <v>393.5</v>
      </c>
      <c r="AA204">
        <v>358.25</v>
      </c>
      <c r="AB204">
        <v>405.6</v>
      </c>
      <c r="AC204" s="1">
        <f>(Table2[[#This Row],[Close Price]]/Table2[[#This Row],[Day Low]])-1</f>
        <v>6.52777777777791E-3</v>
      </c>
      <c r="AD204" s="1">
        <f>(Table2[[#This Row],[Day High]]/Table2[[#This Row],[Close Price]])-1</f>
        <v>5.2849454946874541E-2</v>
      </c>
      <c r="AE204" s="1">
        <f>(Table2[[#This Row],[Close Price]]/Table2[[#This Row],[Current Week Low]])-1</f>
        <v>6.52777777777791E-3</v>
      </c>
      <c r="AF204" s="1">
        <f>(Table2[[#This Row],[Current Week High]]/Table2[[#This Row],[Close Price]])-1</f>
        <v>8.5966606871809015E-2</v>
      </c>
      <c r="AG204" s="1">
        <f>(Table2[[#This Row],[Close Price]]/Table2[[#This Row],[Current Month Low]])-1</f>
        <v>1.1444521981856415E-2</v>
      </c>
      <c r="AH204" s="1">
        <f>(Table2[[#This Row],[Current Month High]]/Table2[[#This Row],[Close Price]])-1</f>
        <v>0.11935973506278463</v>
      </c>
      <c r="AI204">
        <v>29.1016972540361</v>
      </c>
      <c r="AJ204">
        <v>70.517647058823499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-0.13</v>
      </c>
      <c r="AM204" t="s">
        <v>3161</v>
      </c>
      <c r="AN204">
        <v>-5.77</v>
      </c>
      <c r="AO204" t="s">
        <v>3161</v>
      </c>
      <c r="AP204">
        <v>0.113860390564322</v>
      </c>
      <c r="AQ204">
        <f>(Table2[[#This Row],[Sharpe Ratio]]-AVERAGE(Table2[Sharpe Ratio]))/_xlfn.STDEV.P(Table2[Sharpe Ratio])</f>
        <v>0.65876435874617034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197</v>
      </c>
      <c r="AT204">
        <f>_xlfn.RANK.AVG(Table2[[#This Row],[6M Return vs Nifty Z-Score]],Table2[6M Return vs Nifty Z-Score])</f>
        <v>376</v>
      </c>
      <c r="AU204">
        <f>_xlfn.RANK.AVG(Table2[[#This Row],[Sharpe Ratio Z-Score]],Table2[Sharpe Ratio Z-Score])</f>
        <v>174</v>
      </c>
      <c r="AV204">
        <f>(Table2[[#This Row],[Rank 1Y]]+Table2[[#This Row],[Rank 6M]]+Table2[[#This Row],[Rank Sharpe]])/3</f>
        <v>249</v>
      </c>
    </row>
    <row r="205" spans="1:48" x14ac:dyDescent="0.3">
      <c r="A205" t="s">
        <v>815</v>
      </c>
      <c r="B205" t="s">
        <v>816</v>
      </c>
      <c r="C205" t="s">
        <v>3129</v>
      </c>
      <c r="D205" t="s">
        <v>133</v>
      </c>
      <c r="E205">
        <v>18897.58210159</v>
      </c>
      <c r="F205">
        <v>1668.65</v>
      </c>
      <c r="G205">
        <v>118.64143372918799</v>
      </c>
      <c r="H205">
        <f>(Table2[[#This Row],[1Y Return vs Nifty]]-AVERAGE(Table2[1Y Return vs Nifty]))/_xlfn.STDEV.P(Table2[1Y Return vs Nifty])</f>
        <v>1.4696275258156291</v>
      </c>
      <c r="I205">
        <v>-12.001447275882599</v>
      </c>
      <c r="J205">
        <f>(Table2[[#This Row],[1M Return vs Nifty]]-AVERAGE(Table2[1M Return vs Nifty]))/_xlfn.STDEV.P(Table2[1M Return vs Nifty])</f>
        <v>-1.4617835394526675</v>
      </c>
      <c r="K205">
        <v>-3.76272444244074</v>
      </c>
      <c r="L205">
        <f>(Table2[[#This Row],[6M Return vs Nifty]]-AVERAGE(Table2[6M Return vs Nifty]))/_xlfn.STDEV.P(Table2[6M Return vs Nifty])</f>
        <v>-0.28903311818395977</v>
      </c>
      <c r="M205">
        <v>1.35317572793619</v>
      </c>
      <c r="N205">
        <f>(Table2[[#This Row],[1W Return vs Nifty]]-AVERAGE(Table2[1W Return vs Nifty]))/_xlfn.STDEV.P(Table2[1W Return vs Nifty])</f>
        <v>0.34286296333412614</v>
      </c>
      <c r="O205">
        <v>1773.74</v>
      </c>
      <c r="P205">
        <v>1793.22108907968</v>
      </c>
      <c r="Q205">
        <v>1609.0426926231401</v>
      </c>
      <c r="R205">
        <v>29.590629697628401</v>
      </c>
      <c r="S205" s="1">
        <f>(Table2[[#This Row],[Close Price]]-Table2[[#This Row],[20D EMA]])/Table2[[#This Row],[20D EMA]]</f>
        <v>-5.9247691318908023E-2</v>
      </c>
      <c r="T205" s="1">
        <f>(Table2[[#This Row],[Close Price]]-Table2[[#This Row],[50D EMA]])/Table2[[#This Row],[50D EMA]]</f>
        <v>-6.9467780542115165E-2</v>
      </c>
      <c r="U205" s="1">
        <f>(Table2[[#This Row],[Close Price]]-Table2[[#This Row],[200D EMA]])/Table2[[#This Row],[200D EMA]]</f>
        <v>3.7045199391002662E-2</v>
      </c>
      <c r="V205">
        <v>0.79132631097856498</v>
      </c>
      <c r="W205">
        <v>1643</v>
      </c>
      <c r="X205">
        <v>1709.95</v>
      </c>
      <c r="Y205">
        <v>1643</v>
      </c>
      <c r="Z205">
        <v>1759.85</v>
      </c>
      <c r="AA205">
        <v>1643</v>
      </c>
      <c r="AB205">
        <v>1941.9</v>
      </c>
      <c r="AC205" s="1">
        <f>(Table2[[#This Row],[Close Price]]/Table2[[#This Row],[Day Low]])-1</f>
        <v>1.5611685940353004E-2</v>
      </c>
      <c r="AD205" s="1">
        <f>(Table2[[#This Row],[Day High]]/Table2[[#This Row],[Close Price]])-1</f>
        <v>2.4750546849249266E-2</v>
      </c>
      <c r="AE205" s="1">
        <f>(Table2[[#This Row],[Close Price]]/Table2[[#This Row],[Current Week Low]])-1</f>
        <v>1.5611685940353004E-2</v>
      </c>
      <c r="AF205" s="1">
        <f>(Table2[[#This Row],[Current Week High]]/Table2[[#This Row],[Close Price]])-1</f>
        <v>5.4654960596889568E-2</v>
      </c>
      <c r="AG205" s="1">
        <f>(Table2[[#This Row],[Close Price]]/Table2[[#This Row],[Current Month Low]])-1</f>
        <v>1.5611685940353004E-2</v>
      </c>
      <c r="AH205" s="1">
        <f>(Table2[[#This Row],[Current Month High]]/Table2[[#This Row],[Close Price]])-1</f>
        <v>0.16375513139364162</v>
      </c>
      <c r="AI205">
        <v>29.4941068212025</v>
      </c>
      <c r="AJ205">
        <v>153.491605815638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0</v>
      </c>
      <c r="AM205" t="s">
        <v>3163</v>
      </c>
      <c r="AN205">
        <v>-6.82</v>
      </c>
      <c r="AO205" t="s">
        <v>3161</v>
      </c>
      <c r="AP205">
        <v>8.4181301542441994E-2</v>
      </c>
      <c r="AQ205">
        <f>(Table2[[#This Row],[Sharpe Ratio]]-AVERAGE(Table2[Sharpe Ratio]))/_xlfn.STDEV.P(Table2[Sharpe Ratio])</f>
        <v>0.3099020565276695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62</v>
      </c>
      <c r="AT205">
        <f>_xlfn.RANK.AVG(Table2[[#This Row],[6M Return vs Nifty Z-Score]],Table2[6M Return vs Nifty Z-Score])</f>
        <v>419</v>
      </c>
      <c r="AU205">
        <f>_xlfn.RANK.AVG(Table2[[#This Row],[Sharpe Ratio Z-Score]],Table2[Sharpe Ratio Z-Score])</f>
        <v>266</v>
      </c>
      <c r="AV205">
        <f>(Table2[[#This Row],[Rank 1Y]]+Table2[[#This Row],[Rank 6M]]+Table2[[#This Row],[Rank Sharpe]])/3</f>
        <v>249</v>
      </c>
    </row>
    <row r="206" spans="1:48" x14ac:dyDescent="0.3">
      <c r="A206" t="s">
        <v>963</v>
      </c>
      <c r="B206" t="s">
        <v>964</v>
      </c>
      <c r="C206" t="s">
        <v>3130</v>
      </c>
      <c r="D206" t="s">
        <v>436</v>
      </c>
      <c r="E206">
        <v>14742.4412128</v>
      </c>
      <c r="F206">
        <v>784</v>
      </c>
      <c r="G206">
        <v>18.184181888050301</v>
      </c>
      <c r="H206">
        <f>(Table2[[#This Row],[1Y Return vs Nifty]]-AVERAGE(Table2[1Y Return vs Nifty]))/_xlfn.STDEV.P(Table2[1Y Return vs Nifty])</f>
        <v>-0.18925203110775946</v>
      </c>
      <c r="I206">
        <v>-7.2223133749170998</v>
      </c>
      <c r="J206">
        <f>(Table2[[#This Row],[1M Return vs Nifty]]-AVERAGE(Table2[1M Return vs Nifty]))/_xlfn.STDEV.P(Table2[1M Return vs Nifty])</f>
        <v>-0.92695378687289831</v>
      </c>
      <c r="K206">
        <v>10.7761593763171</v>
      </c>
      <c r="L206">
        <f>(Table2[[#This Row],[6M Return vs Nifty]]-AVERAGE(Table2[6M Return vs Nifty]))/_xlfn.STDEV.P(Table2[6M Return vs Nifty])</f>
        <v>0.21482411109477095</v>
      </c>
      <c r="M206">
        <v>3.1995314593207</v>
      </c>
      <c r="N206">
        <f>(Table2[[#This Row],[1W Return vs Nifty]]-AVERAGE(Table2[1W Return vs Nifty]))/_xlfn.STDEV.P(Table2[1W Return vs Nifty])</f>
        <v>0.70103443493398299</v>
      </c>
      <c r="O206">
        <v>807.64</v>
      </c>
      <c r="P206">
        <v>826.54536768242497</v>
      </c>
      <c r="Q206">
        <v>742.15472918026001</v>
      </c>
      <c r="R206">
        <v>40.9854402908895</v>
      </c>
      <c r="S206" s="1">
        <f>(Table2[[#This Row],[Close Price]]-Table2[[#This Row],[20D EMA]])/Table2[[#This Row],[20D EMA]]</f>
        <v>-2.9270467039770178E-2</v>
      </c>
      <c r="T206" s="1">
        <f>(Table2[[#This Row],[Close Price]]-Table2[[#This Row],[50D EMA]])/Table2[[#This Row],[50D EMA]]</f>
        <v>-5.1473723459027038E-2</v>
      </c>
      <c r="U206" s="1">
        <f>(Table2[[#This Row],[Close Price]]-Table2[[#This Row],[200D EMA]])/Table2[[#This Row],[200D EMA]]</f>
        <v>5.6383486050085259E-2</v>
      </c>
      <c r="V206">
        <v>0.75140407045649205</v>
      </c>
      <c r="W206">
        <v>750.45</v>
      </c>
      <c r="X206">
        <v>790</v>
      </c>
      <c r="Y206">
        <v>750.45</v>
      </c>
      <c r="Z206">
        <v>794.4</v>
      </c>
      <c r="AA206">
        <v>750.45</v>
      </c>
      <c r="AB206">
        <v>878.45</v>
      </c>
      <c r="AC206" s="1">
        <f>(Table2[[#This Row],[Close Price]]/Table2[[#This Row],[Day Low]])-1</f>
        <v>4.4706509427676622E-2</v>
      </c>
      <c r="AD206" s="1">
        <f>(Table2[[#This Row],[Day High]]/Table2[[#This Row],[Close Price]])-1</f>
        <v>7.6530612244898322E-3</v>
      </c>
      <c r="AE206" s="1">
        <f>(Table2[[#This Row],[Close Price]]/Table2[[#This Row],[Current Week Low]])-1</f>
        <v>4.4706509427676622E-2</v>
      </c>
      <c r="AF206" s="1">
        <f>(Table2[[#This Row],[Current Week High]]/Table2[[#This Row],[Close Price]])-1</f>
        <v>1.3265306122449028E-2</v>
      </c>
      <c r="AG206" s="1">
        <f>(Table2[[#This Row],[Close Price]]/Table2[[#This Row],[Current Month Low]])-1</f>
        <v>4.4706509427676622E-2</v>
      </c>
      <c r="AH206" s="1">
        <f>(Table2[[#This Row],[Current Month High]]/Table2[[#This Row],[Close Price]])-1</f>
        <v>0.12047193877551021</v>
      </c>
      <c r="AI206">
        <v>18.188775510204</v>
      </c>
      <c r="AJ206">
        <v>50.407673860911203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-0.02</v>
      </c>
      <c r="AM206" t="s">
        <v>3161</v>
      </c>
      <c r="AN206">
        <v>-5.41</v>
      </c>
      <c r="AO206" t="s">
        <v>3161</v>
      </c>
      <c r="AP206">
        <v>0.129292865935315</v>
      </c>
      <c r="AQ206">
        <f>(Table2[[#This Row],[Sharpe Ratio]]-AVERAGE(Table2[Sharpe Ratio]))/_xlfn.STDEV.P(Table2[Sharpe Ratio])</f>
        <v>0.84016510466818572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359</v>
      </c>
      <c r="AT206">
        <f>_xlfn.RANK.AVG(Table2[[#This Row],[6M Return vs Nifty Z-Score]],Table2[6M Return vs Nifty Z-Score])</f>
        <v>248</v>
      </c>
      <c r="AU206">
        <f>_xlfn.RANK.AVG(Table2[[#This Row],[Sharpe Ratio Z-Score]],Table2[Sharpe Ratio Z-Score])</f>
        <v>140</v>
      </c>
      <c r="AV206">
        <f>(Table2[[#This Row],[Rank 1Y]]+Table2[[#This Row],[Rank 6M]]+Table2[[#This Row],[Rank Sharpe]])/3</f>
        <v>249</v>
      </c>
    </row>
    <row r="207" spans="1:48" x14ac:dyDescent="0.3">
      <c r="A207" t="s">
        <v>1263</v>
      </c>
      <c r="B207" t="s">
        <v>1264</v>
      </c>
      <c r="C207" t="s">
        <v>3122</v>
      </c>
      <c r="D207" t="s">
        <v>192</v>
      </c>
      <c r="E207">
        <v>8834.4124523199898</v>
      </c>
      <c r="F207">
        <v>2005.55</v>
      </c>
      <c r="G207">
        <v>75.619157302276605</v>
      </c>
      <c r="H207">
        <f>(Table2[[#This Row],[1Y Return vs Nifty]]-AVERAGE(Table2[1Y Return vs Nifty]))/_xlfn.STDEV.P(Table2[1Y Return vs Nifty])</f>
        <v>0.75918827380650267</v>
      </c>
      <c r="I207">
        <v>-0.99106162526209396</v>
      </c>
      <c r="J207">
        <f>(Table2[[#This Row],[1M Return vs Nifty]]-AVERAGE(Table2[1M Return vs Nifty]))/_xlfn.STDEV.P(Table2[1M Return vs Nifty])</f>
        <v>-0.22961847453587375</v>
      </c>
      <c r="K207">
        <v>-12.684409572979201</v>
      </c>
      <c r="L207">
        <f>(Table2[[#This Row],[6M Return vs Nifty]]-AVERAGE(Table2[6M Return vs Nifty]))/_xlfn.STDEV.P(Table2[6M Return vs Nifty])</f>
        <v>-0.59822160929568124</v>
      </c>
      <c r="M207">
        <v>1.11492975975342</v>
      </c>
      <c r="N207">
        <f>(Table2[[#This Row],[1W Return vs Nifty]]-AVERAGE(Table2[1W Return vs Nifty]))/_xlfn.STDEV.P(Table2[1W Return vs Nifty])</f>
        <v>0.29664602497481679</v>
      </c>
      <c r="O207">
        <v>2163.1</v>
      </c>
      <c r="P207">
        <v>2135.1106751669799</v>
      </c>
      <c r="Q207">
        <v>1871.6830053138799</v>
      </c>
      <c r="R207">
        <v>30.919949631255999</v>
      </c>
      <c r="S207" s="1">
        <f>(Table2[[#This Row],[Close Price]]-Table2[[#This Row],[20D EMA]])/Table2[[#This Row],[20D EMA]]</f>
        <v>-7.2835282696130529E-2</v>
      </c>
      <c r="T207" s="1">
        <f>(Table2[[#This Row],[Close Price]]-Table2[[#This Row],[50D EMA]])/Table2[[#This Row],[50D EMA]]</f>
        <v>-6.0681011375135145E-2</v>
      </c>
      <c r="U207" s="1">
        <f>(Table2[[#This Row],[Close Price]]-Table2[[#This Row],[200D EMA]])/Table2[[#This Row],[200D EMA]]</f>
        <v>7.1522257939009626E-2</v>
      </c>
      <c r="V207">
        <v>0.50938153224231497</v>
      </c>
      <c r="W207">
        <v>2000</v>
      </c>
      <c r="X207">
        <v>2119.35</v>
      </c>
      <c r="Y207">
        <v>2000</v>
      </c>
      <c r="Z207">
        <v>2230.1</v>
      </c>
      <c r="AA207">
        <v>1933</v>
      </c>
      <c r="AB207">
        <v>2277</v>
      </c>
      <c r="AC207" s="1">
        <f>(Table2[[#This Row],[Close Price]]/Table2[[#This Row],[Day Low]])-1</f>
        <v>2.7749999999999719E-3</v>
      </c>
      <c r="AD207" s="1">
        <f>(Table2[[#This Row],[Day High]]/Table2[[#This Row],[Close Price]])-1</f>
        <v>5.6742539453017882E-2</v>
      </c>
      <c r="AE207" s="1">
        <f>(Table2[[#This Row],[Close Price]]/Table2[[#This Row],[Current Week Low]])-1</f>
        <v>2.7749999999999719E-3</v>
      </c>
      <c r="AF207" s="1">
        <f>(Table2[[#This Row],[Current Week High]]/Table2[[#This Row],[Close Price]])-1</f>
        <v>0.11196429907008043</v>
      </c>
      <c r="AG207" s="1">
        <f>(Table2[[#This Row],[Close Price]]/Table2[[#This Row],[Current Month Low]])-1</f>
        <v>3.7532333160889886E-2</v>
      </c>
      <c r="AH207" s="1">
        <f>(Table2[[#This Row],[Current Month High]]/Table2[[#This Row],[Close Price]])-1</f>
        <v>0.13534940540001505</v>
      </c>
      <c r="AI207">
        <v>19.618059883822301</v>
      </c>
      <c r="AJ207">
        <v>111.35525345136401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0.08</v>
      </c>
      <c r="AM207" t="s">
        <v>3162</v>
      </c>
      <c r="AN207">
        <v>-2.4500000000000002</v>
      </c>
      <c r="AO207" t="s">
        <v>3161</v>
      </c>
      <c r="AP207">
        <v>0.148468843333769</v>
      </c>
      <c r="AQ207">
        <f>(Table2[[#This Row],[Sharpe Ratio]]-AVERAGE(Table2[Sharpe Ratio]))/_xlfn.STDEV.P(Table2[Sharpe Ratio])</f>
        <v>1.0655687758382397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1.2935629907880042</v>
      </c>
      <c r="AS207">
        <f>_xlfn.RANK.AVG(Table2[[#This Row],[1Y Return vs Nifty Z-Score]],Table2[1Y Return vs Nifty Z-Score])</f>
        <v>128</v>
      </c>
      <c r="AT207">
        <f>_xlfn.RANK.AVG(Table2[[#This Row],[6M Return vs Nifty Z-Score]],Table2[6M Return vs Nifty Z-Score])</f>
        <v>523</v>
      </c>
      <c r="AU207">
        <f>_xlfn.RANK.AVG(Table2[[#This Row],[Sharpe Ratio Z-Score]],Table2[Sharpe Ratio Z-Score])</f>
        <v>101</v>
      </c>
      <c r="AV207">
        <f>(Table2[[#This Row],[Rank 1Y]]+Table2[[#This Row],[Rank 6M]]+Table2[[#This Row],[Rank Sharpe]])/3</f>
        <v>250.66666666666666</v>
      </c>
    </row>
    <row r="208" spans="1:48" x14ac:dyDescent="0.3">
      <c r="A208" t="s">
        <v>889</v>
      </c>
      <c r="B208" t="s">
        <v>890</v>
      </c>
      <c r="C208" t="s">
        <v>3117</v>
      </c>
      <c r="D208" t="s">
        <v>739</v>
      </c>
      <c r="E208">
        <v>16568.141219879999</v>
      </c>
      <c r="F208">
        <v>114.9</v>
      </c>
      <c r="G208">
        <v>67.482183961240196</v>
      </c>
      <c r="H208">
        <f>(Table2[[#This Row],[1Y Return vs Nifty]]-AVERAGE(Table2[1Y Return vs Nifty]))/_xlfn.STDEV.P(Table2[1Y Return vs Nifty])</f>
        <v>0.62482008750550821</v>
      </c>
      <c r="I208">
        <v>-19.905884175136201</v>
      </c>
      <c r="J208">
        <f>(Table2[[#This Row],[1M Return vs Nifty]]-AVERAGE(Table2[1M Return vs Nifty]))/_xlfn.STDEV.P(Table2[1M Return vs Nifty])</f>
        <v>-2.3463639087652197</v>
      </c>
      <c r="K208">
        <v>11.2586663790843</v>
      </c>
      <c r="L208">
        <f>(Table2[[#This Row],[6M Return vs Nifty]]-AVERAGE(Table2[6M Return vs Nifty]))/_xlfn.STDEV.P(Table2[6M Return vs Nifty])</f>
        <v>0.23154579651110282</v>
      </c>
      <c r="M208">
        <v>-6.7043172029526197</v>
      </c>
      <c r="N208">
        <f>(Table2[[#This Row],[1W Return vs Nifty]]-AVERAGE(Table2[1W Return vs Nifty]))/_xlfn.STDEV.P(Table2[1W Return vs Nifty])</f>
        <v>-1.2201966634788592</v>
      </c>
      <c r="O208">
        <v>136.91</v>
      </c>
      <c r="P208">
        <v>139.27889836547499</v>
      </c>
      <c r="Q208">
        <v>117.734079978789</v>
      </c>
      <c r="R208">
        <v>16.1298483702633</v>
      </c>
      <c r="S208" s="1">
        <f>(Table2[[#This Row],[Close Price]]-Table2[[#This Row],[20D EMA]])/Table2[[#This Row],[20D EMA]]</f>
        <v>-0.16076254473741869</v>
      </c>
      <c r="T208" s="1">
        <f>(Table2[[#This Row],[Close Price]]-Table2[[#This Row],[50D EMA]])/Table2[[#This Row],[50D EMA]]</f>
        <v>-0.17503655364578991</v>
      </c>
      <c r="U208" s="1">
        <f>(Table2[[#This Row],[Close Price]]-Table2[[#This Row],[200D EMA]])/Table2[[#This Row],[200D EMA]]</f>
        <v>-2.4071874340034598E-2</v>
      </c>
      <c r="V208">
        <v>0.45292030765254099</v>
      </c>
      <c r="W208">
        <v>113.55</v>
      </c>
      <c r="X208">
        <v>122.38</v>
      </c>
      <c r="Y208">
        <v>113.55</v>
      </c>
      <c r="Z208">
        <v>132.84</v>
      </c>
      <c r="AA208">
        <v>113.55</v>
      </c>
      <c r="AB208">
        <v>152.74</v>
      </c>
      <c r="AC208" s="1">
        <f>(Table2[[#This Row],[Close Price]]/Table2[[#This Row],[Day Low]])-1</f>
        <v>1.1889035667107084E-2</v>
      </c>
      <c r="AD208" s="1">
        <f>(Table2[[#This Row],[Day High]]/Table2[[#This Row],[Close Price]])-1</f>
        <v>6.5100087032201825E-2</v>
      </c>
      <c r="AE208" s="1">
        <f>(Table2[[#This Row],[Close Price]]/Table2[[#This Row],[Current Week Low]])-1</f>
        <v>1.1889035667107084E-2</v>
      </c>
      <c r="AF208" s="1">
        <f>(Table2[[#This Row],[Current Week High]]/Table2[[#This Row],[Close Price]])-1</f>
        <v>0.15613577023498681</v>
      </c>
      <c r="AG208" s="1">
        <f>(Table2[[#This Row],[Close Price]]/Table2[[#This Row],[Current Month Low]])-1</f>
        <v>1.1889035667107084E-2</v>
      </c>
      <c r="AH208" s="1">
        <f>(Table2[[#This Row],[Current Month High]]/Table2[[#This Row],[Close Price]])-1</f>
        <v>0.32932985204525678</v>
      </c>
      <c r="AI208">
        <v>48.825065274151399</v>
      </c>
      <c r="AJ208">
        <v>86.829268292682897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-0.15</v>
      </c>
      <c r="AM208" t="s">
        <v>3161</v>
      </c>
      <c r="AN208">
        <v>-17.829999999999998</v>
      </c>
      <c r="AO208" t="s">
        <v>3161</v>
      </c>
      <c r="AP208">
        <v>4.7896726648819998E-2</v>
      </c>
      <c r="AQ208">
        <f>(Table2[[#This Row],[Sharpe Ratio]]-AVERAGE(Table2[Sharpe Ratio]))/_xlfn.STDEV.P(Table2[Sharpe Ratio])</f>
        <v>-0.11660430702940001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143</v>
      </c>
      <c r="AT208">
        <f>_xlfn.RANK.AVG(Table2[[#This Row],[6M Return vs Nifty Z-Score]],Table2[6M Return vs Nifty Z-Score])</f>
        <v>245</v>
      </c>
      <c r="AU208">
        <f>_xlfn.RANK.AVG(Table2[[#This Row],[Sharpe Ratio Z-Score]],Table2[Sharpe Ratio Z-Score])</f>
        <v>365</v>
      </c>
      <c r="AV208">
        <f>(Table2[[#This Row],[Rank 1Y]]+Table2[[#This Row],[Rank 6M]]+Table2[[#This Row],[Rank Sharpe]])/3</f>
        <v>251</v>
      </c>
    </row>
    <row r="209" spans="1:48" x14ac:dyDescent="0.3">
      <c r="A209" t="s">
        <v>718</v>
      </c>
      <c r="B209" t="s">
        <v>719</v>
      </c>
      <c r="C209" t="s">
        <v>3116</v>
      </c>
      <c r="D209" t="s">
        <v>404</v>
      </c>
      <c r="E209">
        <v>23653.510178100001</v>
      </c>
      <c r="F209">
        <v>6622.55</v>
      </c>
      <c r="G209">
        <v>152.451439287021</v>
      </c>
      <c r="H209">
        <f>(Table2[[#This Row],[1Y Return vs Nifty]]-AVERAGE(Table2[1Y Return vs Nifty]))/_xlfn.STDEV.P(Table2[1Y Return vs Nifty])</f>
        <v>2.0279418934836841</v>
      </c>
      <c r="I209">
        <v>6.32231108704545</v>
      </c>
      <c r="J209">
        <f>(Table2[[#This Row],[1M Return vs Nifty]]-AVERAGE(Table2[1M Return vs Nifty]))/_xlfn.STDEV.P(Table2[1M Return vs Nifty])</f>
        <v>0.588816287766325</v>
      </c>
      <c r="K209">
        <v>16.4694588923692</v>
      </c>
      <c r="L209">
        <f>(Table2[[#This Row],[6M Return vs Nifty]]-AVERAGE(Table2[6M Return vs Nifty]))/_xlfn.STDEV.P(Table2[6M Return vs Nifty])</f>
        <v>0.4121301873639075</v>
      </c>
      <c r="M209">
        <v>3.9278852161249702</v>
      </c>
      <c r="N209">
        <f>(Table2[[#This Row],[1W Return vs Nifty]]-AVERAGE(Table2[1W Return vs Nifty]))/_xlfn.STDEV.P(Table2[1W Return vs Nifty])</f>
        <v>0.84232656650185223</v>
      </c>
      <c r="O209">
        <v>6741.81</v>
      </c>
      <c r="P209">
        <v>6491.7330082737899</v>
      </c>
      <c r="Q209">
        <v>5184.2439344220902</v>
      </c>
      <c r="R209">
        <v>43.0911699395173</v>
      </c>
      <c r="S209" s="1">
        <f>(Table2[[#This Row],[Close Price]]-Table2[[#This Row],[20D EMA]])/Table2[[#This Row],[20D EMA]]</f>
        <v>-1.768961154348761E-2</v>
      </c>
      <c r="T209" s="1">
        <f>(Table2[[#This Row],[Close Price]]-Table2[[#This Row],[50D EMA]])/Table2[[#This Row],[50D EMA]]</f>
        <v>2.0151320388482167E-2</v>
      </c>
      <c r="U209" s="1">
        <f>(Table2[[#This Row],[Close Price]]-Table2[[#This Row],[200D EMA]])/Table2[[#This Row],[200D EMA]]</f>
        <v>0.27743796082354755</v>
      </c>
      <c r="V209">
        <v>1.02035549811091</v>
      </c>
      <c r="W209">
        <v>6535</v>
      </c>
      <c r="X209">
        <v>7219</v>
      </c>
      <c r="Y209">
        <v>6535</v>
      </c>
      <c r="Z209">
        <v>7233.5</v>
      </c>
      <c r="AA209">
        <v>5849.95</v>
      </c>
      <c r="AB209">
        <v>7395.5</v>
      </c>
      <c r="AC209" s="1">
        <f>(Table2[[#This Row],[Close Price]]/Table2[[#This Row],[Day Low]])-1</f>
        <v>1.3397092578423919E-2</v>
      </c>
      <c r="AD209" s="1">
        <f>(Table2[[#This Row],[Day High]]/Table2[[#This Row],[Close Price]])-1</f>
        <v>9.0063495179349307E-2</v>
      </c>
      <c r="AE209" s="1">
        <f>(Table2[[#This Row],[Close Price]]/Table2[[#This Row],[Current Week Low]])-1</f>
        <v>1.3397092578423919E-2</v>
      </c>
      <c r="AF209" s="1">
        <f>(Table2[[#This Row],[Current Week High]]/Table2[[#This Row],[Close Price]])-1</f>
        <v>9.2252984122430215E-2</v>
      </c>
      <c r="AG209" s="1">
        <f>(Table2[[#This Row],[Close Price]]/Table2[[#This Row],[Current Month Low]])-1</f>
        <v>0.13206950486756308</v>
      </c>
      <c r="AH209" s="1">
        <f>(Table2[[#This Row],[Current Month High]]/Table2[[#This Row],[Close Price]])-1</f>
        <v>0.11671486058995395</v>
      </c>
      <c r="AI209">
        <v>11.671486058995299</v>
      </c>
      <c r="AJ209">
        <v>169.18199369982699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0.02</v>
      </c>
      <c r="AM209" t="s">
        <v>3162</v>
      </c>
      <c r="AN209">
        <v>12.32</v>
      </c>
      <c r="AO209" t="s">
        <v>3162</v>
      </c>
      <c r="AQ209">
        <f>(Table2[[#This Row],[Sharpe Ratio]]-AVERAGE(Table2[Sharpe Ratio]))/_xlfn.STDEV.P(Table2[Sharpe Ratio])</f>
        <v>-0.6796054933231942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3.1916094417925747</v>
      </c>
      <c r="AS209">
        <f>_xlfn.RANK.AVG(Table2[[#This Row],[1Y Return vs Nifty Z-Score]],Table2[1Y Return vs Nifty Z-Score])</f>
        <v>34</v>
      </c>
      <c r="AT209">
        <f>_xlfn.RANK.AVG(Table2[[#This Row],[6M Return vs Nifty Z-Score]],Table2[6M Return vs Nifty Z-Score])</f>
        <v>195</v>
      </c>
      <c r="AU209">
        <f>_xlfn.RANK.AVG(Table2[[#This Row],[Sharpe Ratio Z-Score]],Table2[Sharpe Ratio Z-Score])</f>
        <v>524.5</v>
      </c>
      <c r="AV209">
        <f>(Table2[[#This Row],[Rank 1Y]]+Table2[[#This Row],[Rank 6M]]+Table2[[#This Row],[Rank Sharpe]])/3</f>
        <v>251.16666666666666</v>
      </c>
    </row>
    <row r="210" spans="1:48" x14ac:dyDescent="0.3">
      <c r="A210" t="s">
        <v>218</v>
      </c>
      <c r="B210" t="s">
        <v>219</v>
      </c>
      <c r="C210" t="s">
        <v>3116</v>
      </c>
      <c r="D210" t="s">
        <v>220</v>
      </c>
      <c r="E210">
        <v>114596.14490925</v>
      </c>
      <c r="F210">
        <v>10296.75</v>
      </c>
      <c r="G210">
        <v>19.926346228936801</v>
      </c>
      <c r="H210">
        <f>(Table2[[#This Row],[1Y Return vs Nifty]]-AVERAGE(Table2[1Y Return vs Nifty]))/_xlfn.STDEV.P(Table2[1Y Return vs Nifty])</f>
        <v>-0.160483169159716</v>
      </c>
      <c r="I210">
        <v>-3.1584802072006402</v>
      </c>
      <c r="J210">
        <f>(Table2[[#This Row],[1M Return vs Nifty]]-AVERAGE(Table2[1M Return vs Nifty]))/_xlfn.STDEV.P(Table2[1M Return vs Nifty])</f>
        <v>-0.47217287203471769</v>
      </c>
      <c r="K210">
        <v>19.873497185967299</v>
      </c>
      <c r="L210">
        <f>(Table2[[#This Row],[6M Return vs Nifty]]-AVERAGE(Table2[6M Return vs Nifty]))/_xlfn.STDEV.P(Table2[6M Return vs Nifty])</f>
        <v>0.53009999332371427</v>
      </c>
      <c r="M210">
        <v>-1.6791502834950001</v>
      </c>
      <c r="N210">
        <f>(Table2[[#This Row],[1W Return vs Nifty]]-AVERAGE(Table2[1W Return vs Nifty]))/_xlfn.STDEV.P(Table2[1W Return vs Nifty])</f>
        <v>-0.24537290661408548</v>
      </c>
      <c r="O210">
        <v>10486.02</v>
      </c>
      <c r="P210">
        <v>10287.295944740001</v>
      </c>
      <c r="Q210">
        <v>9146.2867695426794</v>
      </c>
      <c r="R210">
        <v>37.769814840258597</v>
      </c>
      <c r="S210" s="1">
        <f>(Table2[[#This Row],[Close Price]]-Table2[[#This Row],[20D EMA]])/Table2[[#This Row],[20D EMA]]</f>
        <v>-1.8049746233556718E-2</v>
      </c>
      <c r="T210" s="1">
        <f>(Table2[[#This Row],[Close Price]]-Table2[[#This Row],[50D EMA]])/Table2[[#This Row],[50D EMA]]</f>
        <v>9.190029440956423E-4</v>
      </c>
      <c r="U210" s="1">
        <f>(Table2[[#This Row],[Close Price]]-Table2[[#This Row],[200D EMA]])/Table2[[#This Row],[200D EMA]]</f>
        <v>0.12578473203884077</v>
      </c>
      <c r="V210">
        <v>0.56490751423757701</v>
      </c>
      <c r="W210">
        <v>10101.049999999999</v>
      </c>
      <c r="X210">
        <v>10489.05</v>
      </c>
      <c r="Y210">
        <v>10101.049999999999</v>
      </c>
      <c r="Z210">
        <v>10574.95</v>
      </c>
      <c r="AA210">
        <v>10004.85</v>
      </c>
      <c r="AB210">
        <v>10897</v>
      </c>
      <c r="AC210" s="1">
        <f>(Table2[[#This Row],[Close Price]]/Table2[[#This Row],[Day Low]])-1</f>
        <v>1.9374223471817276E-2</v>
      </c>
      <c r="AD210" s="1">
        <f>(Table2[[#This Row],[Day High]]/Table2[[#This Row],[Close Price]])-1</f>
        <v>1.8675795760798142E-2</v>
      </c>
      <c r="AE210" s="1">
        <f>(Table2[[#This Row],[Close Price]]/Table2[[#This Row],[Current Week Low]])-1</f>
        <v>1.9374223471817276E-2</v>
      </c>
      <c r="AF210" s="1">
        <f>(Table2[[#This Row],[Current Week High]]/Table2[[#This Row],[Close Price]])-1</f>
        <v>2.7018233908757683E-2</v>
      </c>
      <c r="AG210" s="1">
        <f>(Table2[[#This Row],[Close Price]]/Table2[[#This Row],[Current Month Low]])-1</f>
        <v>2.9175849712889113E-2</v>
      </c>
      <c r="AH210" s="1">
        <f>(Table2[[#This Row],[Current Month High]]/Table2[[#This Row],[Close Price]])-1</f>
        <v>5.8295093111904173E-2</v>
      </c>
      <c r="AI210">
        <v>10.228955738461099</v>
      </c>
      <c r="AJ210">
        <v>55.3546372154076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0.08</v>
      </c>
      <c r="AM210" t="s">
        <v>3162</v>
      </c>
      <c r="AN210">
        <v>-0.69</v>
      </c>
      <c r="AO210" t="s">
        <v>3161</v>
      </c>
      <c r="AP210">
        <v>9.0404971032489997E-2</v>
      </c>
      <c r="AQ210">
        <f>(Table2[[#This Row],[Sharpe Ratio]]-AVERAGE(Table2[Sharpe Ratio]))/_xlfn.STDEV.P(Table2[Sharpe Ratio])</f>
        <v>0.38305806427927319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3.5129109794468288E-2</v>
      </c>
      <c r="AS210">
        <f>_xlfn.RANK.AVG(Table2[[#This Row],[1Y Return vs Nifty Z-Score]],Table2[1Y Return vs Nifty Z-Score])</f>
        <v>345</v>
      </c>
      <c r="AT210">
        <f>_xlfn.RANK.AVG(Table2[[#This Row],[6M Return vs Nifty Z-Score]],Table2[6M Return vs Nifty Z-Score])</f>
        <v>168</v>
      </c>
      <c r="AU210">
        <f>_xlfn.RANK.AVG(Table2[[#This Row],[Sharpe Ratio Z-Score]],Table2[Sharpe Ratio Z-Score])</f>
        <v>242</v>
      </c>
      <c r="AV210">
        <f>(Table2[[#This Row],[Rank 1Y]]+Table2[[#This Row],[Rank 6M]]+Table2[[#This Row],[Rank Sharpe]])/3</f>
        <v>251.66666666666666</v>
      </c>
    </row>
    <row r="211" spans="1:48" x14ac:dyDescent="0.3">
      <c r="A211" t="s">
        <v>867</v>
      </c>
      <c r="B211" t="s">
        <v>868</v>
      </c>
      <c r="C211" t="s">
        <v>3120</v>
      </c>
      <c r="D211" t="s">
        <v>51</v>
      </c>
      <c r="E211">
        <v>17324.225734719999</v>
      </c>
      <c r="F211">
        <v>1272.8499999999999</v>
      </c>
      <c r="G211">
        <v>35.4839569343645</v>
      </c>
      <c r="H211">
        <f>(Table2[[#This Row],[1Y Return vs Nifty]]-AVERAGE(Table2[1Y Return vs Nifty]))/_xlfn.STDEV.P(Table2[1Y Return vs Nifty])</f>
        <v>9.6424140972750663E-2</v>
      </c>
      <c r="I211">
        <v>4.0481607539491202</v>
      </c>
      <c r="J211">
        <f>(Table2[[#This Row],[1M Return vs Nifty]]-AVERAGE(Table2[1M Return vs Nifty]))/_xlfn.STDEV.P(Table2[1M Return vs Nifty])</f>
        <v>0.33431760972480973</v>
      </c>
      <c r="K211">
        <v>34.826203268778997</v>
      </c>
      <c r="L211">
        <f>(Table2[[#This Row],[6M Return vs Nifty]]-AVERAGE(Table2[6M Return vs Nifty]))/_xlfn.STDEV.P(Table2[6M Return vs Nifty])</f>
        <v>1.0482985807135137</v>
      </c>
      <c r="M211">
        <v>-1.2337116302261499</v>
      </c>
      <c r="N211">
        <f>(Table2[[#This Row],[1W Return vs Nifty]]-AVERAGE(Table2[1W Return vs Nifty]))/_xlfn.STDEV.P(Table2[1W Return vs Nifty])</f>
        <v>-0.15896300453680429</v>
      </c>
      <c r="O211">
        <v>1346.93</v>
      </c>
      <c r="P211">
        <v>1308.25869611861</v>
      </c>
      <c r="Q211">
        <v>1090.95768980447</v>
      </c>
      <c r="R211">
        <v>24.788426467716199</v>
      </c>
      <c r="S211" s="1">
        <f>(Table2[[#This Row],[Close Price]]-Table2[[#This Row],[20D EMA]])/Table2[[#This Row],[20D EMA]]</f>
        <v>-5.4999146206558727E-2</v>
      </c>
      <c r="T211" s="1">
        <f>(Table2[[#This Row],[Close Price]]-Table2[[#This Row],[50D EMA]])/Table2[[#This Row],[50D EMA]]</f>
        <v>-2.7065515577050583E-2</v>
      </c>
      <c r="U211" s="1">
        <f>(Table2[[#This Row],[Close Price]]-Table2[[#This Row],[200D EMA]])/Table2[[#This Row],[200D EMA]]</f>
        <v>0.16672719015173734</v>
      </c>
      <c r="V211">
        <v>0.30498172770748799</v>
      </c>
      <c r="W211">
        <v>1250.3499999999999</v>
      </c>
      <c r="X211">
        <v>1340.85</v>
      </c>
      <c r="Y211">
        <v>1250.3499999999999</v>
      </c>
      <c r="Z211">
        <v>1363.75</v>
      </c>
      <c r="AA211">
        <v>1250.3499999999999</v>
      </c>
      <c r="AB211">
        <v>1440.85</v>
      </c>
      <c r="AC211" s="1">
        <f>(Table2[[#This Row],[Close Price]]/Table2[[#This Row],[Day Low]])-1</f>
        <v>1.7994961410805033E-2</v>
      </c>
      <c r="AD211" s="1">
        <f>(Table2[[#This Row],[Day High]]/Table2[[#This Row],[Close Price]])-1</f>
        <v>5.3423419884511159E-2</v>
      </c>
      <c r="AE211" s="1">
        <f>(Table2[[#This Row],[Close Price]]/Table2[[#This Row],[Current Week Low]])-1</f>
        <v>1.7994961410805033E-2</v>
      </c>
      <c r="AF211" s="1">
        <f>(Table2[[#This Row],[Current Week High]]/Table2[[#This Row],[Close Price]])-1</f>
        <v>7.141454216914811E-2</v>
      </c>
      <c r="AG211" s="1">
        <f>(Table2[[#This Row],[Close Price]]/Table2[[#This Row],[Current Month Low]])-1</f>
        <v>1.7994961410805033E-2</v>
      </c>
      <c r="AH211" s="1">
        <f>(Table2[[#This Row],[Current Month High]]/Table2[[#This Row],[Close Price]])-1</f>
        <v>0.13198727265585108</v>
      </c>
      <c r="AI211">
        <v>19.578112110617901</v>
      </c>
      <c r="AJ211">
        <v>58.314676616915399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0.09</v>
      </c>
      <c r="AM211" t="s">
        <v>3162</v>
      </c>
      <c r="AN211">
        <v>-5.76</v>
      </c>
      <c r="AO211" t="s">
        <v>3161</v>
      </c>
      <c r="AP211">
        <v>3.4419357918828997E-2</v>
      </c>
      <c r="AQ211">
        <f>(Table2[[#This Row],[Sharpe Ratio]]-AVERAGE(Table2[Sharpe Ratio]))/_xlfn.STDEV.P(Table2[Sharpe Ratio])</f>
        <v>-0.27502378815047063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1.0450535387237991</v>
      </c>
      <c r="AS211">
        <f>_xlfn.RANK.AVG(Table2[[#This Row],[1Y Return vs Nifty Z-Score]],Table2[1Y Return vs Nifty Z-Score])</f>
        <v>264</v>
      </c>
      <c r="AT211">
        <f>_xlfn.RANK.AVG(Table2[[#This Row],[6M Return vs Nifty Z-Score]],Table2[6M Return vs Nifty Z-Score])</f>
        <v>84</v>
      </c>
      <c r="AU211">
        <f>_xlfn.RANK.AVG(Table2[[#This Row],[Sharpe Ratio Z-Score]],Table2[Sharpe Ratio Z-Score])</f>
        <v>409</v>
      </c>
      <c r="AV211">
        <f>(Table2[[#This Row],[Rank 1Y]]+Table2[[#This Row],[Rank 6M]]+Table2[[#This Row],[Rank Sharpe]])/3</f>
        <v>252.33333333333334</v>
      </c>
    </row>
    <row r="212" spans="1:48" x14ac:dyDescent="0.3">
      <c r="A212" t="s">
        <v>713</v>
      </c>
      <c r="B212" t="s">
        <v>714</v>
      </c>
      <c r="C212" t="s">
        <v>3120</v>
      </c>
      <c r="D212" t="s">
        <v>51</v>
      </c>
      <c r="E212">
        <v>23786.686285349999</v>
      </c>
      <c r="F212">
        <v>1328.05</v>
      </c>
      <c r="G212">
        <v>44.991605611981399</v>
      </c>
      <c r="H212">
        <f>(Table2[[#This Row],[1Y Return vs Nifty]]-AVERAGE(Table2[1Y Return vs Nifty]))/_xlfn.STDEV.P(Table2[1Y Return vs Nifty])</f>
        <v>0.25342668421024783</v>
      </c>
      <c r="I212">
        <v>-2.8945568530341301</v>
      </c>
      <c r="J212">
        <f>(Table2[[#This Row],[1M Return vs Nifty]]-AVERAGE(Table2[1M Return vs Nifty]))/_xlfn.STDEV.P(Table2[1M Return vs Nifty])</f>
        <v>-0.44263738189488699</v>
      </c>
      <c r="K212">
        <v>22.4907789839244</v>
      </c>
      <c r="L212">
        <f>(Table2[[#This Row],[6M Return vs Nifty]]-AVERAGE(Table2[6M Return vs Nifty]))/_xlfn.STDEV.P(Table2[6M Return vs Nifty])</f>
        <v>0.62080409216649524</v>
      </c>
      <c r="M212">
        <v>-1.1569791856020599</v>
      </c>
      <c r="N212">
        <f>(Table2[[#This Row],[1W Return vs Nifty]]-AVERAGE(Table2[1W Return vs Nifty]))/_xlfn.STDEV.P(Table2[1W Return vs Nifty])</f>
        <v>-0.14407780546963636</v>
      </c>
      <c r="O212">
        <v>1412.57</v>
      </c>
      <c r="P212">
        <v>1418.68413733802</v>
      </c>
      <c r="Q212">
        <v>1198.3186631195299</v>
      </c>
      <c r="R212">
        <v>26.715118205743099</v>
      </c>
      <c r="S212" s="1">
        <f>(Table2[[#This Row],[Close Price]]-Table2[[#This Row],[20D EMA]])/Table2[[#This Row],[20D EMA]]</f>
        <v>-5.9834202906758595E-2</v>
      </c>
      <c r="T212" s="1">
        <f>(Table2[[#This Row],[Close Price]]-Table2[[#This Row],[50D EMA]])/Table2[[#This Row],[50D EMA]]</f>
        <v>-6.388605818070503E-2</v>
      </c>
      <c r="U212" s="1">
        <f>(Table2[[#This Row],[Close Price]]-Table2[[#This Row],[200D EMA]])/Table2[[#This Row],[200D EMA]]</f>
        <v>0.10826113359759099</v>
      </c>
      <c r="V212">
        <v>0.70699443013665897</v>
      </c>
      <c r="W212">
        <v>1318.55</v>
      </c>
      <c r="X212">
        <v>1384.5</v>
      </c>
      <c r="Y212">
        <v>1318.55</v>
      </c>
      <c r="Z212">
        <v>1408.65</v>
      </c>
      <c r="AA212">
        <v>1318.55</v>
      </c>
      <c r="AB212">
        <v>1484.95</v>
      </c>
      <c r="AC212" s="1">
        <f>(Table2[[#This Row],[Close Price]]/Table2[[#This Row],[Day Low]])-1</f>
        <v>7.2048841530469865E-3</v>
      </c>
      <c r="AD212" s="1">
        <f>(Table2[[#This Row],[Day High]]/Table2[[#This Row],[Close Price]])-1</f>
        <v>4.2505929746621041E-2</v>
      </c>
      <c r="AE212" s="1">
        <f>(Table2[[#This Row],[Close Price]]/Table2[[#This Row],[Current Week Low]])-1</f>
        <v>7.2048841530469865E-3</v>
      </c>
      <c r="AF212" s="1">
        <f>(Table2[[#This Row],[Current Week High]]/Table2[[#This Row],[Close Price]])-1</f>
        <v>6.0690486050977155E-2</v>
      </c>
      <c r="AG212" s="1">
        <f>(Table2[[#This Row],[Close Price]]/Table2[[#This Row],[Current Month Low]])-1</f>
        <v>7.2048841530469865E-3</v>
      </c>
      <c r="AH212" s="1">
        <f>(Table2[[#This Row],[Current Month High]]/Table2[[#This Row],[Close Price]])-1</f>
        <v>0.11814314220097133</v>
      </c>
      <c r="AI212">
        <v>23.4140280862919</v>
      </c>
      <c r="AJ212">
        <v>83.381662524164497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-7.0000000000000007E-2</v>
      </c>
      <c r="AM212" t="s">
        <v>3161</v>
      </c>
      <c r="AN212">
        <v>-1.91</v>
      </c>
      <c r="AO212" t="s">
        <v>3161</v>
      </c>
      <c r="AP212">
        <v>4.1496504364459001E-2</v>
      </c>
      <c r="AQ212">
        <f>(Table2[[#This Row],[Sharpe Ratio]]-AVERAGE(Table2[Sharpe Ratio]))/_xlfn.STDEV.P(Table2[Sharpe Ratio])</f>
        <v>-0.19183560133180494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222</v>
      </c>
      <c r="AT212">
        <f>_xlfn.RANK.AVG(Table2[[#This Row],[6M Return vs Nifty Z-Score]],Table2[6M Return vs Nifty Z-Score])</f>
        <v>144</v>
      </c>
      <c r="AU212">
        <f>_xlfn.RANK.AVG(Table2[[#This Row],[Sharpe Ratio Z-Score]],Table2[Sharpe Ratio Z-Score])</f>
        <v>392</v>
      </c>
      <c r="AV212">
        <f>(Table2[[#This Row],[Rank 1Y]]+Table2[[#This Row],[Rank 6M]]+Table2[[#This Row],[Rank Sharpe]])/3</f>
        <v>252.66666666666666</v>
      </c>
    </row>
    <row r="213" spans="1:48" x14ac:dyDescent="0.3">
      <c r="A213" t="s">
        <v>241</v>
      </c>
      <c r="B213" t="s">
        <v>242</v>
      </c>
      <c r="C213" t="s">
        <v>3122</v>
      </c>
      <c r="D213" t="s">
        <v>89</v>
      </c>
      <c r="E213">
        <v>103505.70947443999</v>
      </c>
      <c r="F213">
        <v>5175.8</v>
      </c>
      <c r="G213">
        <v>41.2044988702159</v>
      </c>
      <c r="H213">
        <f>(Table2[[#This Row],[1Y Return vs Nifty]]-AVERAGE(Table2[1Y Return vs Nifty]))/_xlfn.STDEV.P(Table2[1Y Return vs Nifty])</f>
        <v>0.19088909893231895</v>
      </c>
      <c r="I213">
        <v>-8.2376242345499406</v>
      </c>
      <c r="J213">
        <f>(Table2[[#This Row],[1M Return vs Nifty]]-AVERAGE(Table2[1M Return vs Nifty]))/_xlfn.STDEV.P(Table2[1M Return vs Nifty])</f>
        <v>-1.0405765618571443</v>
      </c>
      <c r="K213">
        <v>10.4737283859741</v>
      </c>
      <c r="L213">
        <f>(Table2[[#This Row],[6M Return vs Nifty]]-AVERAGE(Table2[6M Return vs Nifty]))/_xlfn.STDEV.P(Table2[6M Return vs Nifty])</f>
        <v>0.20434311112655842</v>
      </c>
      <c r="M213">
        <v>-3.43097879133561</v>
      </c>
      <c r="N213">
        <f>(Table2[[#This Row],[1W Return vs Nifty]]-AVERAGE(Table2[1W Return vs Nifty]))/_xlfn.STDEV.P(Table2[1W Return vs Nifty])</f>
        <v>-0.58520719963699541</v>
      </c>
      <c r="O213">
        <v>5489.79</v>
      </c>
      <c r="P213">
        <v>5543.9702152286</v>
      </c>
      <c r="Q213">
        <v>5007.6229235707196</v>
      </c>
      <c r="R213">
        <v>21.366379414339399</v>
      </c>
      <c r="S213" s="1">
        <f>(Table2[[#This Row],[Close Price]]-Table2[[#This Row],[20D EMA]])/Table2[[#This Row],[20D EMA]]</f>
        <v>-5.7195266121290576E-2</v>
      </c>
      <c r="T213" s="1">
        <f>(Table2[[#This Row],[Close Price]]-Table2[[#This Row],[50D EMA]])/Table2[[#This Row],[50D EMA]]</f>
        <v>-6.6409125759240517E-2</v>
      </c>
      <c r="U213" s="1">
        <f>(Table2[[#This Row],[Close Price]]-Table2[[#This Row],[200D EMA]])/Table2[[#This Row],[200D EMA]]</f>
        <v>3.3584213307610772E-2</v>
      </c>
      <c r="V213">
        <v>0.83238845473156997</v>
      </c>
      <c r="W213">
        <v>5155</v>
      </c>
      <c r="X213">
        <v>5274.4</v>
      </c>
      <c r="Y213">
        <v>5085.05</v>
      </c>
      <c r="Z213">
        <v>5274.4</v>
      </c>
      <c r="AA213">
        <v>5085.05</v>
      </c>
      <c r="AB213">
        <v>5794</v>
      </c>
      <c r="AC213" s="1">
        <f>(Table2[[#This Row],[Close Price]]/Table2[[#This Row],[Day Low]])-1</f>
        <v>4.0349175557712336E-3</v>
      </c>
      <c r="AD213" s="1">
        <f>(Table2[[#This Row],[Day High]]/Table2[[#This Row],[Close Price]])-1</f>
        <v>1.9050195138915704E-2</v>
      </c>
      <c r="AE213" s="1">
        <f>(Table2[[#This Row],[Close Price]]/Table2[[#This Row],[Current Week Low]])-1</f>
        <v>1.7846432188474148E-2</v>
      </c>
      <c r="AF213" s="1">
        <f>(Table2[[#This Row],[Current Week High]]/Table2[[#This Row],[Close Price]])-1</f>
        <v>1.9050195138915704E-2</v>
      </c>
      <c r="AG213" s="1">
        <f>(Table2[[#This Row],[Close Price]]/Table2[[#This Row],[Current Month Low]])-1</f>
        <v>1.7846432188474148E-2</v>
      </c>
      <c r="AH213" s="1">
        <f>(Table2[[#This Row],[Current Month High]]/Table2[[#This Row],[Close Price]])-1</f>
        <v>0.11944047297036198</v>
      </c>
      <c r="AI213">
        <v>20.6818269639476</v>
      </c>
      <c r="AJ213">
        <v>70.172612197928601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0.02</v>
      </c>
      <c r="AM213" t="s">
        <v>3162</v>
      </c>
      <c r="AN213">
        <v>-6.25</v>
      </c>
      <c r="AO213" t="s">
        <v>3161</v>
      </c>
      <c r="AP213">
        <v>8.3103020426213994E-2</v>
      </c>
      <c r="AQ213">
        <f>(Table2[[#This Row],[Sharpe Ratio]]-AVERAGE(Table2[Sharpe Ratio]))/_xlfn.STDEV.P(Table2[Sharpe Ratio])</f>
        <v>0.29722742111791306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237</v>
      </c>
      <c r="AT213">
        <f>_xlfn.RANK.AVG(Table2[[#This Row],[6M Return vs Nifty Z-Score]],Table2[6M Return vs Nifty Z-Score])</f>
        <v>254</v>
      </c>
      <c r="AU213">
        <f>_xlfn.RANK.AVG(Table2[[#This Row],[Sharpe Ratio Z-Score]],Table2[Sharpe Ratio Z-Score])</f>
        <v>269</v>
      </c>
      <c r="AV213">
        <f>(Table2[[#This Row],[Rank 1Y]]+Table2[[#This Row],[Rank 6M]]+Table2[[#This Row],[Rank Sharpe]])/3</f>
        <v>253.33333333333334</v>
      </c>
    </row>
    <row r="214" spans="1:48" x14ac:dyDescent="0.3">
      <c r="A214" t="s">
        <v>256</v>
      </c>
      <c r="B214" t="s">
        <v>257</v>
      </c>
      <c r="C214" t="s">
        <v>3128</v>
      </c>
      <c r="D214" t="s">
        <v>125</v>
      </c>
      <c r="E214">
        <v>98902.492630705005</v>
      </c>
      <c r="F214">
        <v>7649.05</v>
      </c>
      <c r="G214">
        <v>69.959782620210007</v>
      </c>
      <c r="H214">
        <f>(Table2[[#This Row],[1Y Return vs Nifty]]-AVERAGE(Table2[1Y Return vs Nifty]))/_xlfn.STDEV.P(Table2[1Y Return vs Nifty])</f>
        <v>0.6657333883404285</v>
      </c>
      <c r="I214">
        <v>2.8435146234626401</v>
      </c>
      <c r="J214">
        <f>(Table2[[#This Row],[1M Return vs Nifty]]-AVERAGE(Table2[1M Return vs Nifty]))/_xlfn.STDEV.P(Table2[1M Return vs Nifty])</f>
        <v>0.19950644827480304</v>
      </c>
      <c r="K214">
        <v>22.310691712375501</v>
      </c>
      <c r="L214">
        <f>(Table2[[#This Row],[6M Return vs Nifty]]-AVERAGE(Table2[6M Return vs Nifty]))/_xlfn.STDEV.P(Table2[6M Return vs Nifty])</f>
        <v>0.61456301652395351</v>
      </c>
      <c r="M214">
        <v>-2.3484107206270202</v>
      </c>
      <c r="N214">
        <f>(Table2[[#This Row],[1W Return vs Nifty]]-AVERAGE(Table2[1W Return vs Nifty]))/_xlfn.STDEV.P(Table2[1W Return vs Nifty])</f>
        <v>-0.3752016235706982</v>
      </c>
      <c r="O214">
        <v>8042.6</v>
      </c>
      <c r="P214">
        <v>7774.1198475252604</v>
      </c>
      <c r="Q214">
        <v>6580.0781950149003</v>
      </c>
      <c r="R214">
        <v>27.717040878384001</v>
      </c>
      <c r="S214" s="1">
        <f>(Table2[[#This Row],[Close Price]]-Table2[[#This Row],[20D EMA]])/Table2[[#This Row],[20D EMA]]</f>
        <v>-4.8933180812175188E-2</v>
      </c>
      <c r="T214" s="1">
        <f>(Table2[[#This Row],[Close Price]]-Table2[[#This Row],[50D EMA]])/Table2[[#This Row],[50D EMA]]</f>
        <v>-1.6087975227841875E-2</v>
      </c>
      <c r="U214" s="1">
        <f>(Table2[[#This Row],[Close Price]]-Table2[[#This Row],[200D EMA]])/Table2[[#This Row],[200D EMA]]</f>
        <v>0.16245579053983861</v>
      </c>
      <c r="V214">
        <v>0.64959713906232497</v>
      </c>
      <c r="W214">
        <v>7621.5</v>
      </c>
      <c r="X214">
        <v>7978</v>
      </c>
      <c r="Y214">
        <v>7621.5</v>
      </c>
      <c r="Z214">
        <v>8159.75</v>
      </c>
      <c r="AA214">
        <v>7621.5</v>
      </c>
      <c r="AB214">
        <v>8472</v>
      </c>
      <c r="AC214" s="1">
        <f>(Table2[[#This Row],[Close Price]]/Table2[[#This Row],[Day Low]])-1</f>
        <v>3.6147739946204016E-3</v>
      </c>
      <c r="AD214" s="1">
        <f>(Table2[[#This Row],[Day High]]/Table2[[#This Row],[Close Price]])-1</f>
        <v>4.3005340532484393E-2</v>
      </c>
      <c r="AE214" s="1">
        <f>(Table2[[#This Row],[Close Price]]/Table2[[#This Row],[Current Week Low]])-1</f>
        <v>3.6147739946204016E-3</v>
      </c>
      <c r="AF214" s="1">
        <f>(Table2[[#This Row],[Current Week High]]/Table2[[#This Row],[Close Price]])-1</f>
        <v>6.6766461194527338E-2</v>
      </c>
      <c r="AG214" s="1">
        <f>(Table2[[#This Row],[Close Price]]/Table2[[#This Row],[Current Month Low]])-1</f>
        <v>3.6147739946204016E-3</v>
      </c>
      <c r="AH214" s="1">
        <f>(Table2[[#This Row],[Current Month High]]/Table2[[#This Row],[Close Price]])-1</f>
        <v>0.10758852406508002</v>
      </c>
      <c r="AI214">
        <v>10.758852406508</v>
      </c>
      <c r="AJ214">
        <v>92.5718457723341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0.02</v>
      </c>
      <c r="AM214" t="s">
        <v>3162</v>
      </c>
      <c r="AN214">
        <v>-6.7</v>
      </c>
      <c r="AO214" t="s">
        <v>3161</v>
      </c>
      <c r="AP214">
        <v>9.5068511687610002E-3</v>
      </c>
      <c r="AQ214">
        <f>(Table2[[#This Row],[Sharpe Ratio]]-AVERAGE(Table2[Sharpe Ratio]))/_xlfn.STDEV.P(Table2[Sharpe Ratio])</f>
        <v>-0.56785738733727387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0.53674384223121296</v>
      </c>
      <c r="AS214">
        <f>_xlfn.RANK.AVG(Table2[[#This Row],[1Y Return vs Nifty Z-Score]],Table2[1Y Return vs Nifty Z-Score])</f>
        <v>134</v>
      </c>
      <c r="AT214">
        <f>_xlfn.RANK.AVG(Table2[[#This Row],[6M Return vs Nifty Z-Score]],Table2[6M Return vs Nifty Z-Score])</f>
        <v>146</v>
      </c>
      <c r="AU214">
        <f>_xlfn.RANK.AVG(Table2[[#This Row],[Sharpe Ratio Z-Score]],Table2[Sharpe Ratio Z-Score])</f>
        <v>482</v>
      </c>
      <c r="AV214">
        <f>(Table2[[#This Row],[Rank 1Y]]+Table2[[#This Row],[Rank 6M]]+Table2[[#This Row],[Rank Sharpe]])/3</f>
        <v>254</v>
      </c>
    </row>
    <row r="215" spans="1:48" x14ac:dyDescent="0.3">
      <c r="A215" t="s">
        <v>1743</v>
      </c>
      <c r="B215" t="s">
        <v>1744</v>
      </c>
      <c r="C215" t="s">
        <v>3120</v>
      </c>
      <c r="D215" t="s">
        <v>51</v>
      </c>
      <c r="E215">
        <v>4476.9139094350003</v>
      </c>
      <c r="F215">
        <v>179.63</v>
      </c>
      <c r="G215">
        <v>75.295557019713499</v>
      </c>
      <c r="H215">
        <f>(Table2[[#This Row],[1Y Return vs Nifty]]-AVERAGE(Table2[1Y Return vs Nifty]))/_xlfn.STDEV.P(Table2[1Y Return vs Nifty])</f>
        <v>0.75384456906124953</v>
      </c>
      <c r="I215">
        <v>13.3010510682392</v>
      </c>
      <c r="J215">
        <f>(Table2[[#This Row],[1M Return vs Nifty]]-AVERAGE(Table2[1M Return vs Nifty]))/_xlfn.STDEV.P(Table2[1M Return vs Nifty])</f>
        <v>1.369802519749981</v>
      </c>
      <c r="K215">
        <v>36.064743825349801</v>
      </c>
      <c r="L215">
        <f>(Table2[[#This Row],[6M Return vs Nifty]]-AVERAGE(Table2[6M Return vs Nifty]))/_xlfn.STDEV.P(Table2[6M Return vs Nifty])</f>
        <v>1.0912212438947111</v>
      </c>
      <c r="M215">
        <v>6.0965826212897502E-3</v>
      </c>
      <c r="N215">
        <f>(Table2[[#This Row],[1W Return vs Nifty]]-AVERAGE(Table2[1W Return vs Nifty]))/_xlfn.STDEV.P(Table2[1W Return vs Nifty])</f>
        <v>8.1545324681081499E-2</v>
      </c>
      <c r="O215">
        <v>192.69</v>
      </c>
      <c r="P215">
        <v>180.466178834819</v>
      </c>
      <c r="Q215">
        <v>145.187885178736</v>
      </c>
      <c r="R215">
        <v>29.5201455299236</v>
      </c>
      <c r="S215" s="1">
        <f>(Table2[[#This Row],[Close Price]]-Table2[[#This Row],[20D EMA]])/Table2[[#This Row],[20D EMA]]</f>
        <v>-6.7777258809486748E-2</v>
      </c>
      <c r="T215" s="1">
        <f>(Table2[[#This Row],[Close Price]]-Table2[[#This Row],[50D EMA]])/Table2[[#This Row],[50D EMA]]</f>
        <v>-4.6334379118447714E-3</v>
      </c>
      <c r="U215" s="1">
        <f>(Table2[[#This Row],[Close Price]]-Table2[[#This Row],[200D EMA]])/Table2[[#This Row],[200D EMA]]</f>
        <v>0.23722444044737928</v>
      </c>
      <c r="V215">
        <v>0.12882207847157501</v>
      </c>
      <c r="W215">
        <v>179.63</v>
      </c>
      <c r="X215">
        <v>188.48</v>
      </c>
      <c r="Y215">
        <v>179.63</v>
      </c>
      <c r="Z215">
        <v>199</v>
      </c>
      <c r="AA215">
        <v>179.63</v>
      </c>
      <c r="AB215">
        <v>240.7</v>
      </c>
      <c r="AC215" s="1">
        <f>(Table2[[#This Row],[Close Price]]/Table2[[#This Row],[Day Low]])-1</f>
        <v>0</v>
      </c>
      <c r="AD215" s="1">
        <f>(Table2[[#This Row],[Day High]]/Table2[[#This Row],[Close Price]])-1</f>
        <v>4.9267939653732551E-2</v>
      </c>
      <c r="AE215" s="1">
        <f>(Table2[[#This Row],[Close Price]]/Table2[[#This Row],[Current Week Low]])-1</f>
        <v>0</v>
      </c>
      <c r="AF215" s="1">
        <f>(Table2[[#This Row],[Current Week High]]/Table2[[#This Row],[Close Price]])-1</f>
        <v>0.10783276735511893</v>
      </c>
      <c r="AG215" s="1">
        <f>(Table2[[#This Row],[Close Price]]/Table2[[#This Row],[Current Month Low]])-1</f>
        <v>0</v>
      </c>
      <c r="AH215" s="1">
        <f>(Table2[[#This Row],[Current Month High]]/Table2[[#This Row],[Close Price]])-1</f>
        <v>0.33997661860491002</v>
      </c>
      <c r="AI215">
        <v>33.997661860491</v>
      </c>
      <c r="AJ215">
        <v>98.048511576626197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0.24</v>
      </c>
      <c r="AM215" t="s">
        <v>3162</v>
      </c>
      <c r="AN215">
        <v>-13.35</v>
      </c>
      <c r="AO215" t="s">
        <v>3161</v>
      </c>
      <c r="AP215">
        <v>-3.1322318427599999E-3</v>
      </c>
      <c r="AQ215">
        <f>(Table2[[#This Row],[Sharpe Ratio]]-AVERAGE(Table2[Sharpe Ratio]))/_xlfn.STDEV.P(Table2[Sharpe Ratio])</f>
        <v>-0.71642325450655719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2.5799904028804659</v>
      </c>
      <c r="AS215">
        <f>_xlfn.RANK.AVG(Table2[[#This Row],[1Y Return vs Nifty Z-Score]],Table2[1Y Return vs Nifty Z-Score])</f>
        <v>129</v>
      </c>
      <c r="AT215">
        <f>_xlfn.RANK.AVG(Table2[[#This Row],[6M Return vs Nifty Z-Score]],Table2[6M Return vs Nifty Z-Score])</f>
        <v>77</v>
      </c>
      <c r="AU215">
        <f>_xlfn.RANK.AVG(Table2[[#This Row],[Sharpe Ratio Z-Score]],Table2[Sharpe Ratio Z-Score])</f>
        <v>558</v>
      </c>
      <c r="AV215">
        <f>(Table2[[#This Row],[Rank 1Y]]+Table2[[#This Row],[Rank 6M]]+Table2[[#This Row],[Rank Sharpe]])/3</f>
        <v>254.66666666666666</v>
      </c>
    </row>
    <row r="216" spans="1:48" x14ac:dyDescent="0.3">
      <c r="A216" t="s">
        <v>398</v>
      </c>
      <c r="B216" t="s">
        <v>399</v>
      </c>
      <c r="C216" t="s">
        <v>3129</v>
      </c>
      <c r="D216" t="s">
        <v>133</v>
      </c>
      <c r="E216">
        <v>56621.0286251699</v>
      </c>
      <c r="F216">
        <v>1583.85</v>
      </c>
      <c r="G216">
        <v>49.2903132944273</v>
      </c>
      <c r="H216">
        <f>(Table2[[#This Row],[1Y Return vs Nifty]]-AVERAGE(Table2[1Y Return vs Nifty]))/_xlfn.STDEV.P(Table2[1Y Return vs Nifty])</f>
        <v>0.32441248329298594</v>
      </c>
      <c r="I216">
        <v>-11.080414415874699</v>
      </c>
      <c r="J216">
        <f>(Table2[[#This Row],[1M Return vs Nifty]]-AVERAGE(Table2[1M Return vs Nifty]))/_xlfn.STDEV.P(Table2[1M Return vs Nifty])</f>
        <v>-1.3587113538132682</v>
      </c>
      <c r="K216">
        <v>-7.2191863742987303</v>
      </c>
      <c r="L216">
        <f>(Table2[[#This Row],[6M Return vs Nifty]]-AVERAGE(Table2[6M Return vs Nifty]))/_xlfn.STDEV.P(Table2[6M Return vs Nifty])</f>
        <v>-0.40881970935586515</v>
      </c>
      <c r="M216">
        <v>-1.21840497897793E-2</v>
      </c>
      <c r="N216">
        <f>(Table2[[#This Row],[1W Return vs Nifty]]-AVERAGE(Table2[1W Return vs Nifty]))/_xlfn.STDEV.P(Table2[1W Return vs Nifty])</f>
        <v>7.7999095262149945E-2</v>
      </c>
      <c r="O216">
        <v>1671.65</v>
      </c>
      <c r="P216">
        <v>1718.88331243269</v>
      </c>
      <c r="Q216">
        <v>1566.6314400738199</v>
      </c>
      <c r="R216">
        <v>34.390874485019999</v>
      </c>
      <c r="S216" s="1">
        <f>(Table2[[#This Row],[Close Price]]-Table2[[#This Row],[20D EMA]])/Table2[[#This Row],[20D EMA]]</f>
        <v>-5.2522956360482265E-2</v>
      </c>
      <c r="T216" s="1">
        <f>(Table2[[#This Row],[Close Price]]-Table2[[#This Row],[50D EMA]])/Table2[[#This Row],[50D EMA]]</f>
        <v>-7.8558743025773523E-2</v>
      </c>
      <c r="U216" s="1">
        <f>(Table2[[#This Row],[Close Price]]-Table2[[#This Row],[200D EMA]])/Table2[[#This Row],[200D EMA]]</f>
        <v>1.0990817294825027E-2</v>
      </c>
      <c r="V216">
        <v>0.88121799596697403</v>
      </c>
      <c r="W216">
        <v>1491.15</v>
      </c>
      <c r="X216">
        <v>1605</v>
      </c>
      <c r="Y216">
        <v>1491.15</v>
      </c>
      <c r="Z216">
        <v>1630</v>
      </c>
      <c r="AA216">
        <v>1491.15</v>
      </c>
      <c r="AB216">
        <v>1850.85</v>
      </c>
      <c r="AC216" s="1">
        <f>(Table2[[#This Row],[Close Price]]/Table2[[#This Row],[Day Low]])-1</f>
        <v>6.216678402575182E-2</v>
      </c>
      <c r="AD216" s="1">
        <f>(Table2[[#This Row],[Day High]]/Table2[[#This Row],[Close Price]])-1</f>
        <v>1.3353537266786786E-2</v>
      </c>
      <c r="AE216" s="1">
        <f>(Table2[[#This Row],[Close Price]]/Table2[[#This Row],[Current Week Low]])-1</f>
        <v>6.216678402575182E-2</v>
      </c>
      <c r="AF216" s="1">
        <f>(Table2[[#This Row],[Current Week High]]/Table2[[#This Row],[Close Price]])-1</f>
        <v>2.91378602771728E-2</v>
      </c>
      <c r="AG216" s="1">
        <f>(Table2[[#This Row],[Close Price]]/Table2[[#This Row],[Current Month Low]])-1</f>
        <v>6.216678402575182E-2</v>
      </c>
      <c r="AH216" s="1">
        <f>(Table2[[#This Row],[Current Month High]]/Table2[[#This Row],[Close Price]])-1</f>
        <v>0.16857656975092339</v>
      </c>
      <c r="AI216">
        <v>30.599488587934399</v>
      </c>
      <c r="AJ216">
        <v>83.310668094094396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-0.05</v>
      </c>
      <c r="AM216" t="s">
        <v>3161</v>
      </c>
      <c r="AN216">
        <v>-5.29</v>
      </c>
      <c r="AO216" t="s">
        <v>3161</v>
      </c>
      <c r="AP216">
        <v>0.15814789178331501</v>
      </c>
      <c r="AQ216">
        <f>(Table2[[#This Row],[Sharpe Ratio]]-AVERAGE(Table2[Sharpe Ratio]))/_xlfn.STDEV.P(Table2[Sharpe Ratio])</f>
        <v>1.1793409715718655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206</v>
      </c>
      <c r="AT216">
        <f>_xlfn.RANK.AVG(Table2[[#This Row],[6M Return vs Nifty Z-Score]],Table2[6M Return vs Nifty Z-Score])</f>
        <v>469</v>
      </c>
      <c r="AU216">
        <f>_xlfn.RANK.AVG(Table2[[#This Row],[Sharpe Ratio Z-Score]],Table2[Sharpe Ratio Z-Score])</f>
        <v>93</v>
      </c>
      <c r="AV216">
        <f>(Table2[[#This Row],[Rank 1Y]]+Table2[[#This Row],[Rank 6M]]+Table2[[#This Row],[Rank Sharpe]])/3</f>
        <v>256</v>
      </c>
    </row>
    <row r="217" spans="1:48" x14ac:dyDescent="0.3">
      <c r="A217" t="s">
        <v>144</v>
      </c>
      <c r="B217" t="s">
        <v>145</v>
      </c>
      <c r="C217" t="s">
        <v>3116</v>
      </c>
      <c r="D217" t="s">
        <v>146</v>
      </c>
      <c r="E217">
        <v>179927.190608</v>
      </c>
      <c r="F217">
        <v>137.68</v>
      </c>
      <c r="G217">
        <v>75.177600829914297</v>
      </c>
      <c r="H217">
        <f>(Table2[[#This Row],[1Y Return vs Nifty]]-AVERAGE(Table2[1Y Return vs Nifty]))/_xlfn.STDEV.P(Table2[1Y Return vs Nifty])</f>
        <v>0.75189672449767431</v>
      </c>
      <c r="I217">
        <v>-5.9394367566819</v>
      </c>
      <c r="J217">
        <f>(Table2[[#This Row],[1M Return vs Nifty]]-AVERAGE(Table2[1M Return vs Nifty]))/_xlfn.STDEV.P(Table2[1M Return vs Nifty])</f>
        <v>-0.78338790264804137</v>
      </c>
      <c r="K217">
        <v>-14.016762312435</v>
      </c>
      <c r="L217">
        <f>(Table2[[#This Row],[6M Return vs Nifty]]-AVERAGE(Table2[6M Return vs Nifty]))/_xlfn.STDEV.P(Table2[6M Return vs Nifty])</f>
        <v>-0.64439541246329479</v>
      </c>
      <c r="M217">
        <v>-2.3104631427462698</v>
      </c>
      <c r="N217">
        <f>(Table2[[#This Row],[1W Return vs Nifty]]-AVERAGE(Table2[1W Return vs Nifty]))/_xlfn.STDEV.P(Table2[1W Return vs Nifty])</f>
        <v>-0.3678402361727201</v>
      </c>
      <c r="O217">
        <v>151.82</v>
      </c>
      <c r="P217">
        <v>161.42780533512499</v>
      </c>
      <c r="Q217">
        <v>151.790867083808</v>
      </c>
      <c r="R217">
        <v>16.441478818602601</v>
      </c>
      <c r="S217" s="1">
        <f>(Table2[[#This Row],[Close Price]]-Table2[[#This Row],[20D EMA]])/Table2[[#This Row],[20D EMA]]</f>
        <v>-9.3136609142405388E-2</v>
      </c>
      <c r="T217" s="1">
        <f>(Table2[[#This Row],[Close Price]]-Table2[[#This Row],[50D EMA]])/Table2[[#This Row],[50D EMA]]</f>
        <v>-0.1471109966825381</v>
      </c>
      <c r="U217" s="1">
        <f>(Table2[[#This Row],[Close Price]]-Table2[[#This Row],[200D EMA]])/Table2[[#This Row],[200D EMA]]</f>
        <v>-9.2962556673564442E-2</v>
      </c>
      <c r="V217">
        <v>0.56923421216675196</v>
      </c>
      <c r="W217">
        <v>136.51</v>
      </c>
      <c r="X217">
        <v>144.69</v>
      </c>
      <c r="Y217">
        <v>136.51</v>
      </c>
      <c r="Z217">
        <v>149</v>
      </c>
      <c r="AA217">
        <v>136.51</v>
      </c>
      <c r="AB217">
        <v>158.69999999999999</v>
      </c>
      <c r="AC217" s="1">
        <f>(Table2[[#This Row],[Close Price]]/Table2[[#This Row],[Day Low]])-1</f>
        <v>8.5708006739433351E-3</v>
      </c>
      <c r="AD217" s="1">
        <f>(Table2[[#This Row],[Day High]]/Table2[[#This Row],[Close Price]])-1</f>
        <v>5.0915165601394419E-2</v>
      </c>
      <c r="AE217" s="1">
        <f>(Table2[[#This Row],[Close Price]]/Table2[[#This Row],[Current Week Low]])-1</f>
        <v>8.5708006739433351E-3</v>
      </c>
      <c r="AF217" s="1">
        <f>(Table2[[#This Row],[Current Week High]]/Table2[[#This Row],[Close Price]])-1</f>
        <v>8.221963974433466E-2</v>
      </c>
      <c r="AG217" s="1">
        <f>(Table2[[#This Row],[Close Price]]/Table2[[#This Row],[Current Month Low]])-1</f>
        <v>8.5708006739433351E-3</v>
      </c>
      <c r="AH217" s="1">
        <f>(Table2[[#This Row],[Current Month High]]/Table2[[#This Row],[Close Price]])-1</f>
        <v>0.15267286461359664</v>
      </c>
      <c r="AI217">
        <v>66.327716443927898</v>
      </c>
      <c r="AJ217">
        <v>109.399239543726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-0.28999999999999998</v>
      </c>
      <c r="AM217" t="s">
        <v>3161</v>
      </c>
      <c r="AN217">
        <v>-9.4600000000000009</v>
      </c>
      <c r="AO217" t="s">
        <v>3161</v>
      </c>
      <c r="AP217">
        <v>0.15275844632878499</v>
      </c>
      <c r="AQ217">
        <f>(Table2[[#This Row],[Sharpe Ratio]]-AVERAGE(Table2[Sharpe Ratio]))/_xlfn.STDEV.P(Table2[Sharpe Ratio])</f>
        <v>1.1159908347950163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130</v>
      </c>
      <c r="AT217">
        <f>_xlfn.RANK.AVG(Table2[[#This Row],[6M Return vs Nifty Z-Score]],Table2[6M Return vs Nifty Z-Score])</f>
        <v>541</v>
      </c>
      <c r="AU217">
        <f>_xlfn.RANK.AVG(Table2[[#This Row],[Sharpe Ratio Z-Score]],Table2[Sharpe Ratio Z-Score])</f>
        <v>98</v>
      </c>
      <c r="AV217">
        <f>(Table2[[#This Row],[Rank 1Y]]+Table2[[#This Row],[Rank 6M]]+Table2[[#This Row],[Rank Sharpe]])/3</f>
        <v>256.33333333333331</v>
      </c>
    </row>
    <row r="218" spans="1:48" x14ac:dyDescent="0.3">
      <c r="A218" t="s">
        <v>245</v>
      </c>
      <c r="B218" t="s">
        <v>246</v>
      </c>
      <c r="C218" t="s">
        <v>3127</v>
      </c>
      <c r="D218" t="s">
        <v>227</v>
      </c>
      <c r="E218">
        <v>100032.99567592501</v>
      </c>
      <c r="F218">
        <v>6651.45</v>
      </c>
      <c r="G218">
        <v>7.6737007776664496</v>
      </c>
      <c r="H218">
        <f>(Table2[[#This Row],[1Y Return vs Nifty]]-AVERAGE(Table2[1Y Return vs Nifty]))/_xlfn.STDEV.P(Table2[1Y Return vs Nifty])</f>
        <v>-0.36281463537865632</v>
      </c>
      <c r="I218">
        <v>9.3716063024514504</v>
      </c>
      <c r="J218">
        <f>(Table2[[#This Row],[1M Return vs Nifty]]-AVERAGE(Table2[1M Return vs Nifty]))/_xlfn.STDEV.P(Table2[1M Return vs Nifty])</f>
        <v>0.93006092317375599</v>
      </c>
      <c r="K218">
        <v>12.850667805178301</v>
      </c>
      <c r="L218">
        <f>(Table2[[#This Row],[6M Return vs Nifty]]-AVERAGE(Table2[6M Return vs Nifty]))/_xlfn.STDEV.P(Table2[6M Return vs Nifty])</f>
        <v>0.28671794298115033</v>
      </c>
      <c r="M218">
        <v>-6.5481772668664604</v>
      </c>
      <c r="N218">
        <f>(Table2[[#This Row],[1W Return vs Nifty]]-AVERAGE(Table2[1W Return vs Nifty]))/_xlfn.STDEV.P(Table2[1W Return vs Nifty])</f>
        <v>-1.18990733746607</v>
      </c>
      <c r="O218">
        <v>7067.42</v>
      </c>
      <c r="P218">
        <v>6914.6059366214304</v>
      </c>
      <c r="Q218">
        <v>6163.4094150370902</v>
      </c>
      <c r="R218">
        <v>23.552205835792201</v>
      </c>
      <c r="S218" s="1">
        <f>(Table2[[#This Row],[Close Price]]-Table2[[#This Row],[20D EMA]])/Table2[[#This Row],[20D EMA]]</f>
        <v>-5.885740482382542E-2</v>
      </c>
      <c r="T218" s="1">
        <f>(Table2[[#This Row],[Close Price]]-Table2[[#This Row],[50D EMA]])/Table2[[#This Row],[50D EMA]]</f>
        <v>-3.8057980314929137E-2</v>
      </c>
      <c r="U218" s="1">
        <f>(Table2[[#This Row],[Close Price]]-Table2[[#This Row],[200D EMA]])/Table2[[#This Row],[200D EMA]]</f>
        <v>7.9183541462006332E-2</v>
      </c>
      <c r="V218">
        <v>1.3390312490740599</v>
      </c>
      <c r="W218">
        <v>6590.05</v>
      </c>
      <c r="X218">
        <v>6840</v>
      </c>
      <c r="Y218">
        <v>6590.05</v>
      </c>
      <c r="Z218">
        <v>7243.95</v>
      </c>
      <c r="AA218">
        <v>6590.05</v>
      </c>
      <c r="AB218">
        <v>7605</v>
      </c>
      <c r="AC218" s="1">
        <f>(Table2[[#This Row],[Close Price]]/Table2[[#This Row],[Day Low]])-1</f>
        <v>9.3170765016956647E-3</v>
      </c>
      <c r="AD218" s="1">
        <f>(Table2[[#This Row],[Day High]]/Table2[[#This Row],[Close Price]])-1</f>
        <v>2.8347202489682699E-2</v>
      </c>
      <c r="AE218" s="1">
        <f>(Table2[[#This Row],[Close Price]]/Table2[[#This Row],[Current Week Low]])-1</f>
        <v>9.3170765016956647E-3</v>
      </c>
      <c r="AF218" s="1">
        <f>(Table2[[#This Row],[Current Week High]]/Table2[[#This Row],[Close Price]])-1</f>
        <v>8.9078321268294847E-2</v>
      </c>
      <c r="AG218" s="1">
        <f>(Table2[[#This Row],[Close Price]]/Table2[[#This Row],[Current Month Low]])-1</f>
        <v>9.3170765016956647E-3</v>
      </c>
      <c r="AH218" s="1">
        <f>(Table2[[#This Row],[Current Month High]]/Table2[[#This Row],[Close Price]])-1</f>
        <v>0.14335971855760787</v>
      </c>
      <c r="AI218">
        <v>14.3359718557607</v>
      </c>
      <c r="AJ218">
        <v>74.992107340173604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-0.02</v>
      </c>
      <c r="AM218" t="s">
        <v>3161</v>
      </c>
      <c r="AN218">
        <v>-7.43</v>
      </c>
      <c r="AO218" t="s">
        <v>3161</v>
      </c>
      <c r="AP218">
        <v>0.14006859801278401</v>
      </c>
      <c r="AQ218">
        <f>(Table2[[#This Row],[Sharpe Ratio]]-AVERAGE(Table2[Sharpe Ratio]))/_xlfn.STDEV.P(Table2[Sharpe Ratio])</f>
        <v>0.96682824779445209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0.63088514110463212</v>
      </c>
      <c r="AS218">
        <f>_xlfn.RANK.AVG(Table2[[#This Row],[1Y Return vs Nifty Z-Score]],Table2[1Y Return vs Nifty Z-Score])</f>
        <v>421</v>
      </c>
      <c r="AT218">
        <f>_xlfn.RANK.AVG(Table2[[#This Row],[6M Return vs Nifty Z-Score]],Table2[6M Return vs Nifty Z-Score])</f>
        <v>234</v>
      </c>
      <c r="AU218">
        <f>_xlfn.RANK.AVG(Table2[[#This Row],[Sharpe Ratio Z-Score]],Table2[Sharpe Ratio Z-Score])</f>
        <v>117</v>
      </c>
      <c r="AV218">
        <f>(Table2[[#This Row],[Rank 1Y]]+Table2[[#This Row],[Rank 6M]]+Table2[[#This Row],[Rank Sharpe]])/3</f>
        <v>257.33333333333331</v>
      </c>
    </row>
    <row r="219" spans="1:48" x14ac:dyDescent="0.3">
      <c r="A219" t="s">
        <v>522</v>
      </c>
      <c r="B219" t="s">
        <v>523</v>
      </c>
      <c r="C219" t="s">
        <v>3122</v>
      </c>
      <c r="D219" t="s">
        <v>524</v>
      </c>
      <c r="E219">
        <v>39172.25</v>
      </c>
      <c r="F219">
        <v>460.85</v>
      </c>
      <c r="G219">
        <v>68.315990459639394</v>
      </c>
      <c r="H219">
        <f>(Table2[[#This Row],[1Y Return vs Nifty]]-AVERAGE(Table2[1Y Return vs Nifty]))/_xlfn.STDEV.P(Table2[1Y Return vs Nifty])</f>
        <v>0.63858897456218044</v>
      </c>
      <c r="I219">
        <v>9.1525084790001898</v>
      </c>
      <c r="J219">
        <f>(Table2[[#This Row],[1M Return vs Nifty]]-AVERAGE(Table2[1M Return vs Nifty]))/_xlfn.STDEV.P(Table2[1M Return vs Nifty])</f>
        <v>0.90554182889110146</v>
      </c>
      <c r="K219">
        <v>-10.656060935925799</v>
      </c>
      <c r="L219">
        <f>(Table2[[#This Row],[6M Return vs Nifty]]-AVERAGE(Table2[6M Return vs Nifty]))/_xlfn.STDEV.P(Table2[6M Return vs Nifty])</f>
        <v>-0.52792748376188681</v>
      </c>
      <c r="M219">
        <v>-6.0995657867941402</v>
      </c>
      <c r="N219">
        <f>(Table2[[#This Row],[1W Return vs Nifty]]-AVERAGE(Table2[1W Return vs Nifty]))/_xlfn.STDEV.P(Table2[1W Return vs Nifty])</f>
        <v>-1.1028819440043207</v>
      </c>
      <c r="O219">
        <v>496.66</v>
      </c>
      <c r="P219">
        <v>497.45330727573997</v>
      </c>
      <c r="Q219">
        <v>445.84879373586199</v>
      </c>
      <c r="R219">
        <v>26.909173428909501</v>
      </c>
      <c r="S219" s="1">
        <f>(Table2[[#This Row],[Close Price]]-Table2[[#This Row],[20D EMA]])/Table2[[#This Row],[20D EMA]]</f>
        <v>-7.2101638948173799E-2</v>
      </c>
      <c r="T219" s="1">
        <f>(Table2[[#This Row],[Close Price]]-Table2[[#This Row],[50D EMA]])/Table2[[#This Row],[50D EMA]]</f>
        <v>-7.3581392947601049E-2</v>
      </c>
      <c r="U219" s="1">
        <f>(Table2[[#This Row],[Close Price]]-Table2[[#This Row],[200D EMA]])/Table2[[#This Row],[200D EMA]]</f>
        <v>3.3646398677990651E-2</v>
      </c>
      <c r="V219">
        <v>1.4558856412230601</v>
      </c>
      <c r="W219">
        <v>459.2</v>
      </c>
      <c r="X219">
        <v>488.9</v>
      </c>
      <c r="Y219">
        <v>459.2</v>
      </c>
      <c r="Z219">
        <v>498.65</v>
      </c>
      <c r="AA219">
        <v>459.2</v>
      </c>
      <c r="AB219">
        <v>534.4</v>
      </c>
      <c r="AC219" s="1">
        <f>(Table2[[#This Row],[Close Price]]/Table2[[#This Row],[Day Low]])-1</f>
        <v>3.5932055749130498E-3</v>
      </c>
      <c r="AD219" s="1">
        <f>(Table2[[#This Row],[Day High]]/Table2[[#This Row],[Close Price]])-1</f>
        <v>6.086579147227944E-2</v>
      </c>
      <c r="AE219" s="1">
        <f>(Table2[[#This Row],[Close Price]]/Table2[[#This Row],[Current Week Low]])-1</f>
        <v>3.5932055749130498E-3</v>
      </c>
      <c r="AF219" s="1">
        <f>(Table2[[#This Row],[Current Week High]]/Table2[[#This Row],[Close Price]])-1</f>
        <v>8.2022350005424682E-2</v>
      </c>
      <c r="AG219" s="1">
        <f>(Table2[[#This Row],[Close Price]]/Table2[[#This Row],[Current Month Low]])-1</f>
        <v>3.5932055749130498E-3</v>
      </c>
      <c r="AH219" s="1">
        <f>(Table2[[#This Row],[Current Month High]]/Table2[[#This Row],[Close Price]])-1</f>
        <v>0.15959639796029057</v>
      </c>
      <c r="AI219">
        <v>34.609959856786297</v>
      </c>
      <c r="AJ219">
        <v>90.670252378982198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-0.05</v>
      </c>
      <c r="AM219" t="s">
        <v>3161</v>
      </c>
      <c r="AN219">
        <v>-8.27</v>
      </c>
      <c r="AO219" t="s">
        <v>3161</v>
      </c>
      <c r="AP219">
        <v>0.13273591807990601</v>
      </c>
      <c r="AQ219">
        <f>(Table2[[#This Row],[Sharpe Ratio]]-AVERAGE(Table2[Sharpe Ratio]))/_xlfn.STDEV.P(Table2[Sharpe Ratio])</f>
        <v>0.8806363973326895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138</v>
      </c>
      <c r="AT219">
        <f>_xlfn.RANK.AVG(Table2[[#This Row],[6M Return vs Nifty Z-Score]],Table2[6M Return vs Nifty Z-Score])</f>
        <v>503</v>
      </c>
      <c r="AU219">
        <f>_xlfn.RANK.AVG(Table2[[#This Row],[Sharpe Ratio Z-Score]],Table2[Sharpe Ratio Z-Score])</f>
        <v>131</v>
      </c>
      <c r="AV219">
        <f>(Table2[[#This Row],[Rank 1Y]]+Table2[[#This Row],[Rank 6M]]+Table2[[#This Row],[Rank Sharpe]])/3</f>
        <v>257.33333333333331</v>
      </c>
    </row>
    <row r="220" spans="1:48" x14ac:dyDescent="0.3">
      <c r="A220" t="s">
        <v>1037</v>
      </c>
      <c r="B220" t="s">
        <v>1038</v>
      </c>
      <c r="C220" t="s">
        <v>3120</v>
      </c>
      <c r="D220" t="s">
        <v>51</v>
      </c>
      <c r="E220">
        <v>12807.3094408</v>
      </c>
      <c r="F220">
        <v>1045.25</v>
      </c>
      <c r="G220">
        <v>54.5514011821205</v>
      </c>
      <c r="H220">
        <f>(Table2[[#This Row],[1Y Return vs Nifty]]-AVERAGE(Table2[1Y Return vs Nifty]))/_xlfn.STDEV.P(Table2[1Y Return vs Nifty])</f>
        <v>0.41129034411554877</v>
      </c>
      <c r="I220">
        <v>-1.9976440593275899</v>
      </c>
      <c r="J220">
        <f>(Table2[[#This Row],[1M Return vs Nifty]]-AVERAGE(Table2[1M Return vs Nifty]))/_xlfn.STDEV.P(Table2[1M Return vs Nifty])</f>
        <v>-0.34226445711728481</v>
      </c>
      <c r="K220">
        <v>14.9396979967809</v>
      </c>
      <c r="L220">
        <f>(Table2[[#This Row],[6M Return vs Nifty]]-AVERAGE(Table2[6M Return vs Nifty]))/_xlfn.STDEV.P(Table2[6M Return vs Nifty])</f>
        <v>0.35911503875149337</v>
      </c>
      <c r="M220">
        <v>-2.5406347267975198</v>
      </c>
      <c r="N220">
        <f>(Table2[[#This Row],[1W Return vs Nifty]]-AVERAGE(Table2[1W Return vs Nifty]))/_xlfn.STDEV.P(Table2[1W Return vs Nifty])</f>
        <v>-0.41249083820935317</v>
      </c>
      <c r="O220">
        <v>1137.6500000000001</v>
      </c>
      <c r="P220">
        <v>1099.73004932294</v>
      </c>
      <c r="Q220">
        <v>918.09577917675006</v>
      </c>
      <c r="R220">
        <v>26.396147116989201</v>
      </c>
      <c r="S220" s="1">
        <f>(Table2[[#This Row],[Close Price]]-Table2[[#This Row],[20D EMA]])/Table2[[#This Row],[20D EMA]]</f>
        <v>-8.1220058893332822E-2</v>
      </c>
      <c r="T220" s="1">
        <f>(Table2[[#This Row],[Close Price]]-Table2[[#This Row],[50D EMA]])/Table2[[#This Row],[50D EMA]]</f>
        <v>-4.9539475034333355E-2</v>
      </c>
      <c r="U220" s="1">
        <f>(Table2[[#This Row],[Close Price]]-Table2[[#This Row],[200D EMA]])/Table2[[#This Row],[200D EMA]]</f>
        <v>0.13849777300715643</v>
      </c>
      <c r="V220">
        <v>0.41178923389234301</v>
      </c>
      <c r="W220">
        <v>1041.5</v>
      </c>
      <c r="X220">
        <v>1128.75</v>
      </c>
      <c r="Y220">
        <v>1041.5</v>
      </c>
      <c r="Z220">
        <v>1144.95</v>
      </c>
      <c r="AA220">
        <v>1041.5</v>
      </c>
      <c r="AB220">
        <v>1223.05</v>
      </c>
      <c r="AC220" s="1">
        <f>(Table2[[#This Row],[Close Price]]/Table2[[#This Row],[Day Low]])-1</f>
        <v>3.6005760921746788E-3</v>
      </c>
      <c r="AD220" s="1">
        <f>(Table2[[#This Row],[Day High]]/Table2[[#This Row],[Close Price]])-1</f>
        <v>7.9885194929442793E-2</v>
      </c>
      <c r="AE220" s="1">
        <f>(Table2[[#This Row],[Close Price]]/Table2[[#This Row],[Current Week Low]])-1</f>
        <v>3.6005760921746788E-3</v>
      </c>
      <c r="AF220" s="1">
        <f>(Table2[[#This Row],[Current Week High]]/Table2[[#This Row],[Close Price]])-1</f>
        <v>9.5383879454675968E-2</v>
      </c>
      <c r="AG220" s="1">
        <f>(Table2[[#This Row],[Close Price]]/Table2[[#This Row],[Current Month Low]])-1</f>
        <v>3.6005760921746788E-3</v>
      </c>
      <c r="AH220" s="1">
        <f>(Table2[[#This Row],[Current Month High]]/Table2[[#This Row],[Close Price]])-1</f>
        <v>0.17010284620904081</v>
      </c>
      <c r="AI220">
        <v>27.730208084190298</v>
      </c>
      <c r="AJ220">
        <v>71.016034031413596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0.13</v>
      </c>
      <c r="AM220" t="s">
        <v>3162</v>
      </c>
      <c r="AN220">
        <v>-9.24</v>
      </c>
      <c r="AO220" t="s">
        <v>3161</v>
      </c>
      <c r="AP220">
        <v>4.4517042700681998E-2</v>
      </c>
      <c r="AQ220">
        <f>(Table2[[#This Row],[Sharpe Ratio]]-AVERAGE(Table2[Sharpe Ratio]))/_xlfn.STDEV.P(Table2[Sharpe Ratio])</f>
        <v>-0.15633073940234518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-0.14068065186194106</v>
      </c>
      <c r="AS220">
        <f>_xlfn.RANK.AVG(Table2[[#This Row],[1Y Return vs Nifty Z-Score]],Table2[1Y Return vs Nifty Z-Score])</f>
        <v>187</v>
      </c>
      <c r="AT220">
        <f>_xlfn.RANK.AVG(Table2[[#This Row],[6M Return vs Nifty Z-Score]],Table2[6M Return vs Nifty Z-Score])</f>
        <v>208</v>
      </c>
      <c r="AU220">
        <f>_xlfn.RANK.AVG(Table2[[#This Row],[Sharpe Ratio Z-Score]],Table2[Sharpe Ratio Z-Score])</f>
        <v>378</v>
      </c>
      <c r="AV220">
        <f>(Table2[[#This Row],[Rank 1Y]]+Table2[[#This Row],[Rank 6M]]+Table2[[#This Row],[Rank Sharpe]])/3</f>
        <v>257.66666666666669</v>
      </c>
    </row>
    <row r="221" spans="1:48" x14ac:dyDescent="0.3">
      <c r="A221" t="s">
        <v>425</v>
      </c>
      <c r="B221" t="s">
        <v>426</v>
      </c>
      <c r="C221" t="s">
        <v>3123</v>
      </c>
      <c r="D221" t="s">
        <v>117</v>
      </c>
      <c r="E221">
        <v>52584.791126115</v>
      </c>
      <c r="F221">
        <v>1000.85</v>
      </c>
      <c r="G221">
        <v>67.859762451317394</v>
      </c>
      <c r="H221">
        <f>(Table2[[#This Row],[1Y Return vs Nifty]]-AVERAGE(Table2[1Y Return vs Nifty]))/_xlfn.STDEV.P(Table2[1Y Return vs Nifty])</f>
        <v>0.63105514995091117</v>
      </c>
      <c r="I221">
        <v>22.446557990557299</v>
      </c>
      <c r="J221">
        <f>(Table2[[#This Row],[1M Return vs Nifty]]-AVERAGE(Table2[1M Return vs Nifty]))/_xlfn.STDEV.P(Table2[1M Return vs Nifty])</f>
        <v>2.3932702245346902</v>
      </c>
      <c r="K221">
        <v>27.2881386893769</v>
      </c>
      <c r="L221">
        <f>(Table2[[#This Row],[6M Return vs Nifty]]-AVERAGE(Table2[6M Return vs Nifty]))/_xlfn.STDEV.P(Table2[6M Return vs Nifty])</f>
        <v>0.78706062184067227</v>
      </c>
      <c r="M221">
        <v>1.7249171116453901</v>
      </c>
      <c r="N221">
        <f>(Table2[[#This Row],[1W Return vs Nifty]]-AVERAGE(Table2[1W Return vs Nifty]))/_xlfn.STDEV.P(Table2[1W Return vs Nifty])</f>
        <v>0.41497645489723317</v>
      </c>
      <c r="O221">
        <v>953.88</v>
      </c>
      <c r="P221">
        <v>874.60526441059699</v>
      </c>
      <c r="Q221">
        <v>725.37254806243095</v>
      </c>
      <c r="R221">
        <v>70.671250758194205</v>
      </c>
      <c r="S221" s="1">
        <f>(Table2[[#This Row],[Close Price]]-Table2[[#This Row],[20D EMA]])/Table2[[#This Row],[20D EMA]]</f>
        <v>4.9240994674382553E-2</v>
      </c>
      <c r="T221" s="1">
        <f>(Table2[[#This Row],[Close Price]]-Table2[[#This Row],[50D EMA]])/Table2[[#This Row],[50D EMA]]</f>
        <v>0.14434481557172002</v>
      </c>
      <c r="U221" s="1">
        <f>(Table2[[#This Row],[Close Price]]-Table2[[#This Row],[200D EMA]])/Table2[[#This Row],[200D EMA]]</f>
        <v>0.37977374891482579</v>
      </c>
      <c r="V221">
        <v>0.98382801695900601</v>
      </c>
      <c r="W221">
        <v>971</v>
      </c>
      <c r="X221">
        <v>1012.1</v>
      </c>
      <c r="Y221">
        <v>971</v>
      </c>
      <c r="Z221">
        <v>1026</v>
      </c>
      <c r="AA221">
        <v>891.05</v>
      </c>
      <c r="AB221">
        <v>1040</v>
      </c>
      <c r="AC221" s="1">
        <f>(Table2[[#This Row],[Close Price]]/Table2[[#This Row],[Day Low]])-1</f>
        <v>3.0741503604531539E-2</v>
      </c>
      <c r="AD221" s="1">
        <f>(Table2[[#This Row],[Day High]]/Table2[[#This Row],[Close Price]])-1</f>
        <v>1.1240445621222062E-2</v>
      </c>
      <c r="AE221" s="1">
        <f>(Table2[[#This Row],[Close Price]]/Table2[[#This Row],[Current Week Low]])-1</f>
        <v>3.0741503604531539E-2</v>
      </c>
      <c r="AF221" s="1">
        <f>(Table2[[#This Row],[Current Week High]]/Table2[[#This Row],[Close Price]])-1</f>
        <v>2.5128640655442958E-2</v>
      </c>
      <c r="AG221" s="1">
        <f>(Table2[[#This Row],[Close Price]]/Table2[[#This Row],[Current Month Low]])-1</f>
        <v>0.12322540822625005</v>
      </c>
      <c r="AH221" s="1">
        <f>(Table2[[#This Row],[Current Month High]]/Table2[[#This Row],[Close Price]])-1</f>
        <v>3.9116750761852392E-2</v>
      </c>
      <c r="AI221">
        <v>3.9116750761852299</v>
      </c>
      <c r="AJ221">
        <v>103.42479674796699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0.25</v>
      </c>
      <c r="AM221" t="s">
        <v>3162</v>
      </c>
      <c r="AN221">
        <v>0.5</v>
      </c>
      <c r="AO221" t="s">
        <v>3162</v>
      </c>
      <c r="AQ221">
        <f>(Table2[[#This Row],[Sharpe Ratio]]-AVERAGE(Table2[Sharpe Ratio]))/_xlfn.STDEV.P(Table2[Sharpe Ratio])</f>
        <v>-0.6796054933231942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3.5467569579003122</v>
      </c>
      <c r="AS221">
        <f>_xlfn.RANK.AVG(Table2[[#This Row],[1Y Return vs Nifty Z-Score]],Table2[1Y Return vs Nifty Z-Score])</f>
        <v>140</v>
      </c>
      <c r="AT221">
        <f>_xlfn.RANK.AVG(Table2[[#This Row],[6M Return vs Nifty Z-Score]],Table2[6M Return vs Nifty Z-Score])</f>
        <v>117</v>
      </c>
      <c r="AU221">
        <f>_xlfn.RANK.AVG(Table2[[#This Row],[Sharpe Ratio Z-Score]],Table2[Sharpe Ratio Z-Score])</f>
        <v>524.5</v>
      </c>
      <c r="AV221">
        <f>(Table2[[#This Row],[Rank 1Y]]+Table2[[#This Row],[Rank 6M]]+Table2[[#This Row],[Rank Sharpe]])/3</f>
        <v>260.5</v>
      </c>
    </row>
    <row r="222" spans="1:48" x14ac:dyDescent="0.3">
      <c r="A222" t="s">
        <v>1175</v>
      </c>
      <c r="B222" t="s">
        <v>1176</v>
      </c>
      <c r="C222" t="s">
        <v>3125</v>
      </c>
      <c r="D222" t="s">
        <v>83</v>
      </c>
      <c r="E222">
        <v>9903.3943241600009</v>
      </c>
      <c r="F222">
        <v>1274.2</v>
      </c>
      <c r="G222">
        <v>88.376505798480906</v>
      </c>
      <c r="H222">
        <f>(Table2[[#This Row],[1Y Return vs Nifty]]-AVERAGE(Table2[1Y Return vs Nifty]))/_xlfn.STDEV.P(Table2[1Y Return vs Nifty])</f>
        <v>0.96985404688944044</v>
      </c>
      <c r="I222">
        <v>10.9759939524938</v>
      </c>
      <c r="J222">
        <f>(Table2[[#This Row],[1M Return vs Nifty]]-AVERAGE(Table2[1M Return vs Nifty]))/_xlfn.STDEV.P(Table2[1M Return vs Nifty])</f>
        <v>1.1096068969203454</v>
      </c>
      <c r="K222">
        <v>20.891510122296999</v>
      </c>
      <c r="L222">
        <f>(Table2[[#This Row],[6M Return vs Nifty]]-AVERAGE(Table2[6M Return vs Nifty]))/_xlfn.STDEV.P(Table2[6M Return vs Nifty])</f>
        <v>0.56538008661445305</v>
      </c>
      <c r="M222">
        <v>-1.4152451168431901</v>
      </c>
      <c r="N222">
        <f>(Table2[[#This Row],[1W Return vs Nifty]]-AVERAGE(Table2[1W Return vs Nifty]))/_xlfn.STDEV.P(Table2[1W Return vs Nifty])</f>
        <v>-0.19417838310175836</v>
      </c>
      <c r="O222">
        <v>1358.26</v>
      </c>
      <c r="P222">
        <v>1274.1505843520099</v>
      </c>
      <c r="Q222">
        <v>999.16471764459095</v>
      </c>
      <c r="R222">
        <v>27.437289742511702</v>
      </c>
      <c r="S222" s="1">
        <f>(Table2[[#This Row],[Close Price]]-Table2[[#This Row],[20D EMA]])/Table2[[#This Row],[20D EMA]]</f>
        <v>-6.1888003769528625E-2</v>
      </c>
      <c r="T222" s="1">
        <f>(Table2[[#This Row],[Close Price]]-Table2[[#This Row],[50D EMA]])/Table2[[#This Row],[50D EMA]]</f>
        <v>3.8783208670171431E-5</v>
      </c>
      <c r="U222" s="1">
        <f>(Table2[[#This Row],[Close Price]]-Table2[[#This Row],[200D EMA]])/Table2[[#This Row],[200D EMA]]</f>
        <v>0.27526520652547787</v>
      </c>
      <c r="V222">
        <v>0.70922906770994598</v>
      </c>
      <c r="W222">
        <v>1268.8</v>
      </c>
      <c r="X222">
        <v>1359.65</v>
      </c>
      <c r="Y222">
        <v>1268.8</v>
      </c>
      <c r="Z222">
        <v>1408</v>
      </c>
      <c r="AA222">
        <v>1268.8</v>
      </c>
      <c r="AB222">
        <v>1544</v>
      </c>
      <c r="AC222" s="1">
        <f>(Table2[[#This Row],[Close Price]]/Table2[[#This Row],[Day Low]])-1</f>
        <v>4.2559899117275979E-3</v>
      </c>
      <c r="AD222" s="1">
        <f>(Table2[[#This Row],[Day High]]/Table2[[#This Row],[Close Price]])-1</f>
        <v>6.7061685763616374E-2</v>
      </c>
      <c r="AE222" s="1">
        <f>(Table2[[#This Row],[Close Price]]/Table2[[#This Row],[Current Week Low]])-1</f>
        <v>4.2559899117275979E-3</v>
      </c>
      <c r="AF222" s="1">
        <f>(Table2[[#This Row],[Current Week High]]/Table2[[#This Row],[Close Price]])-1</f>
        <v>0.1050070632553759</v>
      </c>
      <c r="AG222" s="1">
        <f>(Table2[[#This Row],[Close Price]]/Table2[[#This Row],[Current Month Low]])-1</f>
        <v>4.2559899117275979E-3</v>
      </c>
      <c r="AH222" s="1">
        <f>(Table2[[#This Row],[Current Month High]]/Table2[[#This Row],[Close Price]])-1</f>
        <v>0.21174070004708834</v>
      </c>
      <c r="AI222">
        <v>21.174070004708799</v>
      </c>
      <c r="AJ222">
        <v>118.93470790377999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0.28000000000000003</v>
      </c>
      <c r="AM222" t="s">
        <v>3162</v>
      </c>
      <c r="AN222">
        <v>-8.67</v>
      </c>
      <c r="AO222" t="s">
        <v>3161</v>
      </c>
      <c r="AQ222">
        <f>(Table2[[#This Row],[Sharpe Ratio]]-AVERAGE(Table2[Sharpe Ratio]))/_xlfn.STDEV.P(Table2[Sharpe Ratio])</f>
        <v>-0.6796054933231942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1.7710571539992865</v>
      </c>
      <c r="AS222">
        <f>_xlfn.RANK.AVG(Table2[[#This Row],[1Y Return vs Nifty Z-Score]],Table2[1Y Return vs Nifty Z-Score])</f>
        <v>109</v>
      </c>
      <c r="AT222">
        <f>_xlfn.RANK.AVG(Table2[[#This Row],[6M Return vs Nifty Z-Score]],Table2[6M Return vs Nifty Z-Score])</f>
        <v>153</v>
      </c>
      <c r="AU222">
        <f>_xlfn.RANK.AVG(Table2[[#This Row],[Sharpe Ratio Z-Score]],Table2[Sharpe Ratio Z-Score])</f>
        <v>524.5</v>
      </c>
      <c r="AV222">
        <f>(Table2[[#This Row],[Rank 1Y]]+Table2[[#This Row],[Rank 6M]]+Table2[[#This Row],[Rank Sharpe]])/3</f>
        <v>262.16666666666669</v>
      </c>
    </row>
    <row r="223" spans="1:48" x14ac:dyDescent="0.3">
      <c r="A223" t="s">
        <v>139</v>
      </c>
      <c r="B223" t="s">
        <v>140</v>
      </c>
      <c r="C223" t="s">
        <v>3118</v>
      </c>
      <c r="D223" t="s">
        <v>141</v>
      </c>
      <c r="E223">
        <v>193150.11511427499</v>
      </c>
      <c r="F223">
        <v>578.45000000000005</v>
      </c>
      <c r="G223">
        <v>31.494985108961</v>
      </c>
      <c r="H223">
        <f>(Table2[[#This Row],[1Y Return vs Nifty]]-AVERAGE(Table2[1Y Return vs Nifty]))/_xlfn.STDEV.P(Table2[1Y Return vs Nifty])</f>
        <v>3.0553099380156996E-2</v>
      </c>
      <c r="I223">
        <v>-6.7818989966264196</v>
      </c>
      <c r="J223">
        <f>(Table2[[#This Row],[1M Return vs Nifty]]-AVERAGE(Table2[1M Return vs Nifty]))/_xlfn.STDEV.P(Table2[1M Return vs Nifty])</f>
        <v>-0.87766730152746986</v>
      </c>
      <c r="K223">
        <v>-8.4551116529669006</v>
      </c>
      <c r="L223">
        <f>(Table2[[#This Row],[6M Return vs Nifty]]-AVERAGE(Table2[6M Return vs Nifty]))/_xlfn.STDEV.P(Table2[6M Return vs Nifty])</f>
        <v>-0.45165173788489504</v>
      </c>
      <c r="M223">
        <v>-0.224789193356284</v>
      </c>
      <c r="N223">
        <f>(Table2[[#This Row],[1W Return vs Nifty]]-AVERAGE(Table2[1W Return vs Nifty]))/_xlfn.STDEV.P(Table2[1W Return vs Nifty])</f>
        <v>3.6756177742776473E-2</v>
      </c>
      <c r="O223">
        <v>598.86</v>
      </c>
      <c r="P223">
        <v>608.70298029257401</v>
      </c>
      <c r="Q223">
        <v>569.01125801107105</v>
      </c>
      <c r="R223">
        <v>49.519373115078601</v>
      </c>
      <c r="S223" s="1">
        <f>(Table2[[#This Row],[Close Price]]-Table2[[#This Row],[20D EMA]])/Table2[[#This Row],[20D EMA]]</f>
        <v>-3.4081421367264414E-2</v>
      </c>
      <c r="T223" s="1">
        <f>(Table2[[#This Row],[Close Price]]-Table2[[#This Row],[50D EMA]])/Table2[[#This Row],[50D EMA]]</f>
        <v>-4.9700726416737478E-2</v>
      </c>
      <c r="U223" s="1">
        <f>(Table2[[#This Row],[Close Price]]-Table2[[#This Row],[200D EMA]])/Table2[[#This Row],[200D EMA]]</f>
        <v>1.6587970547228346E-2</v>
      </c>
      <c r="V223">
        <v>0.93338299499092703</v>
      </c>
      <c r="W223">
        <v>566.70000000000005</v>
      </c>
      <c r="X223">
        <v>598.70000000000005</v>
      </c>
      <c r="Y223">
        <v>566.70000000000005</v>
      </c>
      <c r="Z223">
        <v>598.70000000000005</v>
      </c>
      <c r="AA223">
        <v>536.85</v>
      </c>
      <c r="AB223">
        <v>618</v>
      </c>
      <c r="AC223" s="1">
        <f>(Table2[[#This Row],[Close Price]]/Table2[[#This Row],[Day Low]])-1</f>
        <v>2.0734074466207897E-2</v>
      </c>
      <c r="AD223" s="1">
        <f>(Table2[[#This Row],[Day High]]/Table2[[#This Row],[Close Price]])-1</f>
        <v>3.5007347221021723E-2</v>
      </c>
      <c r="AE223" s="1">
        <f>(Table2[[#This Row],[Close Price]]/Table2[[#This Row],[Current Week Low]])-1</f>
        <v>2.0734074466207897E-2</v>
      </c>
      <c r="AF223" s="1">
        <f>(Table2[[#This Row],[Current Week High]]/Table2[[#This Row],[Close Price]])-1</f>
        <v>3.5007347221021723E-2</v>
      </c>
      <c r="AG223" s="1">
        <f>(Table2[[#This Row],[Close Price]]/Table2[[#This Row],[Current Month Low]])-1</f>
        <v>7.7489056533482481E-2</v>
      </c>
      <c r="AH223" s="1">
        <f>(Table2[[#This Row],[Current Month High]]/Table2[[#This Row],[Close Price]])-1</f>
        <v>6.8372374448958384E-2</v>
      </c>
      <c r="AI223">
        <v>17.7491572305298</v>
      </c>
      <c r="AJ223">
        <v>74.6211435126487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-0.03</v>
      </c>
      <c r="AM223" t="s">
        <v>3161</v>
      </c>
      <c r="AN223">
        <v>2.7</v>
      </c>
      <c r="AO223" t="s">
        <v>3162</v>
      </c>
      <c r="AP223">
        <v>0.213470524573317</v>
      </c>
      <c r="AQ223">
        <f>(Table2[[#This Row],[Sharpe Ratio]]-AVERAGE(Table2[Sharpe Ratio]))/_xlfn.STDEV.P(Table2[Sharpe Ratio])</f>
        <v>1.8296298340662798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287</v>
      </c>
      <c r="AT223">
        <f>_xlfn.RANK.AVG(Table2[[#This Row],[6M Return vs Nifty Z-Score]],Table2[6M Return vs Nifty Z-Score])</f>
        <v>479</v>
      </c>
      <c r="AU223">
        <f>_xlfn.RANK.AVG(Table2[[#This Row],[Sharpe Ratio Z-Score]],Table2[Sharpe Ratio Z-Score])</f>
        <v>21</v>
      </c>
      <c r="AV223">
        <f>(Table2[[#This Row],[Rank 1Y]]+Table2[[#This Row],[Rank 6M]]+Table2[[#This Row],[Rank Sharpe]])/3</f>
        <v>262.33333333333331</v>
      </c>
    </row>
    <row r="224" spans="1:48" x14ac:dyDescent="0.3">
      <c r="A224" t="s">
        <v>705</v>
      </c>
      <c r="B224" t="s">
        <v>706</v>
      </c>
      <c r="C224" t="s">
        <v>3119</v>
      </c>
      <c r="D224" t="s">
        <v>48</v>
      </c>
      <c r="E224">
        <v>24892.362000000001</v>
      </c>
      <c r="F224">
        <v>935.1</v>
      </c>
      <c r="G224">
        <v>30.971720713996302</v>
      </c>
      <c r="H224">
        <f>(Table2[[#This Row],[1Y Return vs Nifty]]-AVERAGE(Table2[1Y Return vs Nifty]))/_xlfn.STDEV.P(Table2[1Y Return vs Nifty])</f>
        <v>2.1912283592706191E-2</v>
      </c>
      <c r="I224">
        <v>6.4404779471333899</v>
      </c>
      <c r="J224">
        <f>(Table2[[#This Row],[1M Return vs Nifty]]-AVERAGE(Table2[1M Return vs Nifty]))/_xlfn.STDEV.P(Table2[1M Return vs Nifty])</f>
        <v>0.60204026387864806</v>
      </c>
      <c r="K224">
        <v>17.309110033202899</v>
      </c>
      <c r="L224">
        <f>(Table2[[#This Row],[6M Return vs Nifty]]-AVERAGE(Table2[6M Return vs Nifty]))/_xlfn.STDEV.P(Table2[6M Return vs Nifty])</f>
        <v>0.44122900283386551</v>
      </c>
      <c r="M224">
        <v>-0.42410626586056299</v>
      </c>
      <c r="N224">
        <f>(Table2[[#This Row],[1W Return vs Nifty]]-AVERAGE(Table2[1W Return vs Nifty]))/_xlfn.STDEV.P(Table2[1W Return vs Nifty])</f>
        <v>-1.9090090142200441E-3</v>
      </c>
      <c r="O224">
        <v>993</v>
      </c>
      <c r="P224">
        <v>962.00335803103201</v>
      </c>
      <c r="Q224">
        <v>827.56663223740998</v>
      </c>
      <c r="R224">
        <v>26.0840853698496</v>
      </c>
      <c r="S224" s="1">
        <f>(Table2[[#This Row],[Close Price]]-Table2[[#This Row],[20D EMA]])/Table2[[#This Row],[20D EMA]]</f>
        <v>-5.830815709969786E-2</v>
      </c>
      <c r="T224" s="1">
        <f>(Table2[[#This Row],[Close Price]]-Table2[[#This Row],[50D EMA]])/Table2[[#This Row],[50D EMA]]</f>
        <v>-2.7965971019161602E-2</v>
      </c>
      <c r="U224" s="1">
        <f>(Table2[[#This Row],[Close Price]]-Table2[[#This Row],[200D EMA]])/Table2[[#This Row],[200D EMA]]</f>
        <v>0.12993922612836953</v>
      </c>
      <c r="V224">
        <v>0.34261259732446098</v>
      </c>
      <c r="W224">
        <v>929.1</v>
      </c>
      <c r="X224">
        <v>987.8</v>
      </c>
      <c r="Y224">
        <v>929.1</v>
      </c>
      <c r="Z224">
        <v>999.95</v>
      </c>
      <c r="AA224">
        <v>929.1</v>
      </c>
      <c r="AB224">
        <v>1061</v>
      </c>
      <c r="AC224" s="1">
        <f>(Table2[[#This Row],[Close Price]]/Table2[[#This Row],[Day Low]])-1</f>
        <v>6.4578624475297719E-3</v>
      </c>
      <c r="AD224" s="1">
        <f>(Table2[[#This Row],[Day High]]/Table2[[#This Row],[Close Price]])-1</f>
        <v>5.635760881189178E-2</v>
      </c>
      <c r="AE224" s="1">
        <f>(Table2[[#This Row],[Close Price]]/Table2[[#This Row],[Current Week Low]])-1</f>
        <v>6.4578624475297719E-3</v>
      </c>
      <c r="AF224" s="1">
        <f>(Table2[[#This Row],[Current Week High]]/Table2[[#This Row],[Close Price]])-1</f>
        <v>6.9350871564538563E-2</v>
      </c>
      <c r="AG224" s="1">
        <f>(Table2[[#This Row],[Close Price]]/Table2[[#This Row],[Current Month Low]])-1</f>
        <v>6.4578624475297719E-3</v>
      </c>
      <c r="AH224" s="1">
        <f>(Table2[[#This Row],[Current Month High]]/Table2[[#This Row],[Close Price]])-1</f>
        <v>0.13463800663030678</v>
      </c>
      <c r="AI224">
        <v>14.212383702277799</v>
      </c>
      <c r="AJ224">
        <v>70.002727024815897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0.11</v>
      </c>
      <c r="AM224" t="s">
        <v>3162</v>
      </c>
      <c r="AN224">
        <v>-9.41</v>
      </c>
      <c r="AO224" t="s">
        <v>3161</v>
      </c>
      <c r="AP224">
        <v>6.8219989847770002E-2</v>
      </c>
      <c r="AQ224">
        <f>(Table2[[#This Row],[Sharpe Ratio]]-AVERAGE(Table2[Sharpe Ratio]))/_xlfn.STDEV.P(Table2[Sharpe Ratio])</f>
        <v>0.1222851138335965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1.1855576551245963</v>
      </c>
      <c r="AS224">
        <f>_xlfn.RANK.AVG(Table2[[#This Row],[1Y Return vs Nifty Z-Score]],Table2[1Y Return vs Nifty Z-Score])</f>
        <v>288</v>
      </c>
      <c r="AT224">
        <f>_xlfn.RANK.AVG(Table2[[#This Row],[6M Return vs Nifty Z-Score]],Table2[6M Return vs Nifty Z-Score])</f>
        <v>188</v>
      </c>
      <c r="AU224">
        <f>_xlfn.RANK.AVG(Table2[[#This Row],[Sharpe Ratio Z-Score]],Table2[Sharpe Ratio Z-Score])</f>
        <v>312</v>
      </c>
      <c r="AV224">
        <f>(Table2[[#This Row],[Rank 1Y]]+Table2[[#This Row],[Rank 6M]]+Table2[[#This Row],[Rank Sharpe]])/3</f>
        <v>262.66666666666669</v>
      </c>
    </row>
    <row r="225" spans="1:48" x14ac:dyDescent="0.3">
      <c r="A225" t="s">
        <v>969</v>
      </c>
      <c r="B225" t="s">
        <v>970</v>
      </c>
      <c r="C225" t="s">
        <v>3128</v>
      </c>
      <c r="D225" t="s">
        <v>750</v>
      </c>
      <c r="E225">
        <v>14433.1769848</v>
      </c>
      <c r="F225">
        <v>350.8</v>
      </c>
      <c r="G225">
        <v>23.708214557966201</v>
      </c>
      <c r="H225">
        <f>(Table2[[#This Row],[1Y Return vs Nifty]]-AVERAGE(Table2[1Y Return vs Nifty]))/_xlfn.STDEV.P(Table2[1Y Return vs Nifty])</f>
        <v>-9.8032087301295145E-2</v>
      </c>
      <c r="I225">
        <v>-1.7184456338307501</v>
      </c>
      <c r="J225">
        <f>(Table2[[#This Row],[1M Return vs Nifty]]-AVERAGE(Table2[1M Return vs Nifty]))/_xlfn.STDEV.P(Table2[1M Return vs Nifty])</f>
        <v>-0.31101954372430185</v>
      </c>
      <c r="K225">
        <v>-4.5315827756031197</v>
      </c>
      <c r="L225">
        <f>(Table2[[#This Row],[6M Return vs Nifty]]-AVERAGE(Table2[6M Return vs Nifty]))/_xlfn.STDEV.P(Table2[6M Return vs Nifty])</f>
        <v>-0.31567854944844576</v>
      </c>
      <c r="M225">
        <v>0.63094405058955205</v>
      </c>
      <c r="N225">
        <f>(Table2[[#This Row],[1W Return vs Nifty]]-AVERAGE(Table2[1W Return vs Nifty]))/_xlfn.STDEV.P(Table2[1W Return vs Nifty])</f>
        <v>0.20275844375852825</v>
      </c>
      <c r="O225">
        <v>374.04</v>
      </c>
      <c r="P225">
        <v>382.09080693271898</v>
      </c>
      <c r="Q225">
        <v>352.79303537257402</v>
      </c>
      <c r="R225">
        <v>29.694553211634499</v>
      </c>
      <c r="S225" s="1">
        <f>(Table2[[#This Row],[Close Price]]-Table2[[#This Row],[20D EMA]])/Table2[[#This Row],[20D EMA]]</f>
        <v>-6.2132392257512589E-2</v>
      </c>
      <c r="T225" s="1">
        <f>(Table2[[#This Row],[Close Price]]-Table2[[#This Row],[50D EMA]])/Table2[[#This Row],[50D EMA]]</f>
        <v>-8.1893639849411115E-2</v>
      </c>
      <c r="U225" s="1">
        <f>(Table2[[#This Row],[Close Price]]-Table2[[#This Row],[200D EMA]])/Table2[[#This Row],[200D EMA]]</f>
        <v>-5.6493047558867741E-3</v>
      </c>
      <c r="V225">
        <v>0.58168489872252405</v>
      </c>
      <c r="W225">
        <v>346</v>
      </c>
      <c r="X225">
        <v>368.7</v>
      </c>
      <c r="Y225">
        <v>346</v>
      </c>
      <c r="Z225">
        <v>382.9</v>
      </c>
      <c r="AA225">
        <v>338.7</v>
      </c>
      <c r="AB225">
        <v>388.05</v>
      </c>
      <c r="AC225" s="1">
        <f>(Table2[[#This Row],[Close Price]]/Table2[[#This Row],[Day Low]])-1</f>
        <v>1.387283236994219E-2</v>
      </c>
      <c r="AD225" s="1">
        <f>(Table2[[#This Row],[Day High]]/Table2[[#This Row],[Close Price]])-1</f>
        <v>5.1026225769669198E-2</v>
      </c>
      <c r="AE225" s="1">
        <f>(Table2[[#This Row],[Close Price]]/Table2[[#This Row],[Current Week Low]])-1</f>
        <v>1.387283236994219E-2</v>
      </c>
      <c r="AF225" s="1">
        <f>(Table2[[#This Row],[Current Week High]]/Table2[[#This Row],[Close Price]])-1</f>
        <v>9.1505131128848172E-2</v>
      </c>
      <c r="AG225" s="1">
        <f>(Table2[[#This Row],[Close Price]]/Table2[[#This Row],[Current Month Low]])-1</f>
        <v>3.5724830233244909E-2</v>
      </c>
      <c r="AH225" s="1">
        <f>(Table2[[#This Row],[Current Month High]]/Table2[[#This Row],[Close Price]])-1</f>
        <v>0.10618586088939574</v>
      </c>
      <c r="AI225">
        <v>35.2337514253135</v>
      </c>
      <c r="AJ225">
        <v>52.521739130434703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-0.03</v>
      </c>
      <c r="AM225" t="s">
        <v>3161</v>
      </c>
      <c r="AN225">
        <v>-1.04</v>
      </c>
      <c r="AO225" t="s">
        <v>3161</v>
      </c>
      <c r="AP225">
        <v>0.19228269121205499</v>
      </c>
      <c r="AQ225">
        <f>(Table2[[#This Row],[Sharpe Ratio]]-AVERAGE(Table2[Sharpe Ratio]))/_xlfn.STDEV.P(Table2[Sharpe Ratio])</f>
        <v>1.5805778392431717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321</v>
      </c>
      <c r="AT225">
        <f>_xlfn.RANK.AVG(Table2[[#This Row],[6M Return vs Nifty Z-Score]],Table2[6M Return vs Nifty Z-Score])</f>
        <v>427</v>
      </c>
      <c r="AU225">
        <f>_xlfn.RANK.AVG(Table2[[#This Row],[Sharpe Ratio Z-Score]],Table2[Sharpe Ratio Z-Score])</f>
        <v>40</v>
      </c>
      <c r="AV225">
        <f>(Table2[[#This Row],[Rank 1Y]]+Table2[[#This Row],[Rank 6M]]+Table2[[#This Row],[Rank Sharpe]])/3</f>
        <v>262.66666666666669</v>
      </c>
    </row>
    <row r="226" spans="1:48" x14ac:dyDescent="0.3">
      <c r="A226" t="s">
        <v>1812</v>
      </c>
      <c r="B226" t="s">
        <v>1813</v>
      </c>
      <c r="C226" t="s">
        <v>3120</v>
      </c>
      <c r="D226" t="s">
        <v>51</v>
      </c>
      <c r="E226">
        <v>4159.7535180000004</v>
      </c>
      <c r="F226">
        <v>516.85</v>
      </c>
      <c r="G226">
        <v>100.81280513949901</v>
      </c>
      <c r="H226">
        <f>(Table2[[#This Row],[1Y Return vs Nifty]]-AVERAGE(Table2[1Y Return vs Nifty]))/_xlfn.STDEV.P(Table2[1Y Return vs Nifty])</f>
        <v>1.1752182427288744</v>
      </c>
      <c r="I226">
        <v>-9.6157405509048299</v>
      </c>
      <c r="J226">
        <f>(Table2[[#This Row],[1M Return vs Nifty]]-AVERAGE(Table2[1M Return vs Nifty]))/_xlfn.STDEV.P(Table2[1M Return vs Nifty])</f>
        <v>-1.194800658477104</v>
      </c>
      <c r="K226">
        <v>22.760545717027501</v>
      </c>
      <c r="L226">
        <f>(Table2[[#This Row],[6M Return vs Nifty]]-AVERAGE(Table2[6M Return vs Nifty]))/_xlfn.STDEV.P(Table2[6M Return vs Nifty])</f>
        <v>0.63015308486685195</v>
      </c>
      <c r="M226">
        <v>-2.0418502091779702</v>
      </c>
      <c r="N226">
        <f>(Table2[[#This Row],[1W Return vs Nifty]]-AVERAGE(Table2[1W Return vs Nifty]))/_xlfn.STDEV.P(Table2[1W Return vs Nifty])</f>
        <v>-0.31573246080119477</v>
      </c>
      <c r="O226">
        <v>563.71</v>
      </c>
      <c r="P226">
        <v>548.56214477518199</v>
      </c>
      <c r="Q226">
        <v>438.52441780526198</v>
      </c>
      <c r="R226">
        <v>26.586367485434401</v>
      </c>
      <c r="S226" s="1">
        <f>(Table2[[#This Row],[Close Price]]-Table2[[#This Row],[20D EMA]])/Table2[[#This Row],[20D EMA]]</f>
        <v>-8.3127849426123376E-2</v>
      </c>
      <c r="T226" s="1">
        <f>(Table2[[#This Row],[Close Price]]-Table2[[#This Row],[50D EMA]])/Table2[[#This Row],[50D EMA]]</f>
        <v>-5.7809575591802095E-2</v>
      </c>
      <c r="U226" s="1">
        <f>(Table2[[#This Row],[Close Price]]-Table2[[#This Row],[200D EMA]])/Table2[[#This Row],[200D EMA]]</f>
        <v>0.1786116781974055</v>
      </c>
      <c r="V226">
        <v>0.34518255035648299</v>
      </c>
      <c r="W226">
        <v>512</v>
      </c>
      <c r="X226">
        <v>539.9</v>
      </c>
      <c r="Y226">
        <v>512</v>
      </c>
      <c r="Z226">
        <v>561.95000000000005</v>
      </c>
      <c r="AA226">
        <v>512</v>
      </c>
      <c r="AB226">
        <v>593.04999999999995</v>
      </c>
      <c r="AC226" s="1">
        <f>(Table2[[#This Row],[Close Price]]/Table2[[#This Row],[Day Low]])-1</f>
        <v>9.4726562500000444E-3</v>
      </c>
      <c r="AD226" s="1">
        <f>(Table2[[#This Row],[Day High]]/Table2[[#This Row],[Close Price]])-1</f>
        <v>4.4597078456031669E-2</v>
      </c>
      <c r="AE226" s="1">
        <f>(Table2[[#This Row],[Close Price]]/Table2[[#This Row],[Current Week Low]])-1</f>
        <v>9.4726562500000444E-3</v>
      </c>
      <c r="AF226" s="1">
        <f>(Table2[[#This Row],[Current Week High]]/Table2[[#This Row],[Close Price]])-1</f>
        <v>8.7259359582083862E-2</v>
      </c>
      <c r="AG226" s="1">
        <f>(Table2[[#This Row],[Close Price]]/Table2[[#This Row],[Current Month Low]])-1</f>
        <v>9.4726562500000444E-3</v>
      </c>
      <c r="AH226" s="1">
        <f>(Table2[[#This Row],[Current Month High]]/Table2[[#This Row],[Close Price]])-1</f>
        <v>0.14743155654445173</v>
      </c>
      <c r="AI226">
        <v>30.598819773628701</v>
      </c>
      <c r="AJ226">
        <v>120.02979991485699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0.17</v>
      </c>
      <c r="AM226" t="s">
        <v>3162</v>
      </c>
      <c r="AN226">
        <v>-9.24</v>
      </c>
      <c r="AO226" t="s">
        <v>3161</v>
      </c>
      <c r="AP226">
        <v>-6.4477245558960004E-3</v>
      </c>
      <c r="AQ226">
        <f>(Table2[[#This Row],[Sharpe Ratio]]-AVERAGE(Table2[Sharpe Ratio]))/_xlfn.STDEV.P(Table2[Sharpe Ratio])</f>
        <v>-0.75539515219656317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-0.46055694387913559</v>
      </c>
      <c r="AS226">
        <f>_xlfn.RANK.AVG(Table2[[#This Row],[1Y Return vs Nifty Z-Score]],Table2[1Y Return vs Nifty Z-Score])</f>
        <v>84</v>
      </c>
      <c r="AT226">
        <f>_xlfn.RANK.AVG(Table2[[#This Row],[6M Return vs Nifty Z-Score]],Table2[6M Return vs Nifty Z-Score])</f>
        <v>141</v>
      </c>
      <c r="AU226">
        <f>_xlfn.RANK.AVG(Table2[[#This Row],[Sharpe Ratio Z-Score]],Table2[Sharpe Ratio Z-Score])</f>
        <v>566</v>
      </c>
      <c r="AV226">
        <f>(Table2[[#This Row],[Rank 1Y]]+Table2[[#This Row],[Rank 6M]]+Table2[[#This Row],[Rank Sharpe]])/3</f>
        <v>263.66666666666669</v>
      </c>
    </row>
    <row r="227" spans="1:48" x14ac:dyDescent="0.3">
      <c r="A227" t="s">
        <v>1709</v>
      </c>
      <c r="B227" t="s">
        <v>1710</v>
      </c>
      <c r="C227" t="s">
        <v>3123</v>
      </c>
      <c r="D227" t="s">
        <v>130</v>
      </c>
      <c r="E227">
        <v>4778.22</v>
      </c>
      <c r="F227">
        <v>7963.7</v>
      </c>
      <c r="G227">
        <v>16.099992966661802</v>
      </c>
      <c r="H227">
        <f>(Table2[[#This Row],[1Y Return vs Nifty]]-AVERAGE(Table2[1Y Return vs Nifty]))/_xlfn.STDEV.P(Table2[1Y Return vs Nifty])</f>
        <v>-0.22366884354381059</v>
      </c>
      <c r="I227">
        <v>-6.2248461035899902</v>
      </c>
      <c r="J227">
        <f>(Table2[[#This Row],[1M Return vs Nifty]]-AVERAGE(Table2[1M Return vs Nifty]))/_xlfn.STDEV.P(Table2[1M Return vs Nifty])</f>
        <v>-0.81532787619847258</v>
      </c>
      <c r="K227">
        <v>9.9175742263179103</v>
      </c>
      <c r="L227">
        <f>(Table2[[#This Row],[6M Return vs Nifty]]-AVERAGE(Table2[6M Return vs Nifty]))/_xlfn.STDEV.P(Table2[6M Return vs Nifty])</f>
        <v>0.18506912163537959</v>
      </c>
      <c r="M227">
        <v>-4.3807008965238099</v>
      </c>
      <c r="N227">
        <f>(Table2[[#This Row],[1W Return vs Nifty]]-AVERAGE(Table2[1W Return vs Nifty]))/_xlfn.STDEV.P(Table2[1W Return vs Nifty])</f>
        <v>-0.76944220822393572</v>
      </c>
      <c r="O227">
        <v>8751.19</v>
      </c>
      <c r="P227">
        <v>8430.8917957358808</v>
      </c>
      <c r="Q227">
        <v>7237.81614694374</v>
      </c>
      <c r="R227">
        <v>23.225712307637</v>
      </c>
      <c r="S227" s="1">
        <f>(Table2[[#This Row],[Close Price]]-Table2[[#This Row],[20D EMA]])/Table2[[#This Row],[20D EMA]]</f>
        <v>-8.9986618962678289E-2</v>
      </c>
      <c r="T227" s="1">
        <f>(Table2[[#This Row],[Close Price]]-Table2[[#This Row],[50D EMA]])/Table2[[#This Row],[50D EMA]]</f>
        <v>-5.5414279658075327E-2</v>
      </c>
      <c r="U227" s="1">
        <f>(Table2[[#This Row],[Close Price]]-Table2[[#This Row],[200D EMA]])/Table2[[#This Row],[200D EMA]]</f>
        <v>0.10029045202574999</v>
      </c>
      <c r="V227">
        <v>0.54635191953781004</v>
      </c>
      <c r="W227">
        <v>7900</v>
      </c>
      <c r="X227">
        <v>8450</v>
      </c>
      <c r="Y227">
        <v>7900</v>
      </c>
      <c r="Z227">
        <v>8781.9500000000007</v>
      </c>
      <c r="AA227">
        <v>7900</v>
      </c>
      <c r="AB227">
        <v>9721.0499999999993</v>
      </c>
      <c r="AC227" s="1">
        <f>(Table2[[#This Row],[Close Price]]/Table2[[#This Row],[Day Low]])-1</f>
        <v>8.063291139240425E-3</v>
      </c>
      <c r="AD227" s="1">
        <f>(Table2[[#This Row],[Day High]]/Table2[[#This Row],[Close Price]])-1</f>
        <v>6.1064580534173851E-2</v>
      </c>
      <c r="AE227" s="1">
        <f>(Table2[[#This Row],[Close Price]]/Table2[[#This Row],[Current Week Low]])-1</f>
        <v>8.063291139240425E-3</v>
      </c>
      <c r="AF227" s="1">
        <f>(Table2[[#This Row],[Current Week High]]/Table2[[#This Row],[Close Price]])-1</f>
        <v>0.10274746662983292</v>
      </c>
      <c r="AG227" s="1">
        <f>(Table2[[#This Row],[Close Price]]/Table2[[#This Row],[Current Month Low]])-1</f>
        <v>8.063291139240425E-3</v>
      </c>
      <c r="AH227" s="1">
        <f>(Table2[[#This Row],[Current Month High]]/Table2[[#This Row],[Close Price]])-1</f>
        <v>0.22067004030789694</v>
      </c>
      <c r="AI227">
        <v>22.067004030789601</v>
      </c>
      <c r="AJ227">
        <v>68.221712909665001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0.1</v>
      </c>
      <c r="AM227" t="s">
        <v>3162</v>
      </c>
      <c r="AN227">
        <v>-12.92</v>
      </c>
      <c r="AO227" t="s">
        <v>3161</v>
      </c>
      <c r="AP227">
        <v>0.119605362401235</v>
      </c>
      <c r="AQ227">
        <f>(Table2[[#This Row],[Sharpe Ratio]]-AVERAGE(Table2[Sharpe Ratio]))/_xlfn.STDEV.P(Table2[Sharpe Ratio])</f>
        <v>0.72629352380000267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-0.8970762825308366</v>
      </c>
      <c r="AS227">
        <f>_xlfn.RANK.AVG(Table2[[#This Row],[1Y Return vs Nifty Z-Score]],Table2[1Y Return vs Nifty Z-Score])</f>
        <v>372</v>
      </c>
      <c r="AT227">
        <f>_xlfn.RANK.AVG(Table2[[#This Row],[6M Return vs Nifty Z-Score]],Table2[6M Return vs Nifty Z-Score])</f>
        <v>258</v>
      </c>
      <c r="AU227">
        <f>_xlfn.RANK.AVG(Table2[[#This Row],[Sharpe Ratio Z-Score]],Table2[Sharpe Ratio Z-Score])</f>
        <v>164</v>
      </c>
      <c r="AV227">
        <f>(Table2[[#This Row],[Rank 1Y]]+Table2[[#This Row],[Rank 6M]]+Table2[[#This Row],[Rank Sharpe]])/3</f>
        <v>264.66666666666669</v>
      </c>
    </row>
    <row r="228" spans="1:48" x14ac:dyDescent="0.3">
      <c r="A228" t="s">
        <v>1000</v>
      </c>
      <c r="B228" t="s">
        <v>1001</v>
      </c>
      <c r="C228" t="s">
        <v>3130</v>
      </c>
      <c r="D228" t="s">
        <v>1002</v>
      </c>
      <c r="E228">
        <v>13559.028413960001</v>
      </c>
      <c r="F228">
        <v>763.6</v>
      </c>
      <c r="G228">
        <v>44.1261154206695</v>
      </c>
      <c r="H228">
        <f>(Table2[[#This Row],[1Y Return vs Nifty]]-AVERAGE(Table2[1Y Return vs Nifty]))/_xlfn.STDEV.P(Table2[1Y Return vs Nifty])</f>
        <v>0.23913459519953614</v>
      </c>
      <c r="I228">
        <v>-0.41075150253887199</v>
      </c>
      <c r="J228">
        <f>(Table2[[#This Row],[1M Return vs Nifty]]-AVERAGE(Table2[1M Return vs Nifty]))/_xlfn.STDEV.P(Table2[1M Return vs Nifty])</f>
        <v>-0.16467634782691196</v>
      </c>
      <c r="K228">
        <v>13.9983476547982</v>
      </c>
      <c r="L228">
        <f>(Table2[[#This Row],[6M Return vs Nifty]]-AVERAGE(Table2[6M Return vs Nifty]))/_xlfn.STDEV.P(Table2[6M Return vs Nifty])</f>
        <v>0.32649175205323622</v>
      </c>
      <c r="M228">
        <v>-0.27471319277845901</v>
      </c>
      <c r="N228">
        <f>(Table2[[#This Row],[1W Return vs Nifty]]-AVERAGE(Table2[1W Return vs Nifty]))/_xlfn.STDEV.P(Table2[1W Return vs Nifty])</f>
        <v>2.7071504287254279E-2</v>
      </c>
      <c r="O228">
        <v>812.73</v>
      </c>
      <c r="P228">
        <v>808.93231807824202</v>
      </c>
      <c r="Q228">
        <v>714.23227329838403</v>
      </c>
      <c r="R228">
        <v>23.845776622313402</v>
      </c>
      <c r="S228" s="1">
        <f>(Table2[[#This Row],[Close Price]]-Table2[[#This Row],[20D EMA]])/Table2[[#This Row],[20D EMA]]</f>
        <v>-6.0450580143467075E-2</v>
      </c>
      <c r="T228" s="1">
        <f>(Table2[[#This Row],[Close Price]]-Table2[[#This Row],[50D EMA]])/Table2[[#This Row],[50D EMA]]</f>
        <v>-5.6039692153648554E-2</v>
      </c>
      <c r="U228" s="1">
        <f>(Table2[[#This Row],[Close Price]]-Table2[[#This Row],[200D EMA]])/Table2[[#This Row],[200D EMA]]</f>
        <v>6.9119988758883338E-2</v>
      </c>
      <c r="V228">
        <v>0.52783589173074796</v>
      </c>
      <c r="W228">
        <v>754.4</v>
      </c>
      <c r="X228">
        <v>790.9</v>
      </c>
      <c r="Y228">
        <v>754.4</v>
      </c>
      <c r="Z228">
        <v>803.7</v>
      </c>
      <c r="AA228">
        <v>754.4</v>
      </c>
      <c r="AB228">
        <v>875.5</v>
      </c>
      <c r="AC228" s="1">
        <f>(Table2[[#This Row],[Close Price]]/Table2[[#This Row],[Day Low]])-1</f>
        <v>1.2195121951219523E-2</v>
      </c>
      <c r="AD228" s="1">
        <f>(Table2[[#This Row],[Day High]]/Table2[[#This Row],[Close Price]])-1</f>
        <v>3.5751702462021973E-2</v>
      </c>
      <c r="AE228" s="1">
        <f>(Table2[[#This Row],[Close Price]]/Table2[[#This Row],[Current Week Low]])-1</f>
        <v>1.2195121951219523E-2</v>
      </c>
      <c r="AF228" s="1">
        <f>(Table2[[#This Row],[Current Week High]]/Table2[[#This Row],[Close Price]])-1</f>
        <v>5.2514405447878554E-2</v>
      </c>
      <c r="AG228" s="1">
        <f>(Table2[[#This Row],[Close Price]]/Table2[[#This Row],[Current Month Low]])-1</f>
        <v>1.2195121951219523E-2</v>
      </c>
      <c r="AH228" s="1">
        <f>(Table2[[#This Row],[Current Month High]]/Table2[[#This Row],[Close Price]])-1</f>
        <v>0.14654269250916707</v>
      </c>
      <c r="AI228">
        <v>14.6542692509167</v>
      </c>
      <c r="AJ228">
        <v>68.676827921360697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0.02</v>
      </c>
      <c r="AM228" t="s">
        <v>3162</v>
      </c>
      <c r="AN228">
        <v>-9.86</v>
      </c>
      <c r="AO228" t="s">
        <v>3161</v>
      </c>
      <c r="AP228">
        <v>5.1224594364398003E-2</v>
      </c>
      <c r="AQ228">
        <f>(Table2[[#This Row],[Sharpe Ratio]]-AVERAGE(Table2[Sharpe Ratio]))/_xlfn.STDEV.P(Table2[Sharpe Ratio])</f>
        <v>-7.7486947602388029E-2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0.35053455611072665</v>
      </c>
      <c r="AS228">
        <f>_xlfn.RANK.AVG(Table2[[#This Row],[1Y Return vs Nifty Z-Score]],Table2[1Y Return vs Nifty Z-Score])</f>
        <v>225</v>
      </c>
      <c r="AT228">
        <f>_xlfn.RANK.AVG(Table2[[#This Row],[6M Return vs Nifty Z-Score]],Table2[6M Return vs Nifty Z-Score])</f>
        <v>219</v>
      </c>
      <c r="AU228">
        <f>_xlfn.RANK.AVG(Table2[[#This Row],[Sharpe Ratio Z-Score]],Table2[Sharpe Ratio Z-Score])</f>
        <v>354</v>
      </c>
      <c r="AV228">
        <f>(Table2[[#This Row],[Rank 1Y]]+Table2[[#This Row],[Rank 6M]]+Table2[[#This Row],[Rank Sharpe]])/3</f>
        <v>266</v>
      </c>
    </row>
    <row r="229" spans="1:48" x14ac:dyDescent="0.3">
      <c r="A229" t="s">
        <v>274</v>
      </c>
      <c r="B229" t="s">
        <v>275</v>
      </c>
      <c r="C229" t="s">
        <v>3116</v>
      </c>
      <c r="D229" t="s">
        <v>220</v>
      </c>
      <c r="E229">
        <v>96359.113196349994</v>
      </c>
      <c r="F229">
        <v>4510.8500000000004</v>
      </c>
      <c r="G229">
        <v>37.484717655607398</v>
      </c>
      <c r="H229">
        <f>(Table2[[#This Row],[1Y Return vs Nifty]]-AVERAGE(Table2[1Y Return vs Nifty]))/_xlfn.STDEV.P(Table2[1Y Return vs Nifty])</f>
        <v>0.12946327949123027</v>
      </c>
      <c r="I229">
        <v>10.2446023476002</v>
      </c>
      <c r="J229">
        <f>(Table2[[#This Row],[1M Return vs Nifty]]-AVERAGE(Table2[1M Return vs Nifty]))/_xlfn.STDEV.P(Table2[1M Return vs Nifty])</f>
        <v>1.0277573402454134</v>
      </c>
      <c r="K229">
        <v>14.1081138421278</v>
      </c>
      <c r="L229">
        <f>(Table2[[#This Row],[6M Return vs Nifty]]-AVERAGE(Table2[6M Return vs Nifty]))/_xlfn.STDEV.P(Table2[6M Return vs Nifty])</f>
        <v>0.33029579146271454</v>
      </c>
      <c r="M229">
        <v>4.8466660450060299</v>
      </c>
      <c r="N229">
        <f>(Table2[[#This Row],[1W Return vs Nifty]]-AVERAGE(Table2[1W Return vs Nifty]))/_xlfn.STDEV.P(Table2[1W Return vs Nifty])</f>
        <v>1.020559328457914</v>
      </c>
      <c r="O229">
        <v>4492.92</v>
      </c>
      <c r="P229">
        <v>4388.0929215603101</v>
      </c>
      <c r="Q229">
        <v>3911.0599609779101</v>
      </c>
      <c r="R229">
        <v>48.683953910086302</v>
      </c>
      <c r="S229" s="1">
        <f>(Table2[[#This Row],[Close Price]]-Table2[[#This Row],[20D EMA]])/Table2[[#This Row],[20D EMA]]</f>
        <v>3.9907231822512513E-3</v>
      </c>
      <c r="T229" s="1">
        <f>(Table2[[#This Row],[Close Price]]-Table2[[#This Row],[50D EMA]])/Table2[[#This Row],[50D EMA]]</f>
        <v>2.7975040782873981E-2</v>
      </c>
      <c r="U229" s="1">
        <f>(Table2[[#This Row],[Close Price]]-Table2[[#This Row],[200D EMA]])/Table2[[#This Row],[200D EMA]]</f>
        <v>0.15335741333715591</v>
      </c>
      <c r="V229">
        <v>1.53729731950179</v>
      </c>
      <c r="W229">
        <v>4490.55</v>
      </c>
      <c r="X229">
        <v>4647.8999999999996</v>
      </c>
      <c r="Y229">
        <v>4490.55</v>
      </c>
      <c r="Z229">
        <v>4800</v>
      </c>
      <c r="AA229">
        <v>4100</v>
      </c>
      <c r="AB229">
        <v>4864</v>
      </c>
      <c r="AC229" s="1">
        <f>(Table2[[#This Row],[Close Price]]/Table2[[#This Row],[Day Low]])-1</f>
        <v>4.5206043803098783E-3</v>
      </c>
      <c r="AD229" s="1">
        <f>(Table2[[#This Row],[Day High]]/Table2[[#This Row],[Close Price]])-1</f>
        <v>3.0382300453351219E-2</v>
      </c>
      <c r="AE229" s="1">
        <f>(Table2[[#This Row],[Close Price]]/Table2[[#This Row],[Current Week Low]])-1</f>
        <v>4.5206043803098783E-3</v>
      </c>
      <c r="AF229" s="1">
        <f>(Table2[[#This Row],[Current Week High]]/Table2[[#This Row],[Close Price]])-1</f>
        <v>6.4101000920003814E-2</v>
      </c>
      <c r="AG229" s="1">
        <f>(Table2[[#This Row],[Close Price]]/Table2[[#This Row],[Current Month Low]])-1</f>
        <v>0.10020731707317077</v>
      </c>
      <c r="AH229" s="1">
        <f>(Table2[[#This Row],[Current Month High]]/Table2[[#This Row],[Close Price]])-1</f>
        <v>7.8289014265603862E-2</v>
      </c>
      <c r="AI229">
        <v>7.82890142656038</v>
      </c>
      <c r="AJ229">
        <v>67.652196536088596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0.08</v>
      </c>
      <c r="AM229" t="s">
        <v>3162</v>
      </c>
      <c r="AN229">
        <v>6.91</v>
      </c>
      <c r="AO229" t="s">
        <v>3162</v>
      </c>
      <c r="AP229">
        <v>6.0895867741435003E-2</v>
      </c>
      <c r="AQ229">
        <f>(Table2[[#This Row],[Sharpe Ratio]]-AVERAGE(Table2[Sharpe Ratio]))/_xlfn.STDEV.P(Table2[Sharpe Ratio])</f>
        <v>3.6193856185433304E-2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2.5442695958427057</v>
      </c>
      <c r="AS229">
        <f>_xlfn.RANK.AVG(Table2[[#This Row],[1Y Return vs Nifty Z-Score]],Table2[1Y Return vs Nifty Z-Score])</f>
        <v>250</v>
      </c>
      <c r="AT229">
        <f>_xlfn.RANK.AVG(Table2[[#This Row],[6M Return vs Nifty Z-Score]],Table2[6M Return vs Nifty Z-Score])</f>
        <v>217</v>
      </c>
      <c r="AU229">
        <f>_xlfn.RANK.AVG(Table2[[#This Row],[Sharpe Ratio Z-Score]],Table2[Sharpe Ratio Z-Score])</f>
        <v>333</v>
      </c>
      <c r="AV229">
        <f>(Table2[[#This Row],[Rank 1Y]]+Table2[[#This Row],[Rank 6M]]+Table2[[#This Row],[Rank Sharpe]])/3</f>
        <v>266.66666666666669</v>
      </c>
    </row>
    <row r="230" spans="1:48" x14ac:dyDescent="0.3">
      <c r="A230" t="s">
        <v>1022</v>
      </c>
      <c r="B230" t="s">
        <v>1023</v>
      </c>
      <c r="C230" t="s">
        <v>3127</v>
      </c>
      <c r="D230" t="s">
        <v>159</v>
      </c>
      <c r="E230">
        <v>13216.033877350001</v>
      </c>
      <c r="F230">
        <v>588.95000000000005</v>
      </c>
      <c r="G230">
        <v>27.721655270919801</v>
      </c>
      <c r="H230">
        <f>(Table2[[#This Row],[1Y Return vs Nifty]]-AVERAGE(Table2[1Y Return vs Nifty]))/_xlfn.STDEV.P(Table2[1Y Return vs Nifty])</f>
        <v>-3.1756983915315888E-2</v>
      </c>
      <c r="I230">
        <v>-1.70456638331027</v>
      </c>
      <c r="J230">
        <f>(Table2[[#This Row],[1M Return vs Nifty]]-AVERAGE(Table2[1M Return vs Nifty]))/_xlfn.STDEV.P(Table2[1M Return vs Nifty])</f>
        <v>-0.30946632586606992</v>
      </c>
      <c r="K230">
        <v>-7.6406091634262499</v>
      </c>
      <c r="L230">
        <f>(Table2[[#This Row],[6M Return vs Nifty]]-AVERAGE(Table2[6M Return vs Nifty]))/_xlfn.STDEV.P(Table2[6M Return vs Nifty])</f>
        <v>-0.42342447004669292</v>
      </c>
      <c r="M230">
        <v>-12.4863366145991</v>
      </c>
      <c r="N230">
        <f>(Table2[[#This Row],[1W Return vs Nifty]]-AVERAGE(Table2[1W Return vs Nifty]))/_xlfn.STDEV.P(Table2[1W Return vs Nifty])</f>
        <v>-2.3418409740990183</v>
      </c>
      <c r="O230">
        <v>659.54</v>
      </c>
      <c r="P230">
        <v>647.23419004745199</v>
      </c>
      <c r="Q230">
        <v>572.31364080799494</v>
      </c>
      <c r="R230">
        <v>28.250023030370201</v>
      </c>
      <c r="S230" s="1">
        <f>(Table2[[#This Row],[Close Price]]-Table2[[#This Row],[20D EMA]])/Table2[[#This Row],[20D EMA]]</f>
        <v>-0.10702914152287947</v>
      </c>
      <c r="T230" s="1">
        <f>(Table2[[#This Row],[Close Price]]-Table2[[#This Row],[50D EMA]])/Table2[[#This Row],[50D EMA]]</f>
        <v>-9.0051160682934311E-2</v>
      </c>
      <c r="U230" s="1">
        <f>(Table2[[#This Row],[Close Price]]-Table2[[#This Row],[200D EMA]])/Table2[[#This Row],[200D EMA]]</f>
        <v>2.9068605054595267E-2</v>
      </c>
      <c r="V230">
        <v>1.8817089885322</v>
      </c>
      <c r="W230">
        <v>571.4</v>
      </c>
      <c r="X230">
        <v>603.95000000000005</v>
      </c>
      <c r="Y230">
        <v>571.4</v>
      </c>
      <c r="Z230">
        <v>637.65</v>
      </c>
      <c r="AA230">
        <v>571.4</v>
      </c>
      <c r="AB230">
        <v>739.1</v>
      </c>
      <c r="AC230" s="1">
        <f>(Table2[[#This Row],[Close Price]]/Table2[[#This Row],[Day Low]])-1</f>
        <v>3.0714035701785214E-2</v>
      </c>
      <c r="AD230" s="1">
        <f>(Table2[[#This Row],[Day High]]/Table2[[#This Row],[Close Price]])-1</f>
        <v>2.5469055098055859E-2</v>
      </c>
      <c r="AE230" s="1">
        <f>(Table2[[#This Row],[Close Price]]/Table2[[#This Row],[Current Week Low]])-1</f>
        <v>3.0714035701785214E-2</v>
      </c>
      <c r="AF230" s="1">
        <f>(Table2[[#This Row],[Current Week High]]/Table2[[#This Row],[Close Price]])-1</f>
        <v>8.2689532218354511E-2</v>
      </c>
      <c r="AG230" s="1">
        <f>(Table2[[#This Row],[Close Price]]/Table2[[#This Row],[Current Month Low]])-1</f>
        <v>3.0714035701785214E-2</v>
      </c>
      <c r="AH230" s="1">
        <f>(Table2[[#This Row],[Current Month High]]/Table2[[#This Row],[Close Price]])-1</f>
        <v>0.25494524153153919</v>
      </c>
      <c r="AI230">
        <v>25.4945241531539</v>
      </c>
      <c r="AJ230">
        <v>65.145460918331594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0.02</v>
      </c>
      <c r="AM230" t="s">
        <v>3162</v>
      </c>
      <c r="AN230">
        <v>-12.85</v>
      </c>
      <c r="AO230" t="s">
        <v>3161</v>
      </c>
      <c r="AP230">
        <v>0.196093070148461</v>
      </c>
      <c r="AQ230">
        <f>(Table2[[#This Row],[Sharpe Ratio]]-AVERAGE(Table2[Sharpe Ratio]))/_xlfn.STDEV.P(Table2[Sharpe Ratio])</f>
        <v>1.6253668678787712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-1.4811218860483257</v>
      </c>
      <c r="AS230">
        <f>_xlfn.RANK.AVG(Table2[[#This Row],[1Y Return vs Nifty Z-Score]],Table2[1Y Return vs Nifty Z-Score])</f>
        <v>296</v>
      </c>
      <c r="AT230">
        <f>_xlfn.RANK.AVG(Table2[[#This Row],[6M Return vs Nifty Z-Score]],Table2[6M Return vs Nifty Z-Score])</f>
        <v>472</v>
      </c>
      <c r="AU230">
        <f>_xlfn.RANK.AVG(Table2[[#This Row],[Sharpe Ratio Z-Score]],Table2[Sharpe Ratio Z-Score])</f>
        <v>32</v>
      </c>
      <c r="AV230">
        <f>(Table2[[#This Row],[Rank 1Y]]+Table2[[#This Row],[Rank 6M]]+Table2[[#This Row],[Rank Sharpe]])/3</f>
        <v>266.66666666666669</v>
      </c>
    </row>
    <row r="231" spans="1:48" x14ac:dyDescent="0.3">
      <c r="A231" t="s">
        <v>1051</v>
      </c>
      <c r="B231" t="s">
        <v>1052</v>
      </c>
      <c r="C231" t="s">
        <v>3117</v>
      </c>
      <c r="D231" t="s">
        <v>1053</v>
      </c>
      <c r="E231">
        <v>12539.06356149</v>
      </c>
      <c r="F231">
        <v>390.7</v>
      </c>
      <c r="G231">
        <v>64.968380236115905</v>
      </c>
      <c r="H231">
        <f>(Table2[[#This Row],[1Y Return vs Nifty]]-AVERAGE(Table2[1Y Return vs Nifty]))/_xlfn.STDEV.P(Table2[1Y Return vs Nifty])</f>
        <v>0.58330892197689999</v>
      </c>
      <c r="I231">
        <v>-9.0540103891318093</v>
      </c>
      <c r="J231">
        <f>(Table2[[#This Row],[1M Return vs Nifty]]-AVERAGE(Table2[1M Return vs Nifty]))/_xlfn.STDEV.P(Table2[1M Return vs Nifty])</f>
        <v>-1.1319378030595222</v>
      </c>
      <c r="K231">
        <v>-6.4744516552580604</v>
      </c>
      <c r="L231">
        <f>(Table2[[#This Row],[6M Return vs Nifty]]-AVERAGE(Table2[6M Return vs Nifty]))/_xlfn.STDEV.P(Table2[6M Return vs Nifty])</f>
        <v>-0.38301030219908067</v>
      </c>
      <c r="M231">
        <v>1.9470567305486399</v>
      </c>
      <c r="N231">
        <f>(Table2[[#This Row],[1W Return vs Nifty]]-AVERAGE(Table2[1W Return vs Nifty]))/_xlfn.STDEV.P(Table2[1W Return vs Nifty])</f>
        <v>0.45806894939911685</v>
      </c>
      <c r="O231">
        <v>428.07</v>
      </c>
      <c r="P231">
        <v>448.54883938222201</v>
      </c>
      <c r="Q231">
        <v>412.11868629489601</v>
      </c>
      <c r="R231">
        <v>30.696654467057598</v>
      </c>
      <c r="S231" s="1">
        <f>(Table2[[#This Row],[Close Price]]-Table2[[#This Row],[20D EMA]])/Table2[[#This Row],[20D EMA]]</f>
        <v>-8.7298806270002582E-2</v>
      </c>
      <c r="T231" s="1">
        <f>(Table2[[#This Row],[Close Price]]-Table2[[#This Row],[50D EMA]])/Table2[[#This Row],[50D EMA]]</f>
        <v>-0.12896887541141819</v>
      </c>
      <c r="U231" s="1">
        <f>(Table2[[#This Row],[Close Price]]-Table2[[#This Row],[200D EMA]])/Table2[[#This Row],[200D EMA]]</f>
        <v>-5.1972130862247883E-2</v>
      </c>
      <c r="V231">
        <v>1.1939148274171201</v>
      </c>
      <c r="W231">
        <v>388</v>
      </c>
      <c r="X231">
        <v>410.85</v>
      </c>
      <c r="Y231">
        <v>388</v>
      </c>
      <c r="Z231">
        <v>425.1</v>
      </c>
      <c r="AA231">
        <v>385.3</v>
      </c>
      <c r="AB231">
        <v>463.65</v>
      </c>
      <c r="AC231" s="1">
        <f>(Table2[[#This Row],[Close Price]]/Table2[[#This Row],[Day Low]])-1</f>
        <v>6.9587628865979134E-3</v>
      </c>
      <c r="AD231" s="1">
        <f>(Table2[[#This Row],[Day High]]/Table2[[#This Row],[Close Price]])-1</f>
        <v>5.1574097773227523E-2</v>
      </c>
      <c r="AE231" s="1">
        <f>(Table2[[#This Row],[Close Price]]/Table2[[#This Row],[Current Week Low]])-1</f>
        <v>6.9587628865979134E-3</v>
      </c>
      <c r="AF231" s="1">
        <f>(Table2[[#This Row],[Current Week High]]/Table2[[#This Row],[Close Price]])-1</f>
        <v>8.8047094957768302E-2</v>
      </c>
      <c r="AG231" s="1">
        <f>(Table2[[#This Row],[Close Price]]/Table2[[#This Row],[Current Month Low]])-1</f>
        <v>1.4015053205294503E-2</v>
      </c>
      <c r="AH231" s="1">
        <f>(Table2[[#This Row],[Current Month High]]/Table2[[#This Row],[Close Price]])-1</f>
        <v>0.18671615049910417</v>
      </c>
      <c r="AI231">
        <v>58.126439723573</v>
      </c>
      <c r="AJ231">
        <v>92.938271604938194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-0.23</v>
      </c>
      <c r="AM231" t="s">
        <v>3161</v>
      </c>
      <c r="AN231">
        <v>-9.5399999999999991</v>
      </c>
      <c r="AO231" t="s">
        <v>3161</v>
      </c>
      <c r="AP231">
        <v>0.107474072656498</v>
      </c>
      <c r="AQ231">
        <f>(Table2[[#This Row],[Sharpe Ratio]]-AVERAGE(Table2[Sharpe Ratio]))/_xlfn.STDEV.P(Table2[Sharpe Ratio])</f>
        <v>0.58369650318024524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152</v>
      </c>
      <c r="AT231">
        <f>_xlfn.RANK.AVG(Table2[[#This Row],[6M Return vs Nifty Z-Score]],Table2[6M Return vs Nifty Z-Score])</f>
        <v>455</v>
      </c>
      <c r="AU231">
        <f>_xlfn.RANK.AVG(Table2[[#This Row],[Sharpe Ratio Z-Score]],Table2[Sharpe Ratio Z-Score])</f>
        <v>194</v>
      </c>
      <c r="AV231">
        <f>(Table2[[#This Row],[Rank 1Y]]+Table2[[#This Row],[Rank 6M]]+Table2[[#This Row],[Rank Sharpe]])/3</f>
        <v>267</v>
      </c>
    </row>
    <row r="232" spans="1:48" x14ac:dyDescent="0.3">
      <c r="A232" t="s">
        <v>1279</v>
      </c>
      <c r="B232" t="s">
        <v>1280</v>
      </c>
      <c r="C232" t="s">
        <v>3119</v>
      </c>
      <c r="D232" t="s">
        <v>48</v>
      </c>
      <c r="E232">
        <v>8697.0847629500004</v>
      </c>
      <c r="F232">
        <v>1334.5</v>
      </c>
      <c r="G232">
        <v>29.701163657267099</v>
      </c>
      <c r="H232">
        <f>(Table2[[#This Row],[1Y Return vs Nifty]]-AVERAGE(Table2[1Y Return vs Nifty]))/_xlfn.STDEV.P(Table2[1Y Return vs Nifty])</f>
        <v>9.3120867094816117E-4</v>
      </c>
      <c r="I232">
        <v>-4.6162881021059397</v>
      </c>
      <c r="J232">
        <f>(Table2[[#This Row],[1M Return vs Nifty]]-AVERAGE(Table2[1M Return vs Nifty]))/_xlfn.STDEV.P(Table2[1M Return vs Nifty])</f>
        <v>-0.63531520114659334</v>
      </c>
      <c r="K232">
        <v>16.6979974225322</v>
      </c>
      <c r="L232">
        <f>(Table2[[#This Row],[6M Return vs Nifty]]-AVERAGE(Table2[6M Return vs Nifty]))/_xlfn.STDEV.P(Table2[6M Return vs Nifty])</f>
        <v>0.42005038206570416</v>
      </c>
      <c r="M232">
        <v>-3.3201700406636698</v>
      </c>
      <c r="N232">
        <f>(Table2[[#This Row],[1W Return vs Nifty]]-AVERAGE(Table2[1W Return vs Nifty]))/_xlfn.STDEV.P(Table2[1W Return vs Nifty])</f>
        <v>-0.56371159474370136</v>
      </c>
      <c r="O232">
        <v>1473.14</v>
      </c>
      <c r="P232">
        <v>1515.1516150350801</v>
      </c>
      <c r="Q232">
        <v>1361.2226756027101</v>
      </c>
      <c r="R232">
        <v>12.477606172526199</v>
      </c>
      <c r="S232" s="1">
        <f>(Table2[[#This Row],[Close Price]]-Table2[[#This Row],[20D EMA]])/Table2[[#This Row],[20D EMA]]</f>
        <v>-9.4111897036262743E-2</v>
      </c>
      <c r="T232" s="1">
        <f>(Table2[[#This Row],[Close Price]]-Table2[[#This Row],[50D EMA]])/Table2[[#This Row],[50D EMA]]</f>
        <v>-0.11923005806313153</v>
      </c>
      <c r="U232" s="1">
        <f>(Table2[[#This Row],[Close Price]]-Table2[[#This Row],[200D EMA]])/Table2[[#This Row],[200D EMA]]</f>
        <v>-1.9631377056570146E-2</v>
      </c>
      <c r="V232">
        <v>0.37933408605250801</v>
      </c>
      <c r="W232">
        <v>1330</v>
      </c>
      <c r="X232">
        <v>1403.7</v>
      </c>
      <c r="Y232">
        <v>1330</v>
      </c>
      <c r="Z232">
        <v>1469.9</v>
      </c>
      <c r="AA232">
        <v>1330</v>
      </c>
      <c r="AB232">
        <v>1564</v>
      </c>
      <c r="AC232" s="1">
        <f>(Table2[[#This Row],[Close Price]]/Table2[[#This Row],[Day Low]])-1</f>
        <v>3.3834586466165995E-3</v>
      </c>
      <c r="AD232" s="1">
        <f>(Table2[[#This Row],[Day High]]/Table2[[#This Row],[Close Price]])-1</f>
        <v>5.1854627201199044E-2</v>
      </c>
      <c r="AE232" s="1">
        <f>(Table2[[#This Row],[Close Price]]/Table2[[#This Row],[Current Week Low]])-1</f>
        <v>3.3834586466165995E-3</v>
      </c>
      <c r="AF232" s="1">
        <f>(Table2[[#This Row],[Current Week High]]/Table2[[#This Row],[Close Price]])-1</f>
        <v>0.10146122143124781</v>
      </c>
      <c r="AG232" s="1">
        <f>(Table2[[#This Row],[Close Price]]/Table2[[#This Row],[Current Month Low]])-1</f>
        <v>3.3834586466165995E-3</v>
      </c>
      <c r="AH232" s="1">
        <f>(Table2[[#This Row],[Current Month High]]/Table2[[#This Row],[Close Price]])-1</f>
        <v>0.17197452229299359</v>
      </c>
      <c r="AI232">
        <v>40.869239415511402</v>
      </c>
      <c r="AJ232">
        <v>65.755806732082902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-0.12</v>
      </c>
      <c r="AM232" t="s">
        <v>3161</v>
      </c>
      <c r="AN232">
        <v>-10.65</v>
      </c>
      <c r="AO232" t="s">
        <v>3161</v>
      </c>
      <c r="AP232">
        <v>6.2232297293407998E-2</v>
      </c>
      <c r="AQ232">
        <f>(Table2[[#This Row],[Sharpe Ratio]]-AVERAGE(Table2[Sharpe Ratio]))/_xlfn.STDEV.P(Table2[Sharpe Ratio])</f>
        <v>5.1902892601962965E-2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289</v>
      </c>
      <c r="AT232">
        <f>_xlfn.RANK.AVG(Table2[[#This Row],[6M Return vs Nifty Z-Score]],Table2[6M Return vs Nifty Z-Score])</f>
        <v>192</v>
      </c>
      <c r="AU232">
        <f>_xlfn.RANK.AVG(Table2[[#This Row],[Sharpe Ratio Z-Score]],Table2[Sharpe Ratio Z-Score])</f>
        <v>327</v>
      </c>
      <c r="AV232">
        <f>(Table2[[#This Row],[Rank 1Y]]+Table2[[#This Row],[Rank 6M]]+Table2[[#This Row],[Rank Sharpe]])/3</f>
        <v>269.33333333333331</v>
      </c>
    </row>
    <row r="233" spans="1:48" x14ac:dyDescent="0.3">
      <c r="A233" t="s">
        <v>926</v>
      </c>
      <c r="B233" t="s">
        <v>927</v>
      </c>
      <c r="C233" t="s">
        <v>3127</v>
      </c>
      <c r="D233" t="s">
        <v>928</v>
      </c>
      <c r="E233">
        <v>15544.999990800001</v>
      </c>
      <c r="F233">
        <v>1306.2</v>
      </c>
      <c r="G233">
        <v>68.859814716480798</v>
      </c>
      <c r="H233">
        <f>(Table2[[#This Row],[1Y Return vs Nifty]]-AVERAGE(Table2[1Y Return vs Nifty]))/_xlfn.STDEV.P(Table2[1Y Return vs Nifty])</f>
        <v>0.64756930127527723</v>
      </c>
      <c r="I233">
        <v>1.7597124261207</v>
      </c>
      <c r="J233">
        <f>(Table2[[#This Row],[1M Return vs Nifty]]-AVERAGE(Table2[1M Return vs Nifty]))/_xlfn.STDEV.P(Table2[1M Return vs Nifty])</f>
        <v>7.8218852433912966E-2</v>
      </c>
      <c r="K233">
        <v>-23.061075890297499</v>
      </c>
      <c r="L233">
        <f>(Table2[[#This Row],[6M Return vs Nifty]]-AVERAGE(Table2[6M Return vs Nifty]))/_xlfn.STDEV.P(Table2[6M Return vs Nifty])</f>
        <v>-0.95783369540702235</v>
      </c>
      <c r="M233">
        <v>5.5488373607202304</v>
      </c>
      <c r="N233">
        <f>(Table2[[#This Row],[1W Return vs Nifty]]-AVERAGE(Table2[1W Return vs Nifty]))/_xlfn.STDEV.P(Table2[1W Return vs Nifty])</f>
        <v>1.1567723719086331</v>
      </c>
      <c r="O233">
        <v>1355.44</v>
      </c>
      <c r="P233">
        <v>1350.2039697567</v>
      </c>
      <c r="Q233">
        <v>1257.79286383874</v>
      </c>
      <c r="R233">
        <v>36.6817921157649</v>
      </c>
      <c r="S233" s="1">
        <f>(Table2[[#This Row],[Close Price]]-Table2[[#This Row],[20D EMA]])/Table2[[#This Row],[20D EMA]]</f>
        <v>-3.6327686950362988E-2</v>
      </c>
      <c r="T233" s="1">
        <f>(Table2[[#This Row],[Close Price]]-Table2[[#This Row],[50D EMA]])/Table2[[#This Row],[50D EMA]]</f>
        <v>-3.2590609080070485E-2</v>
      </c>
      <c r="U233" s="1">
        <f>(Table2[[#This Row],[Close Price]]-Table2[[#This Row],[200D EMA]])/Table2[[#This Row],[200D EMA]]</f>
        <v>3.8485777390661245E-2</v>
      </c>
      <c r="V233">
        <v>0.95530241426361295</v>
      </c>
      <c r="W233">
        <v>1297.2</v>
      </c>
      <c r="X233">
        <v>1386.45</v>
      </c>
      <c r="Y233">
        <v>1297.2</v>
      </c>
      <c r="Z233">
        <v>1418</v>
      </c>
      <c r="AA233">
        <v>1262</v>
      </c>
      <c r="AB233">
        <v>1437.05</v>
      </c>
      <c r="AC233" s="1">
        <f>(Table2[[#This Row],[Close Price]]/Table2[[#This Row],[Day Low]])-1</f>
        <v>6.9380203515263528E-3</v>
      </c>
      <c r="AD233" s="1">
        <f>(Table2[[#This Row],[Day High]]/Table2[[#This Row],[Close Price]])-1</f>
        <v>6.1437758383096064E-2</v>
      </c>
      <c r="AE233" s="1">
        <f>(Table2[[#This Row],[Close Price]]/Table2[[#This Row],[Current Week Low]])-1</f>
        <v>6.9380203515263528E-3</v>
      </c>
      <c r="AF233" s="1">
        <f>(Table2[[#This Row],[Current Week High]]/Table2[[#This Row],[Close Price]])-1</f>
        <v>8.559179298729136E-2</v>
      </c>
      <c r="AG233" s="1">
        <f>(Table2[[#This Row],[Close Price]]/Table2[[#This Row],[Current Month Low]])-1</f>
        <v>3.5023771790808178E-2</v>
      </c>
      <c r="AH233" s="1">
        <f>(Table2[[#This Row],[Current Month High]]/Table2[[#This Row],[Close Price]])-1</f>
        <v>0.10017608329505423</v>
      </c>
      <c r="AI233">
        <v>29.7657326596233</v>
      </c>
      <c r="AJ233">
        <v>98.722044728434497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0.02</v>
      </c>
      <c r="AM233" t="s">
        <v>3162</v>
      </c>
      <c r="AN233">
        <v>-1.1599999999999999</v>
      </c>
      <c r="AO233" t="s">
        <v>3161</v>
      </c>
      <c r="AP233">
        <v>0.19076227415225699</v>
      </c>
      <c r="AQ233">
        <f>(Table2[[#This Row],[Sharpe Ratio]]-AVERAGE(Table2[Sharpe Ratio]))/_xlfn.STDEV.P(Table2[Sharpe Ratio])</f>
        <v>1.562706125073563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2.4874329552843637</v>
      </c>
      <c r="AS233">
        <f>_xlfn.RANK.AVG(Table2[[#This Row],[1Y Return vs Nifty Z-Score]],Table2[1Y Return vs Nifty Z-Score])</f>
        <v>137</v>
      </c>
      <c r="AT233">
        <f>_xlfn.RANK.AVG(Table2[[#This Row],[6M Return vs Nifty Z-Score]],Table2[6M Return vs Nifty Z-Score])</f>
        <v>630</v>
      </c>
      <c r="AU233">
        <f>_xlfn.RANK.AVG(Table2[[#This Row],[Sharpe Ratio Z-Score]],Table2[Sharpe Ratio Z-Score])</f>
        <v>44</v>
      </c>
      <c r="AV233">
        <f>(Table2[[#This Row],[Rank 1Y]]+Table2[[#This Row],[Rank 6M]]+Table2[[#This Row],[Rank Sharpe]])/3</f>
        <v>270.33333333333331</v>
      </c>
    </row>
    <row r="234" spans="1:48" x14ac:dyDescent="0.3">
      <c r="A234" t="s">
        <v>1905</v>
      </c>
      <c r="B234" t="s">
        <v>1906</v>
      </c>
      <c r="C234" t="s">
        <v>3125</v>
      </c>
      <c r="D234" t="s">
        <v>48</v>
      </c>
      <c r="E234">
        <v>3695.4397426999999</v>
      </c>
      <c r="F234">
        <v>2180.4499999999998</v>
      </c>
      <c r="G234">
        <v>14.817212186019299</v>
      </c>
      <c r="H234">
        <f>(Table2[[#This Row],[1Y Return vs Nifty]]-AVERAGE(Table2[1Y Return vs Nifty]))/_xlfn.STDEV.P(Table2[1Y Return vs Nifty])</f>
        <v>-0.24485177234209426</v>
      </c>
      <c r="I234">
        <v>18.425176185288901</v>
      </c>
      <c r="J234">
        <f>(Table2[[#This Row],[1M Return vs Nifty]]-AVERAGE(Table2[1M Return vs Nifty]))/_xlfn.STDEV.P(Table2[1M Return vs Nifty])</f>
        <v>1.9432400139339832</v>
      </c>
      <c r="K234">
        <v>20.875470494400901</v>
      </c>
      <c r="L234">
        <f>(Table2[[#This Row],[6M Return vs Nifty]]-AVERAGE(Table2[6M Return vs Nifty]))/_xlfn.STDEV.P(Table2[6M Return vs Nifty])</f>
        <v>0.56482421983876807</v>
      </c>
      <c r="M234">
        <v>2.1215602103351499</v>
      </c>
      <c r="N234">
        <f>(Table2[[#This Row],[1W Return vs Nifty]]-AVERAGE(Table2[1W Return vs Nifty]))/_xlfn.STDEV.P(Table2[1W Return vs Nifty])</f>
        <v>0.49192058865368354</v>
      </c>
      <c r="O234">
        <v>2247.2399999999998</v>
      </c>
      <c r="P234">
        <v>2117.6563264155898</v>
      </c>
      <c r="Q234">
        <v>1857.50109888879</v>
      </c>
      <c r="R234">
        <v>42.181784994497498</v>
      </c>
      <c r="S234" s="1">
        <f>(Table2[[#This Row],[Close Price]]-Table2[[#This Row],[20D EMA]])/Table2[[#This Row],[20D EMA]]</f>
        <v>-2.9720902084334547E-2</v>
      </c>
      <c r="T234" s="1">
        <f>(Table2[[#This Row],[Close Price]]-Table2[[#This Row],[50D EMA]])/Table2[[#This Row],[50D EMA]]</f>
        <v>2.9652438311695527E-2</v>
      </c>
      <c r="U234" s="1">
        <f>(Table2[[#This Row],[Close Price]]-Table2[[#This Row],[200D EMA]])/Table2[[#This Row],[200D EMA]]</f>
        <v>0.1738620242563555</v>
      </c>
      <c r="V234">
        <v>2.71927758940015</v>
      </c>
      <c r="W234">
        <v>2150</v>
      </c>
      <c r="X234">
        <v>2325.9499999999998</v>
      </c>
      <c r="Y234">
        <v>2150</v>
      </c>
      <c r="Z234">
        <v>2382.5500000000002</v>
      </c>
      <c r="AA234">
        <v>2010</v>
      </c>
      <c r="AB234">
        <v>2735</v>
      </c>
      <c r="AC234" s="1">
        <f>(Table2[[#This Row],[Close Price]]/Table2[[#This Row],[Day Low]])-1</f>
        <v>1.4162790697674232E-2</v>
      </c>
      <c r="AD234" s="1">
        <f>(Table2[[#This Row],[Day High]]/Table2[[#This Row],[Close Price]])-1</f>
        <v>6.6729344860005924E-2</v>
      </c>
      <c r="AE234" s="1">
        <f>(Table2[[#This Row],[Close Price]]/Table2[[#This Row],[Current Week Low]])-1</f>
        <v>1.4162790697674232E-2</v>
      </c>
      <c r="AF234" s="1">
        <f>(Table2[[#This Row],[Current Week High]]/Table2[[#This Row],[Close Price]])-1</f>
        <v>9.2687289321012001E-2</v>
      </c>
      <c r="AG234" s="1">
        <f>(Table2[[#This Row],[Close Price]]/Table2[[#This Row],[Current Month Low]])-1</f>
        <v>8.4800995024875592E-2</v>
      </c>
      <c r="AH234" s="1">
        <f>(Table2[[#This Row],[Current Month High]]/Table2[[#This Row],[Close Price]])-1</f>
        <v>0.25432823499736301</v>
      </c>
      <c r="AI234">
        <v>25.432823499736301</v>
      </c>
      <c r="AJ234">
        <v>54.204384724186603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0.2</v>
      </c>
      <c r="AM234" t="s">
        <v>3162</v>
      </c>
      <c r="AN234">
        <v>1.5</v>
      </c>
      <c r="AO234" t="s">
        <v>3162</v>
      </c>
      <c r="AP234">
        <v>7.8629702788437006E-2</v>
      </c>
      <c r="AQ234">
        <f>(Table2[[#This Row],[Sharpe Ratio]]-AVERAGE(Table2[Sharpe Ratio]))/_xlfn.STDEV.P(Table2[Sharpe Ratio])</f>
        <v>0.24464589179539839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2.9997789418797387</v>
      </c>
      <c r="AS234">
        <f>_xlfn.RANK.AVG(Table2[[#This Row],[1Y Return vs Nifty Z-Score]],Table2[1Y Return vs Nifty Z-Score])</f>
        <v>378</v>
      </c>
      <c r="AT234">
        <f>_xlfn.RANK.AVG(Table2[[#This Row],[6M Return vs Nifty Z-Score]],Table2[6M Return vs Nifty Z-Score])</f>
        <v>154</v>
      </c>
      <c r="AU234">
        <f>_xlfn.RANK.AVG(Table2[[#This Row],[Sharpe Ratio Z-Score]],Table2[Sharpe Ratio Z-Score])</f>
        <v>280</v>
      </c>
      <c r="AV234">
        <f>(Table2[[#This Row],[Rank 1Y]]+Table2[[#This Row],[Rank 6M]]+Table2[[#This Row],[Rank Sharpe]])/3</f>
        <v>270.66666666666669</v>
      </c>
    </row>
    <row r="235" spans="1:48" x14ac:dyDescent="0.3">
      <c r="A235" t="s">
        <v>1711</v>
      </c>
      <c r="B235" t="s">
        <v>1712</v>
      </c>
      <c r="C235" t="s">
        <v>3122</v>
      </c>
      <c r="D235" t="s">
        <v>192</v>
      </c>
      <c r="E235">
        <v>4753.48707225</v>
      </c>
      <c r="F235">
        <v>664.65</v>
      </c>
      <c r="G235">
        <v>27.757893005404899</v>
      </c>
      <c r="H235">
        <f>(Table2[[#This Row],[1Y Return vs Nifty]]-AVERAGE(Table2[1Y Return vs Nifty]))/_xlfn.STDEV.P(Table2[1Y Return vs Nifty])</f>
        <v>-3.1158579760067733E-2</v>
      </c>
      <c r="I235">
        <v>6.1381758185367001</v>
      </c>
      <c r="J235">
        <f>(Table2[[#This Row],[1M Return vs Nifty]]-AVERAGE(Table2[1M Return vs Nifty]))/_xlfn.STDEV.P(Table2[1M Return vs Nifty])</f>
        <v>0.56820983016574411</v>
      </c>
      <c r="K235">
        <v>-1.5761451536901701</v>
      </c>
      <c r="L235">
        <f>(Table2[[#This Row],[6M Return vs Nifty]]-AVERAGE(Table2[6M Return vs Nifty]))/_xlfn.STDEV.P(Table2[6M Return vs Nifty])</f>
        <v>-0.21325537652495474</v>
      </c>
      <c r="M235">
        <v>-0.44058173905703901</v>
      </c>
      <c r="N235">
        <f>(Table2[[#This Row],[1W Return vs Nifty]]-AVERAGE(Table2[1W Return vs Nifty]))/_xlfn.STDEV.P(Table2[1W Return vs Nifty])</f>
        <v>-5.105058605195046E-3</v>
      </c>
      <c r="O235">
        <v>702.05</v>
      </c>
      <c r="P235">
        <v>692.29935812226302</v>
      </c>
      <c r="Q235">
        <v>636.37089154442504</v>
      </c>
      <c r="R235">
        <v>31.657316899503702</v>
      </c>
      <c r="S235" s="1">
        <f>(Table2[[#This Row],[Close Price]]-Table2[[#This Row],[20D EMA]])/Table2[[#This Row],[20D EMA]]</f>
        <v>-5.327255893454879E-2</v>
      </c>
      <c r="T235" s="1">
        <f>(Table2[[#This Row],[Close Price]]-Table2[[#This Row],[50D EMA]])/Table2[[#This Row],[50D EMA]]</f>
        <v>-3.9938442521826004E-2</v>
      </c>
      <c r="U235" s="1">
        <f>(Table2[[#This Row],[Close Price]]-Table2[[#This Row],[200D EMA]])/Table2[[#This Row],[200D EMA]]</f>
        <v>4.443809236299863E-2</v>
      </c>
      <c r="V235">
        <v>0.540143984911856</v>
      </c>
      <c r="W235">
        <v>661.35</v>
      </c>
      <c r="X235">
        <v>699.55</v>
      </c>
      <c r="Y235">
        <v>661.35</v>
      </c>
      <c r="Z235">
        <v>713.55</v>
      </c>
      <c r="AA235">
        <v>661.35</v>
      </c>
      <c r="AB235">
        <v>783.9</v>
      </c>
      <c r="AC235" s="1">
        <f>(Table2[[#This Row],[Close Price]]/Table2[[#This Row],[Day Low]])-1</f>
        <v>4.9897936039917656E-3</v>
      </c>
      <c r="AD235" s="1">
        <f>(Table2[[#This Row],[Day High]]/Table2[[#This Row],[Close Price]])-1</f>
        <v>5.250883923869698E-2</v>
      </c>
      <c r="AE235" s="1">
        <f>(Table2[[#This Row],[Close Price]]/Table2[[#This Row],[Current Week Low]])-1</f>
        <v>4.9897936039917656E-3</v>
      </c>
      <c r="AF235" s="1">
        <f>(Table2[[#This Row],[Current Week High]]/Table2[[#This Row],[Close Price]])-1</f>
        <v>7.35725569848793E-2</v>
      </c>
      <c r="AG235" s="1">
        <f>(Table2[[#This Row],[Close Price]]/Table2[[#This Row],[Current Month Low]])-1</f>
        <v>4.9897936039917656E-3</v>
      </c>
      <c r="AH235" s="1">
        <f>(Table2[[#This Row],[Current Month High]]/Table2[[#This Row],[Close Price]])-1</f>
        <v>0.17941773865944488</v>
      </c>
      <c r="AI235">
        <v>20.2362145490107</v>
      </c>
      <c r="AJ235">
        <v>61.813755325623802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-0.05</v>
      </c>
      <c r="AM235" t="s">
        <v>3161</v>
      </c>
      <c r="AN235">
        <v>-10.99</v>
      </c>
      <c r="AO235" t="s">
        <v>3161</v>
      </c>
      <c r="AP235">
        <v>0.13685979395790199</v>
      </c>
      <c r="AQ235">
        <f>(Table2[[#This Row],[Sharpe Ratio]]-AVERAGE(Table2[Sharpe Ratio]))/_xlfn.STDEV.P(Table2[Sharpe Ratio])</f>
        <v>0.9291104199619018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1.2478012352374284</v>
      </c>
      <c r="AS235">
        <f>_xlfn.RANK.AVG(Table2[[#This Row],[1Y Return vs Nifty Z-Score]],Table2[1Y Return vs Nifty Z-Score])</f>
        <v>295</v>
      </c>
      <c r="AT235">
        <f>_xlfn.RANK.AVG(Table2[[#This Row],[6M Return vs Nifty Z-Score]],Table2[6M Return vs Nifty Z-Score])</f>
        <v>395</v>
      </c>
      <c r="AU235">
        <f>_xlfn.RANK.AVG(Table2[[#This Row],[Sharpe Ratio Z-Score]],Table2[Sharpe Ratio Z-Score])</f>
        <v>123</v>
      </c>
      <c r="AV235">
        <f>(Table2[[#This Row],[Rank 1Y]]+Table2[[#This Row],[Rank 6M]]+Table2[[#This Row],[Rank Sharpe]])/3</f>
        <v>271</v>
      </c>
    </row>
    <row r="236" spans="1:48" x14ac:dyDescent="0.3">
      <c r="A236" t="s">
        <v>128</v>
      </c>
      <c r="B236" t="s">
        <v>129</v>
      </c>
      <c r="C236" t="s">
        <v>3123</v>
      </c>
      <c r="D236" t="s">
        <v>130</v>
      </c>
      <c r="E236">
        <v>217012.38383999999</v>
      </c>
      <c r="F236">
        <v>513.6</v>
      </c>
      <c r="G236">
        <v>40.124431118164502</v>
      </c>
      <c r="H236">
        <f>(Table2[[#This Row],[1Y Return vs Nifty]]-AVERAGE(Table2[1Y Return vs Nifty]))/_xlfn.STDEV.P(Table2[1Y Return vs Nifty])</f>
        <v>0.17305362880813469</v>
      </c>
      <c r="I236">
        <v>5.0638146380587896</v>
      </c>
      <c r="J236">
        <f>(Table2[[#This Row],[1M Return vs Nifty]]-AVERAGE(Table2[1M Return vs Nifty]))/_xlfn.STDEV.P(Table2[1M Return vs Nifty])</f>
        <v>0.44797877235415479</v>
      </c>
      <c r="K236">
        <v>15.7984966311191</v>
      </c>
      <c r="L236">
        <f>(Table2[[#This Row],[6M Return vs Nifty]]-AVERAGE(Table2[6M Return vs Nifty]))/_xlfn.STDEV.P(Table2[6M Return vs Nifty])</f>
        <v>0.38887742668994879</v>
      </c>
      <c r="M236">
        <v>-0.94146639656819997</v>
      </c>
      <c r="N236">
        <f>(Table2[[#This Row],[1W Return vs Nifty]]-AVERAGE(Table2[1W Return vs Nifty]))/_xlfn.STDEV.P(Table2[1W Return vs Nifty])</f>
        <v>-0.10227083865129473</v>
      </c>
      <c r="O236">
        <v>509.58</v>
      </c>
      <c r="P236">
        <v>523.67523236319005</v>
      </c>
      <c r="Q236">
        <v>493.55056791380798</v>
      </c>
      <c r="R236">
        <v>54.956984988212398</v>
      </c>
      <c r="S236" s="1">
        <f>(Table2[[#This Row],[Close Price]]-Table2[[#This Row],[20D EMA]])/Table2[[#This Row],[20D EMA]]</f>
        <v>7.8888496408808014E-3</v>
      </c>
      <c r="T236" s="1">
        <f>(Table2[[#This Row],[Close Price]]-Table2[[#This Row],[50D EMA]])/Table2[[#This Row],[50D EMA]]</f>
        <v>-1.9239467021809505E-2</v>
      </c>
      <c r="U236" s="1">
        <f>(Table2[[#This Row],[Close Price]]-Table2[[#This Row],[200D EMA]])/Table2[[#This Row],[200D EMA]]</f>
        <v>4.0622852833376556E-2</v>
      </c>
      <c r="V236">
        <v>0.56852017145287403</v>
      </c>
      <c r="W236">
        <v>505.45</v>
      </c>
      <c r="X236">
        <v>523</v>
      </c>
      <c r="Y236">
        <v>500</v>
      </c>
      <c r="Z236">
        <v>523</v>
      </c>
      <c r="AA236">
        <v>490.5</v>
      </c>
      <c r="AB236">
        <v>533.54999999999995</v>
      </c>
      <c r="AC236" s="1">
        <f>(Table2[[#This Row],[Close Price]]/Table2[[#This Row],[Day Low]])-1</f>
        <v>1.6124245721634178E-2</v>
      </c>
      <c r="AD236" s="1">
        <f>(Table2[[#This Row],[Day High]]/Table2[[#This Row],[Close Price]])-1</f>
        <v>1.8302180685358271E-2</v>
      </c>
      <c r="AE236" s="1">
        <f>(Table2[[#This Row],[Close Price]]/Table2[[#This Row],[Current Week Low]])-1</f>
        <v>2.7200000000000113E-2</v>
      </c>
      <c r="AF236" s="1">
        <f>(Table2[[#This Row],[Current Week High]]/Table2[[#This Row],[Close Price]])-1</f>
        <v>1.8302180685358271E-2</v>
      </c>
      <c r="AG236" s="1">
        <f>(Table2[[#This Row],[Close Price]]/Table2[[#This Row],[Current Month Low]])-1</f>
        <v>4.7094801223241722E-2</v>
      </c>
      <c r="AH236" s="1">
        <f>(Table2[[#This Row],[Current Month High]]/Table2[[#This Row],[Close Price]])-1</f>
        <v>3.8843457943925186E-2</v>
      </c>
      <c r="AI236">
        <v>57.262461059190002</v>
      </c>
      <c r="AJ236">
        <v>80.463808854532601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-0.21</v>
      </c>
      <c r="AM236" t="s">
        <v>3161</v>
      </c>
      <c r="AN236">
        <v>-0.71</v>
      </c>
      <c r="AO236" t="s">
        <v>3161</v>
      </c>
      <c r="AP236">
        <v>4.5810579788860002E-2</v>
      </c>
      <c r="AQ236">
        <f>(Table2[[#This Row],[Sharpe Ratio]]-AVERAGE(Table2[Sharpe Ratio]))/_xlfn.STDEV.P(Table2[Sharpe Ratio])</f>
        <v>-0.1411258816570784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241</v>
      </c>
      <c r="AT236">
        <f>_xlfn.RANK.AVG(Table2[[#This Row],[6M Return vs Nifty Z-Score]],Table2[6M Return vs Nifty Z-Score])</f>
        <v>200</v>
      </c>
      <c r="AU236">
        <f>_xlfn.RANK.AVG(Table2[[#This Row],[Sharpe Ratio Z-Score]],Table2[Sharpe Ratio Z-Score])</f>
        <v>374</v>
      </c>
      <c r="AV236">
        <f>(Table2[[#This Row],[Rank 1Y]]+Table2[[#This Row],[Rank 6M]]+Table2[[#This Row],[Rank Sharpe]])/3</f>
        <v>271.66666666666669</v>
      </c>
    </row>
    <row r="237" spans="1:48" x14ac:dyDescent="0.3">
      <c r="A237" t="s">
        <v>419</v>
      </c>
      <c r="B237" t="s">
        <v>420</v>
      </c>
      <c r="C237" t="s">
        <v>3116</v>
      </c>
      <c r="D237" t="s">
        <v>146</v>
      </c>
      <c r="E237">
        <v>53626.281414111902</v>
      </c>
      <c r="F237">
        <v>199.52</v>
      </c>
      <c r="G237">
        <v>224.82593878005201</v>
      </c>
      <c r="H237">
        <f>(Table2[[#This Row],[1Y Return vs Nifty]]-AVERAGE(Table2[1Y Return vs Nifty]))/_xlfn.STDEV.P(Table2[1Y Return vs Nifty])</f>
        <v>3.2230828658986383</v>
      </c>
      <c r="I237">
        <v>-4.8336469241731699</v>
      </c>
      <c r="J237">
        <f>(Table2[[#This Row],[1M Return vs Nifty]]-AVERAGE(Table2[1M Return vs Nifty]))/_xlfn.STDEV.P(Table2[1M Return vs Nifty])</f>
        <v>-0.65963968492047576</v>
      </c>
      <c r="K237">
        <v>7.4590049638739302</v>
      </c>
      <c r="L237">
        <f>(Table2[[#This Row],[6M Return vs Nifty]]-AVERAGE(Table2[6M Return vs Nifty]))/_xlfn.STDEV.P(Table2[6M Return vs Nifty])</f>
        <v>9.9865339006163081E-2</v>
      </c>
      <c r="M237">
        <v>-3.3536260364749202</v>
      </c>
      <c r="N237">
        <f>(Table2[[#This Row],[1W Return vs Nifty]]-AVERAGE(Table2[1W Return vs Nifty]))/_xlfn.STDEV.P(Table2[1W Return vs Nifty])</f>
        <v>-0.57020166762070246</v>
      </c>
      <c r="O237">
        <v>221.44</v>
      </c>
      <c r="P237">
        <v>227.293963415663</v>
      </c>
      <c r="Q237">
        <v>186.582006944585</v>
      </c>
      <c r="R237">
        <v>21.2175774997025</v>
      </c>
      <c r="S237" s="1">
        <f>(Table2[[#This Row],[Close Price]]-Table2[[#This Row],[20D EMA]])/Table2[[#This Row],[20D EMA]]</f>
        <v>-9.8988439306358325E-2</v>
      </c>
      <c r="T237" s="1">
        <f>(Table2[[#This Row],[Close Price]]-Table2[[#This Row],[50D EMA]])/Table2[[#This Row],[50D EMA]]</f>
        <v>-0.12219402133822382</v>
      </c>
      <c r="U237" s="1">
        <f>(Table2[[#This Row],[Close Price]]-Table2[[#This Row],[200D EMA]])/Table2[[#This Row],[200D EMA]]</f>
        <v>6.9342126110035901E-2</v>
      </c>
      <c r="V237">
        <v>0.52922681718479803</v>
      </c>
      <c r="W237">
        <v>198</v>
      </c>
      <c r="X237">
        <v>210</v>
      </c>
      <c r="Y237">
        <v>198</v>
      </c>
      <c r="Z237">
        <v>218.2</v>
      </c>
      <c r="AA237">
        <v>198</v>
      </c>
      <c r="AB237">
        <v>239.9</v>
      </c>
      <c r="AC237" s="1">
        <f>(Table2[[#This Row],[Close Price]]/Table2[[#This Row],[Day Low]])-1</f>
        <v>7.6767676767677262E-3</v>
      </c>
      <c r="AD237" s="1">
        <f>(Table2[[#This Row],[Day High]]/Table2[[#This Row],[Close Price]])-1</f>
        <v>5.2526062550120267E-2</v>
      </c>
      <c r="AE237" s="1">
        <f>(Table2[[#This Row],[Close Price]]/Table2[[#This Row],[Current Week Low]])-1</f>
        <v>7.6767676767677262E-3</v>
      </c>
      <c r="AF237" s="1">
        <f>(Table2[[#This Row],[Current Week High]]/Table2[[#This Row],[Close Price]])-1</f>
        <v>9.3624699278267665E-2</v>
      </c>
      <c r="AG237" s="1">
        <f>(Table2[[#This Row],[Close Price]]/Table2[[#This Row],[Current Month Low]])-1</f>
        <v>7.6767676767677262E-3</v>
      </c>
      <c r="AH237" s="1">
        <f>(Table2[[#This Row],[Current Month High]]/Table2[[#This Row],[Close Price]])-1</f>
        <v>0.20238572574178026</v>
      </c>
      <c r="AI237">
        <v>55.372894947874897</v>
      </c>
      <c r="AJ237">
        <v>326.32478632478598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-0.23</v>
      </c>
      <c r="AM237" t="s">
        <v>3161</v>
      </c>
      <c r="AN237">
        <v>-9.99</v>
      </c>
      <c r="AO237" t="s">
        <v>3161</v>
      </c>
      <c r="AQ237">
        <f>(Table2[[#This Row],[Sharpe Ratio]]-AVERAGE(Table2[Sharpe Ratio]))/_xlfn.STDEV.P(Table2[Sharpe Ratio])</f>
        <v>-0.6796054933231942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9</v>
      </c>
      <c r="AT237">
        <f>_xlfn.RANK.AVG(Table2[[#This Row],[6M Return vs Nifty Z-Score]],Table2[6M Return vs Nifty Z-Score])</f>
        <v>285</v>
      </c>
      <c r="AU237">
        <f>_xlfn.RANK.AVG(Table2[[#This Row],[Sharpe Ratio Z-Score]],Table2[Sharpe Ratio Z-Score])</f>
        <v>524.5</v>
      </c>
      <c r="AV237">
        <f>(Table2[[#This Row],[Rank 1Y]]+Table2[[#This Row],[Rank 6M]]+Table2[[#This Row],[Rank Sharpe]])/3</f>
        <v>272.83333333333331</v>
      </c>
    </row>
    <row r="238" spans="1:48" x14ac:dyDescent="0.3">
      <c r="A238" t="s">
        <v>1452</v>
      </c>
      <c r="B238" t="s">
        <v>1453</v>
      </c>
      <c r="C238" t="s">
        <v>3127</v>
      </c>
      <c r="D238" t="s">
        <v>1053</v>
      </c>
      <c r="E238">
        <v>6999.3459897599996</v>
      </c>
      <c r="F238">
        <v>737.2</v>
      </c>
      <c r="G238">
        <v>41.977345218905697</v>
      </c>
      <c r="H238">
        <f>(Table2[[#This Row],[1Y Return vs Nifty]]-AVERAGE(Table2[1Y Return vs Nifty]))/_xlfn.STDEV.P(Table2[1Y Return vs Nifty])</f>
        <v>0.20365133346479278</v>
      </c>
      <c r="I238">
        <v>-12.476419766861399</v>
      </c>
      <c r="J238">
        <f>(Table2[[#This Row],[1M Return vs Nifty]]-AVERAGE(Table2[1M Return vs Nifty]))/_xlfn.STDEV.P(Table2[1M Return vs Nifty])</f>
        <v>-1.5149374006117089</v>
      </c>
      <c r="K238">
        <v>-5.6134123482682803</v>
      </c>
      <c r="L238">
        <f>(Table2[[#This Row],[6M Return vs Nifty]]-AVERAGE(Table2[6M Return vs Nifty]))/_xlfn.STDEV.P(Table2[6M Return vs Nifty])</f>
        <v>-0.3531702618680469</v>
      </c>
      <c r="M238">
        <v>-7.8037225547784601</v>
      </c>
      <c r="N238">
        <f>(Table2[[#This Row],[1W Return vs Nifty]]-AVERAGE(Table2[1W Return vs Nifty]))/_xlfn.STDEV.P(Table2[1W Return vs Nifty])</f>
        <v>-1.4334684756517728</v>
      </c>
      <c r="O238">
        <v>829.63</v>
      </c>
      <c r="P238">
        <v>853.73467613140099</v>
      </c>
      <c r="Q238">
        <v>765.832471740865</v>
      </c>
      <c r="R238">
        <v>17.4970921590144</v>
      </c>
      <c r="S238" s="1">
        <f>(Table2[[#This Row],[Close Price]]-Table2[[#This Row],[20D EMA]])/Table2[[#This Row],[20D EMA]]</f>
        <v>-0.11141111097718254</v>
      </c>
      <c r="T238" s="1">
        <f>(Table2[[#This Row],[Close Price]]-Table2[[#This Row],[50D EMA]])/Table2[[#This Row],[50D EMA]]</f>
        <v>-0.13649987448028258</v>
      </c>
      <c r="U238" s="1">
        <f>(Table2[[#This Row],[Close Price]]-Table2[[#This Row],[200D EMA]])/Table2[[#This Row],[200D EMA]]</f>
        <v>-3.738738274674952E-2</v>
      </c>
      <c r="V238">
        <v>0.620840995181695</v>
      </c>
      <c r="W238">
        <v>735.1</v>
      </c>
      <c r="X238">
        <v>775</v>
      </c>
      <c r="Y238">
        <v>735.1</v>
      </c>
      <c r="Z238">
        <v>805</v>
      </c>
      <c r="AA238">
        <v>735.1</v>
      </c>
      <c r="AB238">
        <v>884.9</v>
      </c>
      <c r="AC238" s="1">
        <f>(Table2[[#This Row],[Close Price]]/Table2[[#This Row],[Day Low]])-1</f>
        <v>2.8567541831043819E-3</v>
      </c>
      <c r="AD238" s="1">
        <f>(Table2[[#This Row],[Day High]]/Table2[[#This Row],[Close Price]])-1</f>
        <v>5.1275094953879385E-2</v>
      </c>
      <c r="AE238" s="1">
        <f>(Table2[[#This Row],[Close Price]]/Table2[[#This Row],[Current Week Low]])-1</f>
        <v>2.8567541831043819E-3</v>
      </c>
      <c r="AF238" s="1">
        <f>(Table2[[#This Row],[Current Week High]]/Table2[[#This Row],[Close Price]])-1</f>
        <v>9.1969614758545815E-2</v>
      </c>
      <c r="AG238" s="1">
        <f>(Table2[[#This Row],[Close Price]]/Table2[[#This Row],[Current Month Low]])-1</f>
        <v>2.8567541831043819E-3</v>
      </c>
      <c r="AH238" s="1">
        <f>(Table2[[#This Row],[Current Month High]]/Table2[[#This Row],[Close Price]])-1</f>
        <v>0.2003526858383069</v>
      </c>
      <c r="AI238">
        <v>43.651654910471997</v>
      </c>
      <c r="AJ238">
        <v>70.549450549450498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0</v>
      </c>
      <c r="AM238">
        <v>0</v>
      </c>
      <c r="AN238">
        <v>-12.59</v>
      </c>
      <c r="AO238" t="s">
        <v>3161</v>
      </c>
      <c r="AP238">
        <v>0.12849790616599899</v>
      </c>
      <c r="AQ238">
        <f>(Table2[[#This Row],[Sharpe Ratio]]-AVERAGE(Table2[Sharpe Ratio]))/_xlfn.STDEV.P(Table2[Sharpe Ratio])</f>
        <v>0.83082076478328504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234</v>
      </c>
      <c r="AT238">
        <f>_xlfn.RANK.AVG(Table2[[#This Row],[6M Return vs Nifty Z-Score]],Table2[6M Return vs Nifty Z-Score])</f>
        <v>444</v>
      </c>
      <c r="AU238">
        <f>_xlfn.RANK.AVG(Table2[[#This Row],[Sharpe Ratio Z-Score]],Table2[Sharpe Ratio Z-Score])</f>
        <v>143</v>
      </c>
      <c r="AV238">
        <f>(Table2[[#This Row],[Rank 1Y]]+Table2[[#This Row],[Rank 6M]]+Table2[[#This Row],[Rank Sharpe]])/3</f>
        <v>273.66666666666669</v>
      </c>
    </row>
    <row r="239" spans="1:48" x14ac:dyDescent="0.3">
      <c r="A239" t="s">
        <v>1954</v>
      </c>
      <c r="B239" t="s">
        <v>1955</v>
      </c>
      <c r="C239" t="s">
        <v>3130</v>
      </c>
      <c r="D239" t="s">
        <v>268</v>
      </c>
      <c r="E239">
        <v>3437.2330495199999</v>
      </c>
      <c r="F239">
        <v>138.12</v>
      </c>
      <c r="G239">
        <v>43.773105918863003</v>
      </c>
      <c r="H239">
        <f>(Table2[[#This Row],[1Y Return vs Nifty]]-AVERAGE(Table2[1Y Return vs Nifty]))/_xlfn.STDEV.P(Table2[1Y Return vs Nifty])</f>
        <v>0.23330524753957255</v>
      </c>
      <c r="I239">
        <v>1.02975152079345</v>
      </c>
      <c r="J239">
        <f>(Table2[[#This Row],[1M Return vs Nifty]]-AVERAGE(Table2[1M Return vs Nifty]))/_xlfn.STDEV.P(Table2[1M Return vs Nifty])</f>
        <v>-3.4705955872454787E-3</v>
      </c>
      <c r="K239">
        <v>23.1823502425508</v>
      </c>
      <c r="L239">
        <f>(Table2[[#This Row],[6M Return vs Nifty]]-AVERAGE(Table2[6M Return vs Nifty]))/_xlfn.STDEV.P(Table2[6M Return vs Nifty])</f>
        <v>0.64477107495307839</v>
      </c>
      <c r="M239">
        <v>-1.2272418942914001</v>
      </c>
      <c r="N239">
        <f>(Table2[[#This Row],[1W Return vs Nifty]]-AVERAGE(Table2[1W Return vs Nifty]))/_xlfn.STDEV.P(Table2[1W Return vs Nifty])</f>
        <v>-0.1577079512438648</v>
      </c>
      <c r="O239">
        <v>152.4</v>
      </c>
      <c r="P239">
        <v>151.71441116477899</v>
      </c>
      <c r="Q239">
        <v>128.073797156762</v>
      </c>
      <c r="R239">
        <v>29.3573875967767</v>
      </c>
      <c r="S239" s="1">
        <f>(Table2[[#This Row],[Close Price]]-Table2[[#This Row],[20D EMA]])/Table2[[#This Row],[20D EMA]]</f>
        <v>-9.3700787401574809E-2</v>
      </c>
      <c r="T239" s="1">
        <f>(Table2[[#This Row],[Close Price]]-Table2[[#This Row],[50D EMA]])/Table2[[#This Row],[50D EMA]]</f>
        <v>-8.9605272567112454E-2</v>
      </c>
      <c r="U239" s="1">
        <f>(Table2[[#This Row],[Close Price]]-Table2[[#This Row],[200D EMA]])/Table2[[#This Row],[200D EMA]]</f>
        <v>7.8440735468641415E-2</v>
      </c>
      <c r="V239">
        <v>0.86929481339210801</v>
      </c>
      <c r="W239">
        <v>136.85</v>
      </c>
      <c r="X239">
        <v>144.80000000000001</v>
      </c>
      <c r="Y239">
        <v>136.85</v>
      </c>
      <c r="Z239">
        <v>155.99</v>
      </c>
      <c r="AA239">
        <v>136.85</v>
      </c>
      <c r="AB239">
        <v>163.9</v>
      </c>
      <c r="AC239" s="1">
        <f>(Table2[[#This Row],[Close Price]]/Table2[[#This Row],[Day Low]])-1</f>
        <v>9.2802338326636313E-3</v>
      </c>
      <c r="AD239" s="1">
        <f>(Table2[[#This Row],[Day High]]/Table2[[#This Row],[Close Price]])-1</f>
        <v>4.836374167390689E-2</v>
      </c>
      <c r="AE239" s="1">
        <f>(Table2[[#This Row],[Close Price]]/Table2[[#This Row],[Current Week Low]])-1</f>
        <v>9.2802338326636313E-3</v>
      </c>
      <c r="AF239" s="1">
        <f>(Table2[[#This Row],[Current Week High]]/Table2[[#This Row],[Close Price]])-1</f>
        <v>0.12938024905878942</v>
      </c>
      <c r="AG239" s="1">
        <f>(Table2[[#This Row],[Close Price]]/Table2[[#This Row],[Current Month Low]])-1</f>
        <v>9.2802338326636313E-3</v>
      </c>
      <c r="AH239" s="1">
        <f>(Table2[[#This Row],[Current Month High]]/Table2[[#This Row],[Close Price]])-1</f>
        <v>0.18664929047205336</v>
      </c>
      <c r="AI239">
        <v>28.149435273675</v>
      </c>
      <c r="AJ239">
        <v>69.264705882352899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</v>
      </c>
      <c r="AM239" t="s">
        <v>3163</v>
      </c>
      <c r="AN239">
        <v>-5.81</v>
      </c>
      <c r="AO239" t="s">
        <v>3161</v>
      </c>
      <c r="AP239">
        <v>2.0935783570618999E-2</v>
      </c>
      <c r="AQ239">
        <f>(Table2[[#This Row],[Sharpe Ratio]]-AVERAGE(Table2[Sharpe Ratio]))/_xlfn.STDEV.P(Table2[Sharpe Ratio])</f>
        <v>-0.43351621309596161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0.283381562565579</v>
      </c>
      <c r="AS239">
        <f>_xlfn.RANK.AVG(Table2[[#This Row],[1Y Return vs Nifty Z-Score]],Table2[1Y Return vs Nifty Z-Score])</f>
        <v>229</v>
      </c>
      <c r="AT239">
        <f>_xlfn.RANK.AVG(Table2[[#This Row],[6M Return vs Nifty Z-Score]],Table2[6M Return vs Nifty Z-Score])</f>
        <v>139</v>
      </c>
      <c r="AU239">
        <f>_xlfn.RANK.AVG(Table2[[#This Row],[Sharpe Ratio Z-Score]],Table2[Sharpe Ratio Z-Score])</f>
        <v>453</v>
      </c>
      <c r="AV239">
        <f>(Table2[[#This Row],[Rank 1Y]]+Table2[[#This Row],[Rank 6M]]+Table2[[#This Row],[Rank Sharpe]])/3</f>
        <v>273.66666666666669</v>
      </c>
    </row>
    <row r="240" spans="1:48" x14ac:dyDescent="0.3">
      <c r="A240" t="s">
        <v>181</v>
      </c>
      <c r="B240" t="s">
        <v>182</v>
      </c>
      <c r="C240" t="s">
        <v>3114</v>
      </c>
      <c r="D240" t="s">
        <v>183</v>
      </c>
      <c r="E240">
        <v>139477.16446695899</v>
      </c>
      <c r="F240">
        <v>212.13</v>
      </c>
      <c r="G240">
        <v>56.605408978728299</v>
      </c>
      <c r="H240">
        <f>(Table2[[#This Row],[1Y Return vs Nifty]]-AVERAGE(Table2[1Y Return vs Nifty]))/_xlfn.STDEV.P(Table2[1Y Return vs Nifty])</f>
        <v>0.4452087669382464</v>
      </c>
      <c r="I240">
        <v>8.4297019823785995</v>
      </c>
      <c r="J240">
        <f>(Table2[[#This Row],[1M Return vs Nifty]]-AVERAGE(Table2[1M Return vs Nifty]))/_xlfn.STDEV.P(Table2[1M Return vs Nifty])</f>
        <v>0.82465302607411461</v>
      </c>
      <c r="K240">
        <v>-2.8294474236654898</v>
      </c>
      <c r="L240">
        <f>(Table2[[#This Row],[6M Return vs Nifty]]-AVERAGE(Table2[6M Return vs Nifty]))/_xlfn.STDEV.P(Table2[6M Return vs Nifty])</f>
        <v>-0.25668961928186956</v>
      </c>
      <c r="M240">
        <v>-2.13528389681316</v>
      </c>
      <c r="N240">
        <f>(Table2[[#This Row],[1W Return vs Nifty]]-AVERAGE(Table2[1W Return vs Nifty]))/_xlfn.STDEV.P(Table2[1W Return vs Nifty])</f>
        <v>-0.33385750616945808</v>
      </c>
      <c r="O240">
        <v>225.12</v>
      </c>
      <c r="P240">
        <v>225.642396279412</v>
      </c>
      <c r="Q240">
        <v>202.72551140171501</v>
      </c>
      <c r="R240">
        <v>23.952897124146499</v>
      </c>
      <c r="S240" s="1">
        <f>(Table2[[#This Row],[Close Price]]-Table2[[#This Row],[20D EMA]])/Table2[[#This Row],[20D EMA]]</f>
        <v>-5.7702558635394495E-2</v>
      </c>
      <c r="T240" s="1">
        <f>(Table2[[#This Row],[Close Price]]-Table2[[#This Row],[50D EMA]])/Table2[[#This Row],[50D EMA]]</f>
        <v>-5.9884119749728508E-2</v>
      </c>
      <c r="U240" s="1">
        <f>(Table2[[#This Row],[Close Price]]-Table2[[#This Row],[200D EMA]])/Table2[[#This Row],[200D EMA]]</f>
        <v>4.6390257117908174E-2</v>
      </c>
      <c r="V240">
        <v>0.76494523279911797</v>
      </c>
      <c r="W240">
        <v>211.35</v>
      </c>
      <c r="X240">
        <v>219.54</v>
      </c>
      <c r="Y240">
        <v>211.35</v>
      </c>
      <c r="Z240">
        <v>223.55</v>
      </c>
      <c r="AA240">
        <v>211.35</v>
      </c>
      <c r="AB240">
        <v>244.5</v>
      </c>
      <c r="AC240" s="1">
        <f>(Table2[[#This Row],[Close Price]]/Table2[[#This Row],[Day Low]])-1</f>
        <v>3.6905606813342207E-3</v>
      </c>
      <c r="AD240" s="1">
        <f>(Table2[[#This Row],[Day High]]/Table2[[#This Row],[Close Price]])-1</f>
        <v>3.4931409984443551E-2</v>
      </c>
      <c r="AE240" s="1">
        <f>(Table2[[#This Row],[Close Price]]/Table2[[#This Row],[Current Week Low]])-1</f>
        <v>3.6905606813342207E-3</v>
      </c>
      <c r="AF240" s="1">
        <f>(Table2[[#This Row],[Current Week High]]/Table2[[#This Row],[Close Price]])-1</f>
        <v>5.3834912553622827E-2</v>
      </c>
      <c r="AG240" s="1">
        <f>(Table2[[#This Row],[Close Price]]/Table2[[#This Row],[Current Month Low]])-1</f>
        <v>3.6905606813342207E-3</v>
      </c>
      <c r="AH240" s="1">
        <f>(Table2[[#This Row],[Current Month High]]/Table2[[#This Row],[Close Price]])-1</f>
        <v>0.152595106774148</v>
      </c>
      <c r="AI240">
        <v>16.108046952340501</v>
      </c>
      <c r="AJ240">
        <v>82.634524321997404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-0.01</v>
      </c>
      <c r="AM240" t="s">
        <v>3161</v>
      </c>
      <c r="AN240">
        <v>-7.85</v>
      </c>
      <c r="AO240" t="s">
        <v>3161</v>
      </c>
      <c r="AP240">
        <v>9.2266945726522998E-2</v>
      </c>
      <c r="AQ240">
        <f>(Table2[[#This Row],[Sharpe Ratio]]-AVERAGE(Table2[Sharpe Ratio]))/_xlfn.STDEV.P(Table2[Sharpe Ratio])</f>
        <v>0.4049446113344764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178</v>
      </c>
      <c r="AT240">
        <f>_xlfn.RANK.AVG(Table2[[#This Row],[6M Return vs Nifty Z-Score]],Table2[6M Return vs Nifty Z-Score])</f>
        <v>407</v>
      </c>
      <c r="AU240">
        <f>_xlfn.RANK.AVG(Table2[[#This Row],[Sharpe Ratio Z-Score]],Table2[Sharpe Ratio Z-Score])</f>
        <v>237</v>
      </c>
      <c r="AV240">
        <f>(Table2[[#This Row],[Rank 1Y]]+Table2[[#This Row],[Rank 6M]]+Table2[[#This Row],[Rank Sharpe]])/3</f>
        <v>274</v>
      </c>
    </row>
    <row r="241" spans="1:48" x14ac:dyDescent="0.3">
      <c r="A241" t="s">
        <v>1555</v>
      </c>
      <c r="B241" t="s">
        <v>1556</v>
      </c>
      <c r="C241" t="s">
        <v>3134</v>
      </c>
      <c r="D241" t="s">
        <v>159</v>
      </c>
      <c r="E241">
        <v>6094.3137813449903</v>
      </c>
      <c r="F241">
        <v>166.05</v>
      </c>
      <c r="G241">
        <v>154.728657456175</v>
      </c>
      <c r="H241">
        <f>(Table2[[#This Row],[1Y Return vs Nifty]]-AVERAGE(Table2[1Y Return vs Nifty]))/_xlfn.STDEV.P(Table2[1Y Return vs Nifty])</f>
        <v>2.0655462535296665</v>
      </c>
      <c r="I241">
        <v>-12.2216414526936</v>
      </c>
      <c r="J241">
        <f>(Table2[[#This Row],[1M Return vs Nifty]]-AVERAGE(Table2[1M Return vs Nifty]))/_xlfn.STDEV.P(Table2[1M Return vs Nifty])</f>
        <v>-1.4864253259235469</v>
      </c>
      <c r="K241">
        <v>9.0032753909627008</v>
      </c>
      <c r="L241">
        <f>(Table2[[#This Row],[6M Return vs Nifty]]-AVERAGE(Table2[6M Return vs Nifty]))/_xlfn.STDEV.P(Table2[6M Return vs Nifty])</f>
        <v>0.15338332761861406</v>
      </c>
      <c r="M241">
        <v>-3.1199679266399398</v>
      </c>
      <c r="N241">
        <f>(Table2[[#This Row],[1W Return vs Nifty]]-AVERAGE(Table2[1W Return vs Nifty]))/_xlfn.STDEV.P(Table2[1W Return vs Nifty])</f>
        <v>-0.52487472025716253</v>
      </c>
      <c r="O241">
        <v>190.53</v>
      </c>
      <c r="P241">
        <v>191.75858642887201</v>
      </c>
      <c r="Q241">
        <v>156.62790221154199</v>
      </c>
      <c r="R241">
        <v>15.6661892147545</v>
      </c>
      <c r="S241" s="1">
        <f>(Table2[[#This Row],[Close Price]]-Table2[[#This Row],[20D EMA]])/Table2[[#This Row],[20D EMA]]</f>
        <v>-0.12848370335380249</v>
      </c>
      <c r="T241" s="1">
        <f>(Table2[[#This Row],[Close Price]]-Table2[[#This Row],[50D EMA]])/Table2[[#This Row],[50D EMA]]</f>
        <v>-0.13406745902566375</v>
      </c>
      <c r="U241" s="1">
        <f>(Table2[[#This Row],[Close Price]]-Table2[[#This Row],[200D EMA]])/Table2[[#This Row],[200D EMA]]</f>
        <v>6.0155934258332287E-2</v>
      </c>
      <c r="V241">
        <v>0.33952133693679099</v>
      </c>
      <c r="W241">
        <v>163</v>
      </c>
      <c r="X241">
        <v>177.59</v>
      </c>
      <c r="Y241">
        <v>163</v>
      </c>
      <c r="Z241">
        <v>187.18</v>
      </c>
      <c r="AA241">
        <v>163</v>
      </c>
      <c r="AB241">
        <v>212.64</v>
      </c>
      <c r="AC241" s="1">
        <f>(Table2[[#This Row],[Close Price]]/Table2[[#This Row],[Day Low]])-1</f>
        <v>1.8711656441717794E-2</v>
      </c>
      <c r="AD241" s="1">
        <f>(Table2[[#This Row],[Day High]]/Table2[[#This Row],[Close Price]])-1</f>
        <v>6.9497139415838571E-2</v>
      </c>
      <c r="AE241" s="1">
        <f>(Table2[[#This Row],[Close Price]]/Table2[[#This Row],[Current Week Low]])-1</f>
        <v>1.8711656441717794E-2</v>
      </c>
      <c r="AF241" s="1">
        <f>(Table2[[#This Row],[Current Week High]]/Table2[[#This Row],[Close Price]])-1</f>
        <v>0.12725082806383625</v>
      </c>
      <c r="AG241" s="1">
        <f>(Table2[[#This Row],[Close Price]]/Table2[[#This Row],[Current Month Low]])-1</f>
        <v>1.8711656441717794E-2</v>
      </c>
      <c r="AH241" s="1">
        <f>(Table2[[#This Row],[Current Month High]]/Table2[[#This Row],[Close Price]])-1</f>
        <v>0.2805781391147244</v>
      </c>
      <c r="AI241">
        <v>35.290575127973398</v>
      </c>
      <c r="AJ241">
        <v>174.917218543046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-0.03</v>
      </c>
      <c r="AM241" t="s">
        <v>3161</v>
      </c>
      <c r="AN241">
        <v>-15.04</v>
      </c>
      <c r="AO241" t="s">
        <v>3161</v>
      </c>
      <c r="AQ241">
        <f>(Table2[[#This Row],[Sharpe Ratio]]-AVERAGE(Table2[Sharpe Ratio]))/_xlfn.STDEV.P(Table2[Sharpe Ratio])</f>
        <v>-0.6796054933231942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33</v>
      </c>
      <c r="AT241">
        <f>_xlfn.RANK.AVG(Table2[[#This Row],[6M Return vs Nifty Z-Score]],Table2[6M Return vs Nifty Z-Score])</f>
        <v>271</v>
      </c>
      <c r="AU241">
        <f>_xlfn.RANK.AVG(Table2[[#This Row],[Sharpe Ratio Z-Score]],Table2[Sharpe Ratio Z-Score])</f>
        <v>524.5</v>
      </c>
      <c r="AV241">
        <f>(Table2[[#This Row],[Rank 1Y]]+Table2[[#This Row],[Rank 6M]]+Table2[[#This Row],[Rank Sharpe]])/3</f>
        <v>276.16666666666669</v>
      </c>
    </row>
    <row r="242" spans="1:48" x14ac:dyDescent="0.3">
      <c r="A242" t="s">
        <v>90</v>
      </c>
      <c r="B242" t="s">
        <v>91</v>
      </c>
      <c r="C242" t="s">
        <v>3114</v>
      </c>
      <c r="D242" t="s">
        <v>92</v>
      </c>
      <c r="E242">
        <v>288631.38119504502</v>
      </c>
      <c r="F242">
        <v>468.35</v>
      </c>
      <c r="G242">
        <v>33.351567659503999</v>
      </c>
      <c r="H242">
        <f>(Table2[[#This Row],[1Y Return vs Nifty]]-AVERAGE(Table2[1Y Return vs Nifty]))/_xlfn.STDEV.P(Table2[1Y Return vs Nifty])</f>
        <v>6.1211382205840006E-2</v>
      </c>
      <c r="I242">
        <v>3.4324325302736001</v>
      </c>
      <c r="J242">
        <f>(Table2[[#This Row],[1M Return vs Nifty]]-AVERAGE(Table2[1M Return vs Nifty]))/_xlfn.STDEV.P(Table2[1M Return vs Nifty])</f>
        <v>0.26541186647743381</v>
      </c>
      <c r="K242">
        <v>-3.8272413737471598</v>
      </c>
      <c r="L242">
        <f>(Table2[[#This Row],[6M Return vs Nifty]]-AVERAGE(Table2[6M Return vs Nifty]))/_xlfn.STDEV.P(Table2[6M Return vs Nifty])</f>
        <v>-0.29126900662318633</v>
      </c>
      <c r="M242">
        <v>-0.25315988938353801</v>
      </c>
      <c r="N242">
        <f>(Table2[[#This Row],[1W Return vs Nifty]]-AVERAGE(Table2[1W Return vs Nifty]))/_xlfn.STDEV.P(Table2[1W Return vs Nifty])</f>
        <v>3.125259369682775E-2</v>
      </c>
      <c r="O242">
        <v>492.23</v>
      </c>
      <c r="P242">
        <v>497.26744727862803</v>
      </c>
      <c r="Q242">
        <v>457.32768429149297</v>
      </c>
      <c r="R242">
        <v>25.297261214210799</v>
      </c>
      <c r="S242" s="1">
        <f>(Table2[[#This Row],[Close Price]]-Table2[[#This Row],[20D EMA]])/Table2[[#This Row],[20D EMA]]</f>
        <v>-4.8513906100806525E-2</v>
      </c>
      <c r="T242" s="1">
        <f>(Table2[[#This Row],[Close Price]]-Table2[[#This Row],[50D EMA]])/Table2[[#This Row],[50D EMA]]</f>
        <v>-5.8152705223080949E-2</v>
      </c>
      <c r="U242" s="1">
        <f>(Table2[[#This Row],[Close Price]]-Table2[[#This Row],[200D EMA]])/Table2[[#This Row],[200D EMA]]</f>
        <v>2.4101571120898099E-2</v>
      </c>
      <c r="V242">
        <v>0.59133276195506301</v>
      </c>
      <c r="W242">
        <v>467.2</v>
      </c>
      <c r="X242">
        <v>487.5</v>
      </c>
      <c r="Y242">
        <v>467.2</v>
      </c>
      <c r="Z242">
        <v>494.75</v>
      </c>
      <c r="AA242">
        <v>467.2</v>
      </c>
      <c r="AB242">
        <v>516</v>
      </c>
      <c r="AC242" s="1">
        <f>(Table2[[#This Row],[Close Price]]/Table2[[#This Row],[Day Low]])-1</f>
        <v>2.4614726027398781E-3</v>
      </c>
      <c r="AD242" s="1">
        <f>(Table2[[#This Row],[Day High]]/Table2[[#This Row],[Close Price]])-1</f>
        <v>4.0888224618340852E-2</v>
      </c>
      <c r="AE242" s="1">
        <f>(Table2[[#This Row],[Close Price]]/Table2[[#This Row],[Current Week Low]])-1</f>
        <v>2.4614726027398781E-3</v>
      </c>
      <c r="AF242" s="1">
        <f>(Table2[[#This Row],[Current Week High]]/Table2[[#This Row],[Close Price]])-1</f>
        <v>5.6368100779331742E-2</v>
      </c>
      <c r="AG242" s="1">
        <f>(Table2[[#This Row],[Close Price]]/Table2[[#This Row],[Current Month Low]])-1</f>
        <v>2.4614726027398781E-3</v>
      </c>
      <c r="AH242" s="1">
        <f>(Table2[[#This Row],[Current Month High]]/Table2[[#This Row],[Close Price]])-1</f>
        <v>0.10174015159602856</v>
      </c>
      <c r="AI242">
        <v>16.056368100779299</v>
      </c>
      <c r="AJ242">
        <v>54.621987454605403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-0.11</v>
      </c>
      <c r="AM242" t="s">
        <v>3161</v>
      </c>
      <c r="AN242">
        <v>-5.8</v>
      </c>
      <c r="AO242" t="s">
        <v>3161</v>
      </c>
      <c r="AP242">
        <v>0.133071234757874</v>
      </c>
      <c r="AQ242">
        <f>(Table2[[#This Row],[Sharpe Ratio]]-AVERAGE(Table2[Sharpe Ratio]))/_xlfn.STDEV.P(Table2[Sharpe Ratio])</f>
        <v>0.88457787101343255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278</v>
      </c>
      <c r="AT242">
        <f>_xlfn.RANK.AVG(Table2[[#This Row],[6M Return vs Nifty Z-Score]],Table2[6M Return vs Nifty Z-Score])</f>
        <v>421</v>
      </c>
      <c r="AU242">
        <f>_xlfn.RANK.AVG(Table2[[#This Row],[Sharpe Ratio Z-Score]],Table2[Sharpe Ratio Z-Score])</f>
        <v>130</v>
      </c>
      <c r="AV242">
        <f>(Table2[[#This Row],[Rank 1Y]]+Table2[[#This Row],[Rank 6M]]+Table2[[#This Row],[Rank Sharpe]])/3</f>
        <v>276.33333333333331</v>
      </c>
    </row>
    <row r="243" spans="1:48" x14ac:dyDescent="0.3">
      <c r="A243" t="s">
        <v>1045</v>
      </c>
      <c r="B243" t="s">
        <v>1046</v>
      </c>
      <c r="C243" t="s">
        <v>3125</v>
      </c>
      <c r="D243" t="s">
        <v>108</v>
      </c>
      <c r="E243">
        <v>12575.6818905</v>
      </c>
      <c r="F243">
        <v>909.95</v>
      </c>
      <c r="G243">
        <v>67.595729608693205</v>
      </c>
      <c r="H243">
        <f>(Table2[[#This Row],[1Y Return vs Nifty]]-AVERAGE(Table2[1Y Return vs Nifty]))/_xlfn.STDEV.P(Table2[1Y Return vs Nifty])</f>
        <v>0.62669509951196145</v>
      </c>
      <c r="I243">
        <v>32.093747885202603</v>
      </c>
      <c r="J243">
        <f>(Table2[[#This Row],[1M Return vs Nifty]]-AVERAGE(Table2[1M Return vs Nifty]))/_xlfn.STDEV.P(Table2[1M Return vs Nifty])</f>
        <v>3.4728809429957974</v>
      </c>
      <c r="K243">
        <v>19.885806217660001</v>
      </c>
      <c r="L243">
        <f>(Table2[[#This Row],[6M Return vs Nifty]]-AVERAGE(Table2[6M Return vs Nifty]))/_xlfn.STDEV.P(Table2[6M Return vs Nifty])</f>
        <v>0.53052657315481433</v>
      </c>
      <c r="M243">
        <v>9.7831063128742208</v>
      </c>
      <c r="N243">
        <f>(Table2[[#This Row],[1W Return vs Nifty]]-AVERAGE(Table2[1W Return vs Nifty]))/_xlfn.STDEV.P(Table2[1W Return vs Nifty])</f>
        <v>1.9781711500332277</v>
      </c>
      <c r="O243">
        <v>850.27</v>
      </c>
      <c r="P243">
        <v>787.41987343977598</v>
      </c>
      <c r="Q243">
        <v>682.74999810657505</v>
      </c>
      <c r="R243">
        <v>59.997111189328599</v>
      </c>
      <c r="S243" s="1">
        <f>(Table2[[#This Row],[Close Price]]-Table2[[#This Row],[20D EMA]])/Table2[[#This Row],[20D EMA]]</f>
        <v>7.0189469227421961E-2</v>
      </c>
      <c r="T243" s="1">
        <f>(Table2[[#This Row],[Close Price]]-Table2[[#This Row],[50D EMA]])/Table2[[#This Row],[50D EMA]]</f>
        <v>0.15560964447717296</v>
      </c>
      <c r="U243" s="1">
        <f>(Table2[[#This Row],[Close Price]]-Table2[[#This Row],[200D EMA]])/Table2[[#This Row],[200D EMA]]</f>
        <v>0.33277188212889575</v>
      </c>
      <c r="V243">
        <v>1.3281809274056899</v>
      </c>
      <c r="W243">
        <v>902</v>
      </c>
      <c r="X243">
        <v>975</v>
      </c>
      <c r="Y243">
        <v>902</v>
      </c>
      <c r="Z243">
        <v>975</v>
      </c>
      <c r="AA243">
        <v>763.05</v>
      </c>
      <c r="AB243">
        <v>975</v>
      </c>
      <c r="AC243" s="1">
        <f>(Table2[[#This Row],[Close Price]]/Table2[[#This Row],[Day Low]])-1</f>
        <v>8.8137472283813523E-3</v>
      </c>
      <c r="AD243" s="1">
        <f>(Table2[[#This Row],[Day High]]/Table2[[#This Row],[Close Price]])-1</f>
        <v>7.1487444365075037E-2</v>
      </c>
      <c r="AE243" s="1">
        <f>(Table2[[#This Row],[Close Price]]/Table2[[#This Row],[Current Week Low]])-1</f>
        <v>8.8137472283813523E-3</v>
      </c>
      <c r="AF243" s="1">
        <f>(Table2[[#This Row],[Current Week High]]/Table2[[#This Row],[Close Price]])-1</f>
        <v>7.1487444365075037E-2</v>
      </c>
      <c r="AG243" s="1">
        <f>(Table2[[#This Row],[Close Price]]/Table2[[#This Row],[Current Month Low]])-1</f>
        <v>0.19251687307515897</v>
      </c>
      <c r="AH243" s="1">
        <f>(Table2[[#This Row],[Current Month High]]/Table2[[#This Row],[Close Price]])-1</f>
        <v>7.1487444365075037E-2</v>
      </c>
      <c r="AI243">
        <v>7.1487444365075001</v>
      </c>
      <c r="AJ243">
        <v>108.202722800594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0.28000000000000003</v>
      </c>
      <c r="AM243" t="s">
        <v>3162</v>
      </c>
      <c r="AN243">
        <v>13.23</v>
      </c>
      <c r="AO243" t="s">
        <v>3162</v>
      </c>
      <c r="AQ243">
        <f>(Table2[[#This Row],[Sharpe Ratio]]-AVERAGE(Table2[Sharpe Ratio]))/_xlfn.STDEV.P(Table2[Sharpe Ratio])</f>
        <v>-0.6796054933231942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5.9286682723726063</v>
      </c>
      <c r="AS243">
        <f>_xlfn.RANK.AVG(Table2[[#This Row],[1Y Return vs Nifty Z-Score]],Table2[1Y Return vs Nifty Z-Score])</f>
        <v>141</v>
      </c>
      <c r="AT243">
        <f>_xlfn.RANK.AVG(Table2[[#This Row],[6M Return vs Nifty Z-Score]],Table2[6M Return vs Nifty Z-Score])</f>
        <v>167</v>
      </c>
      <c r="AU243">
        <f>_xlfn.RANK.AVG(Table2[[#This Row],[Sharpe Ratio Z-Score]],Table2[Sharpe Ratio Z-Score])</f>
        <v>524.5</v>
      </c>
      <c r="AV243">
        <f>(Table2[[#This Row],[Rank 1Y]]+Table2[[#This Row],[Rank 6M]]+Table2[[#This Row],[Rank Sharpe]])/3</f>
        <v>277.5</v>
      </c>
    </row>
    <row r="244" spans="1:48" x14ac:dyDescent="0.3">
      <c r="A244" t="s">
        <v>709</v>
      </c>
      <c r="B244" t="s">
        <v>710</v>
      </c>
      <c r="C244" t="s">
        <v>3127</v>
      </c>
      <c r="D244" t="s">
        <v>456</v>
      </c>
      <c r="E244">
        <v>24632.782019999999</v>
      </c>
      <c r="F244">
        <v>3514.35</v>
      </c>
      <c r="G244">
        <v>10.5042592032533</v>
      </c>
      <c r="H244">
        <f>(Table2[[#This Row],[1Y Return vs Nifty]]-AVERAGE(Table2[1Y Return vs Nifty]))/_xlfn.STDEV.P(Table2[1Y Return vs Nifty])</f>
        <v>-0.31607280817529232</v>
      </c>
      <c r="I244">
        <v>2.3655817003884501</v>
      </c>
      <c r="J244">
        <f>(Table2[[#This Row],[1M Return vs Nifty]]-AVERAGE(Table2[1M Return vs Nifty]))/_xlfn.STDEV.P(Table2[1M Return vs Nifty])</f>
        <v>0.14602128709405959</v>
      </c>
      <c r="K244">
        <v>11.9476827403871</v>
      </c>
      <c r="L244">
        <f>(Table2[[#This Row],[6M Return vs Nifty]]-AVERAGE(Table2[6M Return vs Nifty]))/_xlfn.STDEV.P(Table2[6M Return vs Nifty])</f>
        <v>0.25542423718519591</v>
      </c>
      <c r="M244">
        <v>1.6829239920019701</v>
      </c>
      <c r="N244">
        <f>(Table2[[#This Row],[1W Return vs Nifty]]-AVERAGE(Table2[1W Return vs Nifty]))/_xlfn.STDEV.P(Table2[1W Return vs Nifty])</f>
        <v>0.40683027959412721</v>
      </c>
      <c r="O244">
        <v>3611.28</v>
      </c>
      <c r="P244">
        <v>3618.27754873309</v>
      </c>
      <c r="Q244">
        <v>3370.32850031003</v>
      </c>
      <c r="R244">
        <v>35.5129374733608</v>
      </c>
      <c r="S244" s="1">
        <f>(Table2[[#This Row],[Close Price]]-Table2[[#This Row],[20D EMA]])/Table2[[#This Row],[20D EMA]]</f>
        <v>-2.6840898517977083E-2</v>
      </c>
      <c r="T244" s="1">
        <f>(Table2[[#This Row],[Close Price]]-Table2[[#This Row],[50D EMA]])/Table2[[#This Row],[50D EMA]]</f>
        <v>-2.8722934416537369E-2</v>
      </c>
      <c r="U244" s="1">
        <f>(Table2[[#This Row],[Close Price]]-Table2[[#This Row],[200D EMA]])/Table2[[#This Row],[200D EMA]]</f>
        <v>4.2732184615452667E-2</v>
      </c>
      <c r="V244">
        <v>0.49670502191844801</v>
      </c>
      <c r="W244">
        <v>3500</v>
      </c>
      <c r="X244">
        <v>3619.9</v>
      </c>
      <c r="Y244">
        <v>3500</v>
      </c>
      <c r="Z244">
        <v>3673.15</v>
      </c>
      <c r="AA244">
        <v>3481.95</v>
      </c>
      <c r="AB244">
        <v>3720</v>
      </c>
      <c r="AC244" s="1">
        <f>(Table2[[#This Row],[Close Price]]/Table2[[#This Row],[Day Low]])-1</f>
        <v>4.0999999999999925E-3</v>
      </c>
      <c r="AD244" s="1">
        <f>(Table2[[#This Row],[Day High]]/Table2[[#This Row],[Close Price]])-1</f>
        <v>3.0034003443026425E-2</v>
      </c>
      <c r="AE244" s="1">
        <f>(Table2[[#This Row],[Close Price]]/Table2[[#This Row],[Current Week Low]])-1</f>
        <v>4.0999999999999925E-3</v>
      </c>
      <c r="AF244" s="1">
        <f>(Table2[[#This Row],[Current Week High]]/Table2[[#This Row],[Close Price]])-1</f>
        <v>4.5186165293724434E-2</v>
      </c>
      <c r="AG244" s="1">
        <f>(Table2[[#This Row],[Close Price]]/Table2[[#This Row],[Current Month Low]])-1</f>
        <v>9.3051307457028276E-3</v>
      </c>
      <c r="AH244" s="1">
        <f>(Table2[[#This Row],[Current Month High]]/Table2[[#This Row],[Close Price]])-1</f>
        <v>5.8517222245934475E-2</v>
      </c>
      <c r="AI244">
        <v>13.2072787286411</v>
      </c>
      <c r="AJ244">
        <v>37.180162772995999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-0.03</v>
      </c>
      <c r="AM244" t="s">
        <v>3161</v>
      </c>
      <c r="AN244">
        <v>-2.79</v>
      </c>
      <c r="AO244" t="s">
        <v>3161</v>
      </c>
      <c r="AP244">
        <v>0.107302633710342</v>
      </c>
      <c r="AQ244">
        <f>(Table2[[#This Row],[Sharpe Ratio]]-AVERAGE(Table2[Sharpe Ratio]))/_xlfn.STDEV.P(Table2[Sharpe Ratio])</f>
        <v>0.58168132726289135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399</v>
      </c>
      <c r="AT244">
        <f>_xlfn.RANK.AVG(Table2[[#This Row],[6M Return vs Nifty Z-Score]],Table2[6M Return vs Nifty Z-Score])</f>
        <v>239</v>
      </c>
      <c r="AU244">
        <f>_xlfn.RANK.AVG(Table2[[#This Row],[Sharpe Ratio Z-Score]],Table2[Sharpe Ratio Z-Score])</f>
        <v>195</v>
      </c>
      <c r="AV244">
        <f>(Table2[[#This Row],[Rank 1Y]]+Table2[[#This Row],[Rank 6M]]+Table2[[#This Row],[Rank Sharpe]])/3</f>
        <v>277.66666666666669</v>
      </c>
    </row>
    <row r="245" spans="1:48" x14ac:dyDescent="0.3">
      <c r="A245" t="s">
        <v>1030</v>
      </c>
      <c r="B245" t="s">
        <v>1031</v>
      </c>
      <c r="C245" t="s">
        <v>3114</v>
      </c>
      <c r="D245" t="s">
        <v>18</v>
      </c>
      <c r="E245">
        <v>13096.75763</v>
      </c>
      <c r="F245">
        <v>879.5</v>
      </c>
      <c r="G245">
        <v>48.526899579437902</v>
      </c>
      <c r="H245">
        <f>(Table2[[#This Row],[1Y Return vs Nifty]]-AVERAGE(Table2[1Y Return vs Nifty]))/_xlfn.STDEV.P(Table2[1Y Return vs Nifty])</f>
        <v>0.31180601255980739</v>
      </c>
      <c r="I245">
        <v>4.4762527975089101</v>
      </c>
      <c r="J245">
        <f>(Table2[[#This Row],[1M Return vs Nifty]]-AVERAGE(Table2[1M Return vs Nifty]))/_xlfn.STDEV.P(Table2[1M Return vs Nifty])</f>
        <v>0.3822251106408639</v>
      </c>
      <c r="K245">
        <v>-16.121947862163001</v>
      </c>
      <c r="L245">
        <f>(Table2[[#This Row],[6M Return vs Nifty]]-AVERAGE(Table2[6M Return vs Nifty]))/_xlfn.STDEV.P(Table2[6M Return vs Nifty])</f>
        <v>-0.71735238573761573</v>
      </c>
      <c r="M245">
        <v>1.91713983452357</v>
      </c>
      <c r="N245">
        <f>(Table2[[#This Row],[1W Return vs Nifty]]-AVERAGE(Table2[1W Return vs Nifty]))/_xlfn.STDEV.P(Table2[1W Return vs Nifty])</f>
        <v>0.45226542059214947</v>
      </c>
      <c r="O245">
        <v>915.06</v>
      </c>
      <c r="P245">
        <v>929.56838428666799</v>
      </c>
      <c r="Q245">
        <v>877.72670730008895</v>
      </c>
      <c r="R245">
        <v>34.851484572810001</v>
      </c>
      <c r="S245" s="1">
        <f>(Table2[[#This Row],[Close Price]]-Table2[[#This Row],[20D EMA]])/Table2[[#This Row],[20D EMA]]</f>
        <v>-3.8860839726356684E-2</v>
      </c>
      <c r="T245" s="1">
        <f>(Table2[[#This Row],[Close Price]]-Table2[[#This Row],[50D EMA]])/Table2[[#This Row],[50D EMA]]</f>
        <v>-5.3861969848608242E-2</v>
      </c>
      <c r="U245" s="1">
        <f>(Table2[[#This Row],[Close Price]]-Table2[[#This Row],[200D EMA]])/Table2[[#This Row],[200D EMA]]</f>
        <v>2.0203244189364472E-3</v>
      </c>
      <c r="V245">
        <v>1.11000872760568</v>
      </c>
      <c r="W245">
        <v>863.85</v>
      </c>
      <c r="X245">
        <v>906.55</v>
      </c>
      <c r="Y245">
        <v>863.85</v>
      </c>
      <c r="Z245">
        <v>925</v>
      </c>
      <c r="AA245">
        <v>863.85</v>
      </c>
      <c r="AB245">
        <v>999</v>
      </c>
      <c r="AC245" s="1">
        <f>(Table2[[#This Row],[Close Price]]/Table2[[#This Row],[Day Low]])-1</f>
        <v>1.8116571163975248E-2</v>
      </c>
      <c r="AD245" s="1">
        <f>(Table2[[#This Row],[Day High]]/Table2[[#This Row],[Close Price]])-1</f>
        <v>3.0756111426947008E-2</v>
      </c>
      <c r="AE245" s="1">
        <f>(Table2[[#This Row],[Close Price]]/Table2[[#This Row],[Current Week Low]])-1</f>
        <v>1.8116571163975248E-2</v>
      </c>
      <c r="AF245" s="1">
        <f>(Table2[[#This Row],[Current Week High]]/Table2[[#This Row],[Close Price]])-1</f>
        <v>5.1733939738487722E-2</v>
      </c>
      <c r="AG245" s="1">
        <f>(Table2[[#This Row],[Close Price]]/Table2[[#This Row],[Current Month Low]])-1</f>
        <v>1.8116571163975248E-2</v>
      </c>
      <c r="AH245" s="1">
        <f>(Table2[[#This Row],[Current Month High]]/Table2[[#This Row],[Close Price]])-1</f>
        <v>0.13587265491756684</v>
      </c>
      <c r="AI245">
        <v>44.9687322342239</v>
      </c>
      <c r="AJ245">
        <v>73.112882590296195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-0.03</v>
      </c>
      <c r="AM245" t="s">
        <v>3161</v>
      </c>
      <c r="AN245">
        <v>-6.75</v>
      </c>
      <c r="AO245" t="s">
        <v>3161</v>
      </c>
      <c r="AP245">
        <v>0.17928156062192799</v>
      </c>
      <c r="AQ245">
        <f>(Table2[[#This Row],[Sharpe Ratio]]-AVERAGE(Table2[Sharpe Ratio]))/_xlfn.STDEV.P(Table2[Sharpe Ratio])</f>
        <v>1.4277562905166816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208</v>
      </c>
      <c r="AT245">
        <f>_xlfn.RANK.AVG(Table2[[#This Row],[6M Return vs Nifty Z-Score]],Table2[6M Return vs Nifty Z-Score])</f>
        <v>564</v>
      </c>
      <c r="AU245">
        <f>_xlfn.RANK.AVG(Table2[[#This Row],[Sharpe Ratio Z-Score]],Table2[Sharpe Ratio Z-Score])</f>
        <v>63</v>
      </c>
      <c r="AV245">
        <f>(Table2[[#This Row],[Rank 1Y]]+Table2[[#This Row],[Rank 6M]]+Table2[[#This Row],[Rank Sharpe]])/3</f>
        <v>278.33333333333331</v>
      </c>
    </row>
    <row r="246" spans="1:48" x14ac:dyDescent="0.3">
      <c r="A246" t="s">
        <v>1571</v>
      </c>
      <c r="B246" t="s">
        <v>1572</v>
      </c>
      <c r="C246" t="s">
        <v>3122</v>
      </c>
      <c r="D246" t="s">
        <v>192</v>
      </c>
      <c r="E246">
        <v>5976.3061237000002</v>
      </c>
      <c r="F246">
        <v>416.05</v>
      </c>
      <c r="G246">
        <v>8.8105922453994108</v>
      </c>
      <c r="H246">
        <f>(Table2[[#This Row],[1Y Return vs Nifty]]-AVERAGE(Table2[1Y Return vs Nifty]))/_xlfn.STDEV.P(Table2[1Y Return vs Nifty])</f>
        <v>-0.3440408188577217</v>
      </c>
      <c r="I246">
        <v>-14.485493696531501</v>
      </c>
      <c r="J246">
        <f>(Table2[[#This Row],[1M Return vs Nifty]]-AVERAGE(Table2[1M Return vs Nifty]))/_xlfn.STDEV.P(Table2[1M Return vs Nifty])</f>
        <v>-1.7397715515240422</v>
      </c>
      <c r="K246">
        <v>10.910462047448</v>
      </c>
      <c r="L246">
        <f>(Table2[[#This Row],[6M Return vs Nifty]]-AVERAGE(Table2[6M Return vs Nifty]))/_xlfn.STDEV.P(Table2[6M Return vs Nifty])</f>
        <v>0.21947848295744737</v>
      </c>
      <c r="M246">
        <v>-1.3976912961665899</v>
      </c>
      <c r="N246">
        <f>(Table2[[#This Row],[1W Return vs Nifty]]-AVERAGE(Table2[1W Return vs Nifty]))/_xlfn.STDEV.P(Table2[1W Return vs Nifty])</f>
        <v>-0.19077314668005144</v>
      </c>
      <c r="O246">
        <v>467.01</v>
      </c>
      <c r="P246">
        <v>485.26213690508501</v>
      </c>
      <c r="Q246">
        <v>431.40354940012298</v>
      </c>
      <c r="R246">
        <v>17.4870790627205</v>
      </c>
      <c r="S246" s="1">
        <f>(Table2[[#This Row],[Close Price]]-Table2[[#This Row],[20D EMA]])/Table2[[#This Row],[20D EMA]]</f>
        <v>-0.10911971906383157</v>
      </c>
      <c r="T246" s="1">
        <f>(Table2[[#This Row],[Close Price]]-Table2[[#This Row],[50D EMA]])/Table2[[#This Row],[50D EMA]]</f>
        <v>-0.14262834794098631</v>
      </c>
      <c r="U246" s="1">
        <f>(Table2[[#This Row],[Close Price]]-Table2[[#This Row],[200D EMA]])/Table2[[#This Row],[200D EMA]]</f>
        <v>-3.558976142285443E-2</v>
      </c>
      <c r="V246">
        <v>0.75116091226512305</v>
      </c>
      <c r="W246">
        <v>413.7</v>
      </c>
      <c r="X246">
        <v>437.1</v>
      </c>
      <c r="Y246">
        <v>413.7</v>
      </c>
      <c r="Z246">
        <v>445.35</v>
      </c>
      <c r="AA246">
        <v>413.7</v>
      </c>
      <c r="AB246">
        <v>528.70000000000005</v>
      </c>
      <c r="AC246" s="1">
        <f>(Table2[[#This Row],[Close Price]]/Table2[[#This Row],[Day Low]])-1</f>
        <v>5.6804447667393454E-3</v>
      </c>
      <c r="AD246" s="1">
        <f>(Table2[[#This Row],[Day High]]/Table2[[#This Row],[Close Price]])-1</f>
        <v>5.0594880423026067E-2</v>
      </c>
      <c r="AE246" s="1">
        <f>(Table2[[#This Row],[Close Price]]/Table2[[#This Row],[Current Week Low]])-1</f>
        <v>5.6804447667393454E-3</v>
      </c>
      <c r="AF246" s="1">
        <f>(Table2[[#This Row],[Current Week High]]/Table2[[#This Row],[Close Price]])-1</f>
        <v>7.0424227857228683E-2</v>
      </c>
      <c r="AG246" s="1">
        <f>(Table2[[#This Row],[Close Price]]/Table2[[#This Row],[Current Month Low]])-1</f>
        <v>5.6804447667393454E-3</v>
      </c>
      <c r="AH246" s="1">
        <f>(Table2[[#This Row],[Current Month High]]/Table2[[#This Row],[Close Price]])-1</f>
        <v>0.27076072587429412</v>
      </c>
      <c r="AI246">
        <v>34.491046749188698</v>
      </c>
      <c r="AJ246">
        <v>53.213036273246097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-0.13</v>
      </c>
      <c r="AM246" t="s">
        <v>3161</v>
      </c>
      <c r="AN246">
        <v>-14.33</v>
      </c>
      <c r="AO246" t="s">
        <v>3161</v>
      </c>
      <c r="AP246">
        <v>0.11383893903063701</v>
      </c>
      <c r="AQ246">
        <f>(Table2[[#This Row],[Sharpe Ratio]]-AVERAGE(Table2[Sharpe Ratio]))/_xlfn.STDEV.P(Table2[Sharpe Ratio])</f>
        <v>0.65851220709077596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413</v>
      </c>
      <c r="AT246">
        <f>_xlfn.RANK.AVG(Table2[[#This Row],[6M Return vs Nifty Z-Score]],Table2[6M Return vs Nifty Z-Score])</f>
        <v>247</v>
      </c>
      <c r="AU246">
        <f>_xlfn.RANK.AVG(Table2[[#This Row],[Sharpe Ratio Z-Score]],Table2[Sharpe Ratio Z-Score])</f>
        <v>175</v>
      </c>
      <c r="AV246">
        <f>(Table2[[#This Row],[Rank 1Y]]+Table2[[#This Row],[Rank 6M]]+Table2[[#This Row],[Rank Sharpe]])/3</f>
        <v>278.33333333333331</v>
      </c>
    </row>
    <row r="247" spans="1:48" x14ac:dyDescent="0.3">
      <c r="A247" t="s">
        <v>1011</v>
      </c>
      <c r="B247" t="s">
        <v>1012</v>
      </c>
      <c r="C247" t="s">
        <v>3126</v>
      </c>
      <c r="D247" t="s">
        <v>750</v>
      </c>
      <c r="E247">
        <v>13362.19491305</v>
      </c>
      <c r="F247">
        <v>2844.5</v>
      </c>
      <c r="G247">
        <v>26.0060288747943</v>
      </c>
      <c r="H247">
        <f>(Table2[[#This Row],[1Y Return vs Nifty]]-AVERAGE(Table2[1Y Return vs Nifty]))/_xlfn.STDEV.P(Table2[1Y Return vs Nifty])</f>
        <v>-6.0087617131834796E-2</v>
      </c>
      <c r="I247">
        <v>13.288299212916</v>
      </c>
      <c r="J247">
        <f>(Table2[[#This Row],[1M Return vs Nifty]]-AVERAGE(Table2[1M Return vs Nifty]))/_xlfn.STDEV.P(Table2[1M Return vs Nifty])</f>
        <v>1.368375467951733</v>
      </c>
      <c r="K247">
        <v>12.520022169014</v>
      </c>
      <c r="L247">
        <f>(Table2[[#This Row],[6M Return vs Nifty]]-AVERAGE(Table2[6M Return vs Nifty]))/_xlfn.STDEV.P(Table2[6M Return vs Nifty])</f>
        <v>0.27525914076581759</v>
      </c>
      <c r="M247">
        <v>-1.31238427862273</v>
      </c>
      <c r="N247">
        <f>(Table2[[#This Row],[1W Return vs Nifty]]-AVERAGE(Table2[1W Return vs Nifty]))/_xlfn.STDEV.P(Table2[1W Return vs Nifty])</f>
        <v>-0.17422458050067957</v>
      </c>
      <c r="O247">
        <v>2967.28</v>
      </c>
      <c r="P247">
        <v>2848.8569986256198</v>
      </c>
      <c r="Q247">
        <v>2532.4192424592202</v>
      </c>
      <c r="R247">
        <v>27.306257903751199</v>
      </c>
      <c r="S247" s="1">
        <f>(Table2[[#This Row],[Close Price]]-Table2[[#This Row],[20D EMA]])/Table2[[#This Row],[20D EMA]]</f>
        <v>-4.1377962308915973E-2</v>
      </c>
      <c r="T247" s="1">
        <f>(Table2[[#This Row],[Close Price]]-Table2[[#This Row],[50D EMA]])/Table2[[#This Row],[50D EMA]]</f>
        <v>-1.5293848121270168E-3</v>
      </c>
      <c r="U247" s="1">
        <f>(Table2[[#This Row],[Close Price]]-Table2[[#This Row],[200D EMA]])/Table2[[#This Row],[200D EMA]]</f>
        <v>0.12323423875018406</v>
      </c>
      <c r="V247">
        <v>0.60709536789462504</v>
      </c>
      <c r="W247">
        <v>2824.75</v>
      </c>
      <c r="X247">
        <v>2947.15</v>
      </c>
      <c r="Y247">
        <v>2824.75</v>
      </c>
      <c r="Z247">
        <v>3012.7</v>
      </c>
      <c r="AA247">
        <v>2824.75</v>
      </c>
      <c r="AB247">
        <v>3217</v>
      </c>
      <c r="AC247" s="1">
        <f>(Table2[[#This Row],[Close Price]]/Table2[[#This Row],[Day Low]])-1</f>
        <v>6.9917691831136164E-3</v>
      </c>
      <c r="AD247" s="1">
        <f>(Table2[[#This Row],[Day High]]/Table2[[#This Row],[Close Price]])-1</f>
        <v>3.6087185797152532E-2</v>
      </c>
      <c r="AE247" s="1">
        <f>(Table2[[#This Row],[Close Price]]/Table2[[#This Row],[Current Week Low]])-1</f>
        <v>6.9917691831136164E-3</v>
      </c>
      <c r="AF247" s="1">
        <f>(Table2[[#This Row],[Current Week High]]/Table2[[#This Row],[Close Price]])-1</f>
        <v>5.9131657584812647E-2</v>
      </c>
      <c r="AG247" s="1">
        <f>(Table2[[#This Row],[Close Price]]/Table2[[#This Row],[Current Month Low]])-1</f>
        <v>6.9917691831136164E-3</v>
      </c>
      <c r="AH247" s="1">
        <f>(Table2[[#This Row],[Current Month High]]/Table2[[#This Row],[Close Price]])-1</f>
        <v>0.13095447354543865</v>
      </c>
      <c r="AI247">
        <v>13.095447354543801</v>
      </c>
      <c r="AJ247">
        <v>52.479228088984101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0.12</v>
      </c>
      <c r="AM247" t="s">
        <v>3162</v>
      </c>
      <c r="AN247">
        <v>-5.86</v>
      </c>
      <c r="AO247" t="s">
        <v>3161</v>
      </c>
      <c r="AP247">
        <v>7.3220846359225003E-2</v>
      </c>
      <c r="AQ247">
        <f>(Table2[[#This Row],[Sharpe Ratio]]-AVERAGE(Table2[Sharpe Ratio]))/_xlfn.STDEV.P(Table2[Sharpe Ratio])</f>
        <v>0.18106758907616244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1.5903900001611988</v>
      </c>
      <c r="AS247">
        <f>_xlfn.RANK.AVG(Table2[[#This Row],[1Y Return vs Nifty Z-Score]],Table2[1Y Return vs Nifty Z-Score])</f>
        <v>306</v>
      </c>
      <c r="AT247">
        <f>_xlfn.RANK.AVG(Table2[[#This Row],[6M Return vs Nifty Z-Score]],Table2[6M Return vs Nifty Z-Score])</f>
        <v>236</v>
      </c>
      <c r="AU247">
        <f>_xlfn.RANK.AVG(Table2[[#This Row],[Sharpe Ratio Z-Score]],Table2[Sharpe Ratio Z-Score])</f>
        <v>294</v>
      </c>
      <c r="AV247">
        <f>(Table2[[#This Row],[Rank 1Y]]+Table2[[#This Row],[Rank 6M]]+Table2[[#This Row],[Rank Sharpe]])/3</f>
        <v>278.66666666666669</v>
      </c>
    </row>
    <row r="248" spans="1:48" x14ac:dyDescent="0.3">
      <c r="A248" t="s">
        <v>1155</v>
      </c>
      <c r="B248" t="s">
        <v>1156</v>
      </c>
      <c r="C248" t="s">
        <v>3127</v>
      </c>
      <c r="D248" t="s">
        <v>456</v>
      </c>
      <c r="E248">
        <v>10085.681602164999</v>
      </c>
      <c r="F248">
        <v>163.15</v>
      </c>
      <c r="G248">
        <v>99.632558670229798</v>
      </c>
      <c r="H248">
        <f>(Table2[[#This Row],[1Y Return vs Nifty]]-AVERAGE(Table2[1Y Return vs Nifty]))/_xlfn.STDEV.P(Table2[1Y Return vs Nifty])</f>
        <v>1.1557284925702906</v>
      </c>
      <c r="I248">
        <v>-11.581682937642</v>
      </c>
      <c r="J248">
        <f>(Table2[[#This Row],[1M Return vs Nifty]]-AVERAGE(Table2[1M Return vs Nifty]))/_xlfn.STDEV.P(Table2[1M Return vs Nifty])</f>
        <v>-1.4148079865982737</v>
      </c>
      <c r="K248">
        <v>-28.593780959879702</v>
      </c>
      <c r="L248">
        <f>(Table2[[#This Row],[6M Return vs Nifty]]-AVERAGE(Table2[6M Return vs Nifty]))/_xlfn.STDEV.P(Table2[6M Return vs Nifty])</f>
        <v>-1.1495742362578569</v>
      </c>
      <c r="M248">
        <v>-7.0293670622380997</v>
      </c>
      <c r="N248">
        <f>(Table2[[#This Row],[1W Return vs Nifty]]-AVERAGE(Table2[1W Return vs Nifty]))/_xlfn.STDEV.P(Table2[1W Return vs Nifty])</f>
        <v>-1.2832525440248608</v>
      </c>
      <c r="O248">
        <v>197.66</v>
      </c>
      <c r="P248">
        <v>203.17964563761899</v>
      </c>
      <c r="Q248">
        <v>177.09007884377701</v>
      </c>
      <c r="R248">
        <v>13.8309133542407</v>
      </c>
      <c r="S248" s="1">
        <f>(Table2[[#This Row],[Close Price]]-Table2[[#This Row],[20D EMA]])/Table2[[#This Row],[20D EMA]]</f>
        <v>-0.17459273499949404</v>
      </c>
      <c r="T248" s="1">
        <f>(Table2[[#This Row],[Close Price]]-Table2[[#This Row],[50D EMA]])/Table2[[#This Row],[50D EMA]]</f>
        <v>-0.19701602250559019</v>
      </c>
      <c r="U248" s="1">
        <f>(Table2[[#This Row],[Close Price]]-Table2[[#This Row],[200D EMA]])/Table2[[#This Row],[200D EMA]]</f>
        <v>-7.8717446707302421E-2</v>
      </c>
      <c r="V248">
        <v>0.60307157223035002</v>
      </c>
      <c r="W248">
        <v>162.15</v>
      </c>
      <c r="X248">
        <v>184.27</v>
      </c>
      <c r="Y248">
        <v>162.15</v>
      </c>
      <c r="Z248">
        <v>193.72</v>
      </c>
      <c r="AA248">
        <v>162.15</v>
      </c>
      <c r="AB248">
        <v>216</v>
      </c>
      <c r="AC248" s="1">
        <f>(Table2[[#This Row],[Close Price]]/Table2[[#This Row],[Day Low]])-1</f>
        <v>6.167129201356758E-3</v>
      </c>
      <c r="AD248" s="1">
        <f>(Table2[[#This Row],[Day High]]/Table2[[#This Row],[Close Price]])-1</f>
        <v>0.12945142506895491</v>
      </c>
      <c r="AE248" s="1">
        <f>(Table2[[#This Row],[Close Price]]/Table2[[#This Row],[Current Week Low]])-1</f>
        <v>6.167129201356758E-3</v>
      </c>
      <c r="AF248" s="1">
        <f>(Table2[[#This Row],[Current Week High]]/Table2[[#This Row],[Close Price]])-1</f>
        <v>0.18737358259270609</v>
      </c>
      <c r="AG248" s="1">
        <f>(Table2[[#This Row],[Close Price]]/Table2[[#This Row],[Current Month Low]])-1</f>
        <v>6.167129201356758E-3</v>
      </c>
      <c r="AH248" s="1">
        <f>(Table2[[#This Row],[Current Month High]]/Table2[[#This Row],[Close Price]])-1</f>
        <v>0.32393502911431193</v>
      </c>
      <c r="AI248">
        <v>45.019920318724999</v>
      </c>
      <c r="AJ248">
        <v>110.38039974210101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-0.21</v>
      </c>
      <c r="AM248" t="s">
        <v>3161</v>
      </c>
      <c r="AN248">
        <v>-18.149999999999999</v>
      </c>
      <c r="AO248" t="s">
        <v>3161</v>
      </c>
      <c r="AP248">
        <v>0.17235614416647599</v>
      </c>
      <c r="AQ248">
        <f>(Table2[[#This Row],[Sharpe Ratio]]-AVERAGE(Table2[Sharpe Ratio]))/_xlfn.STDEV.P(Table2[Sharpe Ratio])</f>
        <v>1.3463516110573579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90</v>
      </c>
      <c r="AT248">
        <f>_xlfn.RANK.AVG(Table2[[#This Row],[6M Return vs Nifty Z-Score]],Table2[6M Return vs Nifty Z-Score])</f>
        <v>675</v>
      </c>
      <c r="AU248">
        <f>_xlfn.RANK.AVG(Table2[[#This Row],[Sharpe Ratio Z-Score]],Table2[Sharpe Ratio Z-Score])</f>
        <v>71</v>
      </c>
      <c r="AV248">
        <f>(Table2[[#This Row],[Rank 1Y]]+Table2[[#This Row],[Rank 6M]]+Table2[[#This Row],[Rank Sharpe]])/3</f>
        <v>278.66666666666669</v>
      </c>
    </row>
    <row r="249" spans="1:48" x14ac:dyDescent="0.3">
      <c r="A249" t="s">
        <v>796</v>
      </c>
      <c r="B249" t="s">
        <v>797</v>
      </c>
      <c r="C249" t="s">
        <v>3125</v>
      </c>
      <c r="D249" t="s">
        <v>798</v>
      </c>
      <c r="E249">
        <v>19519.008036449999</v>
      </c>
      <c r="F249">
        <v>878.55</v>
      </c>
      <c r="G249">
        <v>16.2744291661962</v>
      </c>
      <c r="H249">
        <f>(Table2[[#This Row],[1Y Return vs Nifty]]-AVERAGE(Table2[1Y Return vs Nifty]))/_xlfn.STDEV.P(Table2[1Y Return vs Nifty])</f>
        <v>-0.22078832829885217</v>
      </c>
      <c r="I249">
        <v>3.87692510656631</v>
      </c>
      <c r="J249">
        <f>(Table2[[#This Row],[1M Return vs Nifty]]-AVERAGE(Table2[1M Return vs Nifty]))/_xlfn.STDEV.P(Table2[1M Return vs Nifty])</f>
        <v>0.31515474029692386</v>
      </c>
      <c r="K249">
        <v>27.8837211597052</v>
      </c>
      <c r="L249">
        <f>(Table2[[#This Row],[6M Return vs Nifty]]-AVERAGE(Table2[6M Return vs Nifty]))/_xlfn.STDEV.P(Table2[6M Return vs Nifty])</f>
        <v>0.80770103255221715</v>
      </c>
      <c r="M249">
        <v>0.23570250662966999</v>
      </c>
      <c r="N249">
        <f>(Table2[[#This Row],[1W Return vs Nifty]]-AVERAGE(Table2[1W Return vs Nifty]))/_xlfn.STDEV.P(Table2[1W Return vs Nifty])</f>
        <v>0.12608619526860321</v>
      </c>
      <c r="O249">
        <v>878.72</v>
      </c>
      <c r="P249">
        <v>837.26176850019897</v>
      </c>
      <c r="Q249">
        <v>743.97967246530902</v>
      </c>
      <c r="R249">
        <v>46.273165091484501</v>
      </c>
      <c r="S249" s="1">
        <f>(Table2[[#This Row],[Close Price]]-Table2[[#This Row],[20D EMA]])/Table2[[#This Row],[20D EMA]]</f>
        <v>-1.9346321922805075E-4</v>
      </c>
      <c r="T249" s="1">
        <f>(Table2[[#This Row],[Close Price]]-Table2[[#This Row],[50D EMA]])/Table2[[#This Row],[50D EMA]]</f>
        <v>4.9313408366610703E-2</v>
      </c>
      <c r="U249" s="1">
        <f>(Table2[[#This Row],[Close Price]]-Table2[[#This Row],[200D EMA]])/Table2[[#This Row],[200D EMA]]</f>
        <v>0.1808790381177596</v>
      </c>
      <c r="V249">
        <v>0.61286811151252596</v>
      </c>
      <c r="W249">
        <v>870.2</v>
      </c>
      <c r="X249">
        <v>901.1</v>
      </c>
      <c r="Y249">
        <v>870.2</v>
      </c>
      <c r="Z249">
        <v>901.1</v>
      </c>
      <c r="AA249">
        <v>830.55</v>
      </c>
      <c r="AB249">
        <v>925</v>
      </c>
      <c r="AC249" s="1">
        <f>(Table2[[#This Row],[Close Price]]/Table2[[#This Row],[Day Low]])-1</f>
        <v>9.5954952884393929E-3</v>
      </c>
      <c r="AD249" s="1">
        <f>(Table2[[#This Row],[Day High]]/Table2[[#This Row],[Close Price]])-1</f>
        <v>2.5667292698196009E-2</v>
      </c>
      <c r="AE249" s="1">
        <f>(Table2[[#This Row],[Close Price]]/Table2[[#This Row],[Current Week Low]])-1</f>
        <v>9.5954952884393929E-3</v>
      </c>
      <c r="AF249" s="1">
        <f>(Table2[[#This Row],[Current Week High]]/Table2[[#This Row],[Close Price]])-1</f>
        <v>2.5667292698196009E-2</v>
      </c>
      <c r="AG249" s="1">
        <f>(Table2[[#This Row],[Close Price]]/Table2[[#This Row],[Current Month Low]])-1</f>
        <v>5.7793028715911188E-2</v>
      </c>
      <c r="AH249" s="1">
        <f>(Table2[[#This Row],[Current Month High]]/Table2[[#This Row],[Close Price]])-1</f>
        <v>5.2871208240851564E-2</v>
      </c>
      <c r="AI249">
        <v>6.4253599681293103</v>
      </c>
      <c r="AJ249">
        <v>47.904040404040302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0.28999999999999998</v>
      </c>
      <c r="AM249" t="s">
        <v>3162</v>
      </c>
      <c r="AN249">
        <v>1.36</v>
      </c>
      <c r="AO249" t="s">
        <v>3162</v>
      </c>
      <c r="AP249">
        <v>5.0941828937838003E-2</v>
      </c>
      <c r="AQ249">
        <f>(Table2[[#This Row],[Sharpe Ratio]]-AVERAGE(Table2[Sharpe Ratio]))/_xlfn.STDEV.P(Table2[Sharpe Ratio])</f>
        <v>-8.0810708571762591E-2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0.94734293124712954</v>
      </c>
      <c r="AS249">
        <f>_xlfn.RANK.AVG(Table2[[#This Row],[1Y Return vs Nifty Z-Score]],Table2[1Y Return vs Nifty Z-Score])</f>
        <v>371</v>
      </c>
      <c r="AT249">
        <f>_xlfn.RANK.AVG(Table2[[#This Row],[6M Return vs Nifty Z-Score]],Table2[6M Return vs Nifty Z-Score])</f>
        <v>112</v>
      </c>
      <c r="AU249">
        <f>_xlfn.RANK.AVG(Table2[[#This Row],[Sharpe Ratio Z-Score]],Table2[Sharpe Ratio Z-Score])</f>
        <v>355</v>
      </c>
      <c r="AV249">
        <f>(Table2[[#This Row],[Rank 1Y]]+Table2[[#This Row],[Rank 6M]]+Table2[[#This Row],[Rank Sharpe]])/3</f>
        <v>279.33333333333331</v>
      </c>
    </row>
    <row r="250" spans="1:48" x14ac:dyDescent="0.3">
      <c r="A250" t="s">
        <v>1810</v>
      </c>
      <c r="B250" t="s">
        <v>1811</v>
      </c>
      <c r="C250" t="s">
        <v>3127</v>
      </c>
      <c r="D250" t="s">
        <v>265</v>
      </c>
      <c r="E250">
        <v>4161.4203894000002</v>
      </c>
      <c r="F250">
        <v>179</v>
      </c>
      <c r="G250">
        <v>28.625160957954702</v>
      </c>
      <c r="H250">
        <f>(Table2[[#This Row],[1Y Return vs Nifty]]-AVERAGE(Table2[1Y Return vs Nifty]))/_xlfn.STDEV.P(Table2[1Y Return vs Nifty])</f>
        <v>-1.6837134065586574E-2</v>
      </c>
      <c r="I250">
        <v>14.8745716101703</v>
      </c>
      <c r="J250">
        <f>(Table2[[#This Row],[1M Return vs Nifty]]-AVERAGE(Table2[1M Return vs Nifty]))/_xlfn.STDEV.P(Table2[1M Return vs Nifty])</f>
        <v>1.5458941755937683</v>
      </c>
      <c r="K250">
        <v>25.3800526794573</v>
      </c>
      <c r="L250">
        <f>(Table2[[#This Row],[6M Return vs Nifty]]-AVERAGE(Table2[6M Return vs Nifty]))/_xlfn.STDEV.P(Table2[6M Return vs Nifty])</f>
        <v>0.72093429865324765</v>
      </c>
      <c r="M250">
        <v>4.9154292712092804</v>
      </c>
      <c r="N250">
        <f>(Table2[[#This Row],[1W Return vs Nifty]]-AVERAGE(Table2[1W Return vs Nifty]))/_xlfn.STDEV.P(Table2[1W Return vs Nifty])</f>
        <v>1.0338985921233743</v>
      </c>
      <c r="O250">
        <v>181.01</v>
      </c>
      <c r="P250">
        <v>174.53593984592499</v>
      </c>
      <c r="Q250">
        <v>156.74124194600901</v>
      </c>
      <c r="R250">
        <v>44.8285716593169</v>
      </c>
      <c r="S250" s="1">
        <f>(Table2[[#This Row],[Close Price]]-Table2[[#This Row],[20D EMA]])/Table2[[#This Row],[20D EMA]]</f>
        <v>-1.1104358875200216E-2</v>
      </c>
      <c r="T250" s="1">
        <f>(Table2[[#This Row],[Close Price]]-Table2[[#This Row],[50D EMA]])/Table2[[#This Row],[50D EMA]]</f>
        <v>2.5576738853990477E-2</v>
      </c>
      <c r="U250" s="1">
        <f>(Table2[[#This Row],[Close Price]]-Table2[[#This Row],[200D EMA]])/Table2[[#This Row],[200D EMA]]</f>
        <v>0.14200958074364517</v>
      </c>
      <c r="V250">
        <v>1.18930035968031</v>
      </c>
      <c r="W250">
        <v>177.77</v>
      </c>
      <c r="X250">
        <v>192.12</v>
      </c>
      <c r="Y250">
        <v>177.77</v>
      </c>
      <c r="Z250">
        <v>199</v>
      </c>
      <c r="AA250">
        <v>159</v>
      </c>
      <c r="AB250">
        <v>199</v>
      </c>
      <c r="AC250" s="1">
        <f>(Table2[[#This Row],[Close Price]]/Table2[[#This Row],[Day Low]])-1</f>
        <v>6.9190527085558617E-3</v>
      </c>
      <c r="AD250" s="1">
        <f>(Table2[[#This Row],[Day High]]/Table2[[#This Row],[Close Price]])-1</f>
        <v>7.3296089385474827E-2</v>
      </c>
      <c r="AE250" s="1">
        <f>(Table2[[#This Row],[Close Price]]/Table2[[#This Row],[Current Week Low]])-1</f>
        <v>6.9190527085558617E-3</v>
      </c>
      <c r="AF250" s="1">
        <f>(Table2[[#This Row],[Current Week High]]/Table2[[#This Row],[Close Price]])-1</f>
        <v>0.1117318435754191</v>
      </c>
      <c r="AG250" s="1">
        <f>(Table2[[#This Row],[Close Price]]/Table2[[#This Row],[Current Month Low]])-1</f>
        <v>0.12578616352201255</v>
      </c>
      <c r="AH250" s="1">
        <f>(Table2[[#This Row],[Current Month High]]/Table2[[#This Row],[Close Price]])-1</f>
        <v>0.1117318435754191</v>
      </c>
      <c r="AI250">
        <v>11.173184357541899</v>
      </c>
      <c r="AJ250">
        <v>59.750111557340396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0.13</v>
      </c>
      <c r="AM250" t="s">
        <v>3162</v>
      </c>
      <c r="AN250">
        <v>5.17</v>
      </c>
      <c r="AO250" t="s">
        <v>3162</v>
      </c>
      <c r="AP250">
        <v>2.7493710406467999E-2</v>
      </c>
      <c r="AQ250">
        <f>(Table2[[#This Row],[Sharpe Ratio]]-AVERAGE(Table2[Sharpe Ratio]))/_xlfn.STDEV.P(Table2[Sharpe Ratio])</f>
        <v>-0.3564311835639517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2.9274587487408521</v>
      </c>
      <c r="AS250">
        <f>_xlfn.RANK.AVG(Table2[[#This Row],[1Y Return vs Nifty Z-Score]],Table2[1Y Return vs Nifty Z-Score])</f>
        <v>292</v>
      </c>
      <c r="AT250">
        <f>_xlfn.RANK.AVG(Table2[[#This Row],[6M Return vs Nifty Z-Score]],Table2[6M Return vs Nifty Z-Score])</f>
        <v>123</v>
      </c>
      <c r="AU250">
        <f>_xlfn.RANK.AVG(Table2[[#This Row],[Sharpe Ratio Z-Score]],Table2[Sharpe Ratio Z-Score])</f>
        <v>423</v>
      </c>
      <c r="AV250">
        <f>(Table2[[#This Row],[Rank 1Y]]+Table2[[#This Row],[Rank 6M]]+Table2[[#This Row],[Rank Sharpe]])/3</f>
        <v>279.33333333333331</v>
      </c>
    </row>
    <row r="251" spans="1:48" x14ac:dyDescent="0.3">
      <c r="A251" t="s">
        <v>325</v>
      </c>
      <c r="B251" t="s">
        <v>326</v>
      </c>
      <c r="C251" t="s">
        <v>3127</v>
      </c>
      <c r="D251" t="s">
        <v>159</v>
      </c>
      <c r="E251">
        <v>81062.434904399997</v>
      </c>
      <c r="F251">
        <v>232.8</v>
      </c>
      <c r="G251">
        <v>85.094410117632407</v>
      </c>
      <c r="H251">
        <f>(Table2[[#This Row],[1Y Return vs Nifty]]-AVERAGE(Table2[1Y Return vs Nifty]))/_xlfn.STDEV.P(Table2[1Y Return vs Nifty])</f>
        <v>0.91565585483222411</v>
      </c>
      <c r="I251">
        <v>-4.0223229250624097</v>
      </c>
      <c r="J251">
        <f>(Table2[[#This Row],[1M Return vs Nifty]]-AVERAGE(Table2[1M Return vs Nifty]))/_xlfn.STDEV.P(Table2[1M Return vs Nifty])</f>
        <v>-0.56884494622969028</v>
      </c>
      <c r="K251">
        <v>-19.798654185126399</v>
      </c>
      <c r="L251">
        <f>(Table2[[#This Row],[6M Return vs Nifty]]-AVERAGE(Table2[6M Return vs Nifty]))/_xlfn.STDEV.P(Table2[6M Return vs Nifty])</f>
        <v>-0.84477173125641103</v>
      </c>
      <c r="M251">
        <v>-5.8911506254235899</v>
      </c>
      <c r="N251">
        <f>(Table2[[#This Row],[1W Return vs Nifty]]-AVERAGE(Table2[1W Return vs Nifty]))/_xlfn.STDEV.P(Table2[1W Return vs Nifty])</f>
        <v>-1.0624518341490354</v>
      </c>
      <c r="O251">
        <v>263.11</v>
      </c>
      <c r="P251">
        <v>273.78320426575402</v>
      </c>
      <c r="Q251">
        <v>256.02964750658998</v>
      </c>
      <c r="R251">
        <v>17.565676845558901</v>
      </c>
      <c r="S251" s="1">
        <f>(Table2[[#This Row],[Close Price]]-Table2[[#This Row],[20D EMA]])/Table2[[#This Row],[20D EMA]]</f>
        <v>-0.11519896621185056</v>
      </c>
      <c r="T251" s="1">
        <f>(Table2[[#This Row],[Close Price]]-Table2[[#This Row],[50D EMA]])/Table2[[#This Row],[50D EMA]]</f>
        <v>-0.14969217843609103</v>
      </c>
      <c r="U251" s="1">
        <f>(Table2[[#This Row],[Close Price]]-Table2[[#This Row],[200D EMA]])/Table2[[#This Row],[200D EMA]]</f>
        <v>-9.0730303044267782E-2</v>
      </c>
      <c r="V251">
        <v>0.82691220699402201</v>
      </c>
      <c r="W251">
        <v>231.65</v>
      </c>
      <c r="X251">
        <v>248</v>
      </c>
      <c r="Y251">
        <v>231.65</v>
      </c>
      <c r="Z251">
        <v>257.95</v>
      </c>
      <c r="AA251">
        <v>231.65</v>
      </c>
      <c r="AB251">
        <v>285.5</v>
      </c>
      <c r="AC251" s="1">
        <f>(Table2[[#This Row],[Close Price]]/Table2[[#This Row],[Day Low]])-1</f>
        <v>4.9643859270451784E-3</v>
      </c>
      <c r="AD251" s="1">
        <f>(Table2[[#This Row],[Day High]]/Table2[[#This Row],[Close Price]])-1</f>
        <v>6.5292096219931262E-2</v>
      </c>
      <c r="AE251" s="1">
        <f>(Table2[[#This Row],[Close Price]]/Table2[[#This Row],[Current Week Low]])-1</f>
        <v>4.9643859270451784E-3</v>
      </c>
      <c r="AF251" s="1">
        <f>(Table2[[#This Row],[Current Week High]]/Table2[[#This Row],[Close Price]])-1</f>
        <v>0.1080326460481098</v>
      </c>
      <c r="AG251" s="1">
        <f>(Table2[[#This Row],[Close Price]]/Table2[[#This Row],[Current Month Low]])-1</f>
        <v>4.9643859270451784E-3</v>
      </c>
      <c r="AH251" s="1">
        <f>(Table2[[#This Row],[Current Month High]]/Table2[[#This Row],[Close Price]])-1</f>
        <v>0.22637457044673526</v>
      </c>
      <c r="AI251">
        <v>44.050687285223297</v>
      </c>
      <c r="AJ251">
        <v>105.11013215859001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-0.19</v>
      </c>
      <c r="AM251" t="s">
        <v>3161</v>
      </c>
      <c r="AN251">
        <v>-13</v>
      </c>
      <c r="AO251" t="s">
        <v>3161</v>
      </c>
      <c r="AP251">
        <v>0.135072127672064</v>
      </c>
      <c r="AQ251">
        <f>(Table2[[#This Row],[Sharpe Ratio]]-AVERAGE(Table2[Sharpe Ratio]))/_xlfn.STDEV.P(Table2[Sharpe Ratio])</f>
        <v>0.90809732971455392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113</v>
      </c>
      <c r="AT251">
        <f>_xlfn.RANK.AVG(Table2[[#This Row],[6M Return vs Nifty Z-Score]],Table2[6M Return vs Nifty Z-Score])</f>
        <v>600</v>
      </c>
      <c r="AU251">
        <f>_xlfn.RANK.AVG(Table2[[#This Row],[Sharpe Ratio Z-Score]],Table2[Sharpe Ratio Z-Score])</f>
        <v>126</v>
      </c>
      <c r="AV251">
        <f>(Table2[[#This Row],[Rank 1Y]]+Table2[[#This Row],[Rank 6M]]+Table2[[#This Row],[Rank Sharpe]])/3</f>
        <v>279.66666666666669</v>
      </c>
    </row>
    <row r="252" spans="1:48" x14ac:dyDescent="0.3">
      <c r="A252" t="s">
        <v>924</v>
      </c>
      <c r="B252" t="s">
        <v>925</v>
      </c>
      <c r="C252" t="s">
        <v>3116</v>
      </c>
      <c r="D252" t="s">
        <v>220</v>
      </c>
      <c r="E252">
        <v>15600.471154250001</v>
      </c>
      <c r="F252">
        <v>1275.45</v>
      </c>
      <c r="G252">
        <v>42.985632152950998</v>
      </c>
      <c r="H252">
        <f>(Table2[[#This Row],[1Y Return vs Nifty]]-AVERAGE(Table2[1Y Return vs Nifty]))/_xlfn.STDEV.P(Table2[1Y Return vs Nifty])</f>
        <v>0.22030146625008726</v>
      </c>
      <c r="I252">
        <v>4.70757162899171</v>
      </c>
      <c r="J252">
        <f>(Table2[[#This Row],[1M Return vs Nifty]]-AVERAGE(Table2[1M Return vs Nifty]))/_xlfn.STDEV.P(Table2[1M Return vs Nifty])</f>
        <v>0.40811184994816674</v>
      </c>
      <c r="K252">
        <v>27.348094966379598</v>
      </c>
      <c r="L252">
        <f>(Table2[[#This Row],[6M Return vs Nifty]]-AVERAGE(Table2[6M Return vs Nifty]))/_xlfn.STDEV.P(Table2[6M Return vs Nifty])</f>
        <v>0.78913845697471963</v>
      </c>
      <c r="M252">
        <v>8.7029174937591893</v>
      </c>
      <c r="N252">
        <f>(Table2[[#This Row],[1W Return vs Nifty]]-AVERAGE(Table2[1W Return vs Nifty]))/_xlfn.STDEV.P(Table2[1W Return vs Nifty])</f>
        <v>1.7686271210188262</v>
      </c>
      <c r="O252">
        <v>1247.8499999999999</v>
      </c>
      <c r="P252">
        <v>1202.8495608991</v>
      </c>
      <c r="Q252">
        <v>1031.9182801583099</v>
      </c>
      <c r="R252">
        <v>41.910718465450898</v>
      </c>
      <c r="S252" s="1">
        <f>(Table2[[#This Row],[Close Price]]-Table2[[#This Row],[20D EMA]])/Table2[[#This Row],[20D EMA]]</f>
        <v>2.2118043034018622E-2</v>
      </c>
      <c r="T252" s="1">
        <f>(Table2[[#This Row],[Close Price]]-Table2[[#This Row],[50D EMA]])/Table2[[#This Row],[50D EMA]]</f>
        <v>6.0357040033030447E-2</v>
      </c>
      <c r="U252" s="1">
        <f>(Table2[[#This Row],[Close Price]]-Table2[[#This Row],[200D EMA]])/Table2[[#This Row],[200D EMA]]</f>
        <v>0.23599903647828502</v>
      </c>
      <c r="V252">
        <v>1.4048402925358401</v>
      </c>
      <c r="W252">
        <v>1213.2</v>
      </c>
      <c r="X252">
        <v>1284.25</v>
      </c>
      <c r="Y252">
        <v>1213.2</v>
      </c>
      <c r="Z252">
        <v>1325.9</v>
      </c>
      <c r="AA252">
        <v>1160.4000000000001</v>
      </c>
      <c r="AB252">
        <v>1342.1</v>
      </c>
      <c r="AC252" s="1">
        <f>(Table2[[#This Row],[Close Price]]/Table2[[#This Row],[Day Low]])-1</f>
        <v>5.1310583580613356E-2</v>
      </c>
      <c r="AD252" s="1">
        <f>(Table2[[#This Row],[Day High]]/Table2[[#This Row],[Close Price]])-1</f>
        <v>6.8995256576109831E-3</v>
      </c>
      <c r="AE252" s="1">
        <f>(Table2[[#This Row],[Close Price]]/Table2[[#This Row],[Current Week Low]])-1</f>
        <v>5.1310583580613356E-2</v>
      </c>
      <c r="AF252" s="1">
        <f>(Table2[[#This Row],[Current Week High]]/Table2[[#This Row],[Close Price]])-1</f>
        <v>3.9554666980281539E-2</v>
      </c>
      <c r="AG252" s="1">
        <f>(Table2[[#This Row],[Close Price]]/Table2[[#This Row],[Current Month Low]])-1</f>
        <v>9.914684591520162E-2</v>
      </c>
      <c r="AH252" s="1">
        <f>(Table2[[#This Row],[Current Month High]]/Table2[[#This Row],[Close Price]])-1</f>
        <v>5.2256066486338071E-2</v>
      </c>
      <c r="AI252">
        <v>5.2256066486338</v>
      </c>
      <c r="AJ252">
        <v>72.125506072874401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0.16</v>
      </c>
      <c r="AM252" t="s">
        <v>3162</v>
      </c>
      <c r="AN252">
        <v>0.51</v>
      </c>
      <c r="AO252" t="s">
        <v>3162</v>
      </c>
      <c r="AP252">
        <v>3.8827713221169999E-3</v>
      </c>
      <c r="AQ252">
        <f>(Table2[[#This Row],[Sharpe Ratio]]-AVERAGE(Table2[Sharpe Ratio]))/_xlfn.STDEV.P(Table2[Sharpe Ratio])</f>
        <v>-0.63396552973054121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2.5522133644612586</v>
      </c>
      <c r="AS252">
        <f>_xlfn.RANK.AVG(Table2[[#This Row],[1Y Return vs Nifty Z-Score]],Table2[1Y Return vs Nifty Z-Score])</f>
        <v>232</v>
      </c>
      <c r="AT252">
        <f>_xlfn.RANK.AVG(Table2[[#This Row],[6M Return vs Nifty Z-Score]],Table2[6M Return vs Nifty Z-Score])</f>
        <v>116</v>
      </c>
      <c r="AU252">
        <f>_xlfn.RANK.AVG(Table2[[#This Row],[Sharpe Ratio Z-Score]],Table2[Sharpe Ratio Z-Score])</f>
        <v>494</v>
      </c>
      <c r="AV252">
        <f>(Table2[[#This Row],[Rank 1Y]]+Table2[[#This Row],[Rank 6M]]+Table2[[#This Row],[Rank Sharpe]])/3</f>
        <v>280.66666666666669</v>
      </c>
    </row>
    <row r="253" spans="1:48" x14ac:dyDescent="0.3">
      <c r="A253" t="s">
        <v>803</v>
      </c>
      <c r="B253" t="s">
        <v>804</v>
      </c>
      <c r="C253" t="s">
        <v>3130</v>
      </c>
      <c r="D253" t="s">
        <v>414</v>
      </c>
      <c r="E253">
        <v>19283.395054609999</v>
      </c>
      <c r="F253">
        <v>481.3</v>
      </c>
      <c r="G253">
        <v>50.488163807099298</v>
      </c>
      <c r="H253">
        <f>(Table2[[#This Row],[1Y Return vs Nifty]]-AVERAGE(Table2[1Y Return vs Nifty]))/_xlfn.STDEV.P(Table2[1Y Return vs Nifty])</f>
        <v>0.3441929340947274</v>
      </c>
      <c r="I253">
        <v>6.2552864260495404</v>
      </c>
      <c r="J253">
        <f>(Table2[[#This Row],[1M Return vs Nifty]]-AVERAGE(Table2[1M Return vs Nifty]))/_xlfn.STDEV.P(Table2[1M Return vs Nifty])</f>
        <v>0.58131560174245289</v>
      </c>
      <c r="K253">
        <v>19.698581844800199</v>
      </c>
      <c r="L253">
        <f>(Table2[[#This Row],[6M Return vs Nifty]]-AVERAGE(Table2[6M Return vs Nifty]))/_xlfn.STDEV.P(Table2[6M Return vs Nifty])</f>
        <v>0.52403815527222009</v>
      </c>
      <c r="M253">
        <v>-1.1696555170465399</v>
      </c>
      <c r="N253">
        <f>(Table2[[#This Row],[1W Return vs Nifty]]-AVERAGE(Table2[1W Return vs Nifty]))/_xlfn.STDEV.P(Table2[1W Return vs Nifty])</f>
        <v>-0.14653686588295789</v>
      </c>
      <c r="O253">
        <v>499.96</v>
      </c>
      <c r="P253">
        <v>501.49171648768498</v>
      </c>
      <c r="Q253">
        <v>444.47968704475301</v>
      </c>
      <c r="R253">
        <v>31.318841914206999</v>
      </c>
      <c r="S253" s="1">
        <f>(Table2[[#This Row],[Close Price]]-Table2[[#This Row],[20D EMA]])/Table2[[#This Row],[20D EMA]]</f>
        <v>-3.7322985838867048E-2</v>
      </c>
      <c r="T253" s="1">
        <f>(Table2[[#This Row],[Close Price]]-Table2[[#This Row],[50D EMA]])/Table2[[#This Row],[50D EMA]]</f>
        <v>-4.0263310088354799E-2</v>
      </c>
      <c r="U253" s="1">
        <f>(Table2[[#This Row],[Close Price]]-Table2[[#This Row],[200D EMA]])/Table2[[#This Row],[200D EMA]]</f>
        <v>8.2839135349597443E-2</v>
      </c>
      <c r="V253">
        <v>0.445141526950047</v>
      </c>
      <c r="W253">
        <v>477.25</v>
      </c>
      <c r="X253">
        <v>490.9</v>
      </c>
      <c r="Y253">
        <v>477.25</v>
      </c>
      <c r="Z253">
        <v>496</v>
      </c>
      <c r="AA253">
        <v>475.85</v>
      </c>
      <c r="AB253">
        <v>551.95000000000005</v>
      </c>
      <c r="AC253" s="1">
        <f>(Table2[[#This Row],[Close Price]]/Table2[[#This Row],[Day Low]])-1</f>
        <v>8.4861183865898582E-3</v>
      </c>
      <c r="AD253" s="1">
        <f>(Table2[[#This Row],[Day High]]/Table2[[#This Row],[Close Price]])-1</f>
        <v>1.9945979638479105E-2</v>
      </c>
      <c r="AE253" s="1">
        <f>(Table2[[#This Row],[Close Price]]/Table2[[#This Row],[Current Week Low]])-1</f>
        <v>8.4861183865898582E-3</v>
      </c>
      <c r="AF253" s="1">
        <f>(Table2[[#This Row],[Current Week High]]/Table2[[#This Row],[Close Price]])-1</f>
        <v>3.0542281321421116E-2</v>
      </c>
      <c r="AG253" s="1">
        <f>(Table2[[#This Row],[Close Price]]/Table2[[#This Row],[Current Month Low]])-1</f>
        <v>1.1453189030156574E-2</v>
      </c>
      <c r="AH253" s="1">
        <f>(Table2[[#This Row],[Current Month High]]/Table2[[#This Row],[Close Price]])-1</f>
        <v>0.14678994390193223</v>
      </c>
      <c r="AI253">
        <v>19.333056305838301</v>
      </c>
      <c r="AJ253">
        <v>82.691212753843203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-0.03</v>
      </c>
      <c r="AM253" t="s">
        <v>3161</v>
      </c>
      <c r="AN253">
        <v>-3.4</v>
      </c>
      <c r="AO253" t="s">
        <v>3161</v>
      </c>
      <c r="AP253">
        <v>1.4691757087649001E-2</v>
      </c>
      <c r="AQ253">
        <f>(Table2[[#This Row],[Sharpe Ratio]]-AVERAGE(Table2[Sharpe Ratio]))/_xlfn.STDEV.P(Table2[Sharpe Ratio])</f>
        <v>-0.50691150674383312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203</v>
      </c>
      <c r="AT253">
        <f>_xlfn.RANK.AVG(Table2[[#This Row],[6M Return vs Nifty Z-Score]],Table2[6M Return vs Nifty Z-Score])</f>
        <v>169</v>
      </c>
      <c r="AU253">
        <f>_xlfn.RANK.AVG(Table2[[#This Row],[Sharpe Ratio Z-Score]],Table2[Sharpe Ratio Z-Score])</f>
        <v>471</v>
      </c>
      <c r="AV253">
        <f>(Table2[[#This Row],[Rank 1Y]]+Table2[[#This Row],[Rank 6M]]+Table2[[#This Row],[Rank Sharpe]])/3</f>
        <v>281</v>
      </c>
    </row>
    <row r="254" spans="1:48" x14ac:dyDescent="0.3">
      <c r="A254" t="s">
        <v>494</v>
      </c>
      <c r="B254" t="s">
        <v>495</v>
      </c>
      <c r="C254" t="s">
        <v>3116</v>
      </c>
      <c r="D254" t="s">
        <v>220</v>
      </c>
      <c r="E254">
        <v>41780.381196679999</v>
      </c>
      <c r="F254">
        <v>659.8</v>
      </c>
      <c r="G254">
        <v>70.6156707359373</v>
      </c>
      <c r="H254">
        <f>(Table2[[#This Row],[1Y Return vs Nifty]]-AVERAGE(Table2[1Y Return vs Nifty]))/_xlfn.STDEV.P(Table2[1Y Return vs Nifty])</f>
        <v>0.67656425785823726</v>
      </c>
      <c r="I254">
        <v>9.5507804140257893</v>
      </c>
      <c r="J254">
        <f>(Table2[[#This Row],[1M Return vs Nifty]]-AVERAGE(Table2[1M Return vs Nifty]))/_xlfn.STDEV.P(Table2[1M Return vs Nifty])</f>
        <v>0.95011218094300243</v>
      </c>
      <c r="K254">
        <v>4.64012141445897</v>
      </c>
      <c r="L254">
        <f>(Table2[[#This Row],[6M Return vs Nifty]]-AVERAGE(Table2[6M Return vs Nifty]))/_xlfn.STDEV.P(Table2[6M Return vs Nifty])</f>
        <v>2.174562150573395E-3</v>
      </c>
      <c r="M254">
        <v>2.26440681847461</v>
      </c>
      <c r="N254">
        <f>(Table2[[#This Row],[1W Return vs Nifty]]-AVERAGE(Table2[1W Return vs Nifty]))/_xlfn.STDEV.P(Table2[1W Return vs Nifty])</f>
        <v>0.51963116412983679</v>
      </c>
      <c r="O254">
        <v>680.73</v>
      </c>
      <c r="P254">
        <v>672.24281723394495</v>
      </c>
      <c r="Q254">
        <v>590.42784428111304</v>
      </c>
      <c r="R254">
        <v>38.3861042044703</v>
      </c>
      <c r="S254" s="1">
        <f>(Table2[[#This Row],[Close Price]]-Table2[[#This Row],[20D EMA]])/Table2[[#This Row],[20D EMA]]</f>
        <v>-3.0746404595067153E-2</v>
      </c>
      <c r="T254" s="1">
        <f>(Table2[[#This Row],[Close Price]]-Table2[[#This Row],[50D EMA]])/Table2[[#This Row],[50D EMA]]</f>
        <v>-1.8509408973892853E-2</v>
      </c>
      <c r="U254" s="1">
        <f>(Table2[[#This Row],[Close Price]]-Table2[[#This Row],[200D EMA]])/Table2[[#This Row],[200D EMA]]</f>
        <v>0.11749472249797491</v>
      </c>
      <c r="V254">
        <v>1.3649759598842199</v>
      </c>
      <c r="W254">
        <v>655</v>
      </c>
      <c r="X254">
        <v>707.7</v>
      </c>
      <c r="Y254">
        <v>655</v>
      </c>
      <c r="Z254">
        <v>716.3</v>
      </c>
      <c r="AA254">
        <v>625</v>
      </c>
      <c r="AB254">
        <v>748.6</v>
      </c>
      <c r="AC254" s="1">
        <f>(Table2[[#This Row],[Close Price]]/Table2[[#This Row],[Day Low]])-1</f>
        <v>7.3282442748090482E-3</v>
      </c>
      <c r="AD254" s="1">
        <f>(Table2[[#This Row],[Day High]]/Table2[[#This Row],[Close Price]])-1</f>
        <v>7.2597756896029209E-2</v>
      </c>
      <c r="AE254" s="1">
        <f>(Table2[[#This Row],[Close Price]]/Table2[[#This Row],[Current Week Low]])-1</f>
        <v>7.3282442748090482E-3</v>
      </c>
      <c r="AF254" s="1">
        <f>(Table2[[#This Row],[Current Week High]]/Table2[[#This Row],[Close Price]])-1</f>
        <v>8.5632009699909029E-2</v>
      </c>
      <c r="AG254" s="1">
        <f>(Table2[[#This Row],[Close Price]]/Table2[[#This Row],[Current Month Low]])-1</f>
        <v>5.5679999999999952E-2</v>
      </c>
      <c r="AH254" s="1">
        <f>(Table2[[#This Row],[Current Month High]]/Table2[[#This Row],[Close Price]])-1</f>
        <v>0.13458623825401639</v>
      </c>
      <c r="AI254">
        <v>13.458623825401601</v>
      </c>
      <c r="AJ254">
        <v>91.246376811594203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0.02</v>
      </c>
      <c r="AM254" t="s">
        <v>3162</v>
      </c>
      <c r="AN254">
        <v>0.08</v>
      </c>
      <c r="AO254" t="s">
        <v>3162</v>
      </c>
      <c r="AP254">
        <v>4.2473189874944001E-2</v>
      </c>
      <c r="AQ254">
        <f>(Table2[[#This Row],[Sharpe Ratio]]-AVERAGE(Table2[Sharpe Ratio]))/_xlfn.STDEV.P(Table2[Sharpe Ratio])</f>
        <v>-0.18035516958809283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1.968126995493557</v>
      </c>
      <c r="AS254">
        <f>_xlfn.RANK.AVG(Table2[[#This Row],[1Y Return vs Nifty Z-Score]],Table2[1Y Return vs Nifty Z-Score])</f>
        <v>133</v>
      </c>
      <c r="AT254">
        <f>_xlfn.RANK.AVG(Table2[[#This Row],[6M Return vs Nifty Z-Score]],Table2[6M Return vs Nifty Z-Score])</f>
        <v>323</v>
      </c>
      <c r="AU254">
        <f>_xlfn.RANK.AVG(Table2[[#This Row],[Sharpe Ratio Z-Score]],Table2[Sharpe Ratio Z-Score])</f>
        <v>389</v>
      </c>
      <c r="AV254">
        <f>(Table2[[#This Row],[Rank 1Y]]+Table2[[#This Row],[Rank 6M]]+Table2[[#This Row],[Rank Sharpe]])/3</f>
        <v>281.66666666666669</v>
      </c>
    </row>
    <row r="255" spans="1:48" x14ac:dyDescent="0.3">
      <c r="A255" t="s">
        <v>563</v>
      </c>
      <c r="B255" t="s">
        <v>564</v>
      </c>
      <c r="C255" t="s">
        <v>3132</v>
      </c>
      <c r="D255" t="s">
        <v>166</v>
      </c>
      <c r="E255">
        <v>34069.20884413</v>
      </c>
      <c r="F255">
        <v>1011.7</v>
      </c>
      <c r="G255">
        <v>38.822883336912398</v>
      </c>
      <c r="H255">
        <f>(Table2[[#This Row],[1Y Return vs Nifty]]-AVERAGE(Table2[1Y Return vs Nifty]))/_xlfn.STDEV.P(Table2[1Y Return vs Nifty])</f>
        <v>0.15156079511910933</v>
      </c>
      <c r="I255">
        <v>-11.4033958510663</v>
      </c>
      <c r="J255">
        <f>(Table2[[#This Row],[1M Return vs Nifty]]-AVERAGE(Table2[1M Return vs Nifty]))/_xlfn.STDEV.P(Table2[1M Return vs Nifty])</f>
        <v>-1.3948559952171184</v>
      </c>
      <c r="K255">
        <v>10.3649825574576</v>
      </c>
      <c r="L255">
        <f>(Table2[[#This Row],[6M Return vs Nifty]]-AVERAGE(Table2[6M Return vs Nifty]))/_xlfn.STDEV.P(Table2[6M Return vs Nifty])</f>
        <v>0.20057443310870043</v>
      </c>
      <c r="M255">
        <v>-6.3670606655359601</v>
      </c>
      <c r="N255">
        <f>(Table2[[#This Row],[1W Return vs Nifty]]-AVERAGE(Table2[1W Return vs Nifty]))/_xlfn.STDEV.P(Table2[1W Return vs Nifty])</f>
        <v>-1.1547728297831623</v>
      </c>
      <c r="O255">
        <v>1090.72</v>
      </c>
      <c r="P255">
        <v>1077.9678151891001</v>
      </c>
      <c r="Q255">
        <v>910.73533733395698</v>
      </c>
      <c r="R255">
        <v>22.892939304666399</v>
      </c>
      <c r="S255" s="1">
        <f>(Table2[[#This Row],[Close Price]]-Table2[[#This Row],[20D EMA]])/Table2[[#This Row],[20D EMA]]</f>
        <v>-7.2447557576646601E-2</v>
      </c>
      <c r="T255" s="1">
        <f>(Table2[[#This Row],[Close Price]]-Table2[[#This Row],[50D EMA]])/Table2[[#This Row],[50D EMA]]</f>
        <v>-6.147476228450767E-2</v>
      </c>
      <c r="U255" s="1">
        <f>(Table2[[#This Row],[Close Price]]-Table2[[#This Row],[200D EMA]])/Table2[[#This Row],[200D EMA]]</f>
        <v>0.11086059640729676</v>
      </c>
      <c r="V255">
        <v>0.40736212005587402</v>
      </c>
      <c r="W255">
        <v>980</v>
      </c>
      <c r="X255">
        <v>1021.85</v>
      </c>
      <c r="Y255">
        <v>980</v>
      </c>
      <c r="Z255">
        <v>1044.7</v>
      </c>
      <c r="AA255">
        <v>980</v>
      </c>
      <c r="AB255">
        <v>1245.7</v>
      </c>
      <c r="AC255" s="1">
        <f>(Table2[[#This Row],[Close Price]]/Table2[[#This Row],[Day Low]])-1</f>
        <v>3.2346938775510203E-2</v>
      </c>
      <c r="AD255" s="1">
        <f>(Table2[[#This Row],[Day High]]/Table2[[#This Row],[Close Price]])-1</f>
        <v>1.0032618365128032E-2</v>
      </c>
      <c r="AE255" s="1">
        <f>(Table2[[#This Row],[Close Price]]/Table2[[#This Row],[Current Week Low]])-1</f>
        <v>3.2346938775510203E-2</v>
      </c>
      <c r="AF255" s="1">
        <f>(Table2[[#This Row],[Current Week High]]/Table2[[#This Row],[Close Price]])-1</f>
        <v>3.2618365128002313E-2</v>
      </c>
      <c r="AG255" s="1">
        <f>(Table2[[#This Row],[Close Price]]/Table2[[#This Row],[Current Month Low]])-1</f>
        <v>3.2346938775510203E-2</v>
      </c>
      <c r="AH255" s="1">
        <f>(Table2[[#This Row],[Current Month High]]/Table2[[#This Row],[Close Price]])-1</f>
        <v>0.23129386181674416</v>
      </c>
      <c r="AI255">
        <v>29.880399327863898</v>
      </c>
      <c r="AJ255">
        <v>67.944887118193904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0.16</v>
      </c>
      <c r="AM255" t="s">
        <v>3162</v>
      </c>
      <c r="AN255">
        <v>-9.1300000000000008</v>
      </c>
      <c r="AO255" t="s">
        <v>3161</v>
      </c>
      <c r="AP255">
        <v>5.5435039684019999E-2</v>
      </c>
      <c r="AQ255">
        <f>(Table2[[#This Row],[Sharpe Ratio]]-AVERAGE(Table2[Sharpe Ratio]))/_xlfn.STDEV.P(Table2[Sharpe Ratio])</f>
        <v>-2.799534607494342E-2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-2.2254889428474143</v>
      </c>
      <c r="AS255">
        <f>_xlfn.RANK.AVG(Table2[[#This Row],[1Y Return vs Nifty Z-Score]],Table2[1Y Return vs Nifty Z-Score])</f>
        <v>248</v>
      </c>
      <c r="AT255">
        <f>_xlfn.RANK.AVG(Table2[[#This Row],[6M Return vs Nifty Z-Score]],Table2[6M Return vs Nifty Z-Score])</f>
        <v>255</v>
      </c>
      <c r="AU255">
        <f>_xlfn.RANK.AVG(Table2[[#This Row],[Sharpe Ratio Z-Score]],Table2[Sharpe Ratio Z-Score])</f>
        <v>343</v>
      </c>
      <c r="AV255">
        <f>(Table2[[#This Row],[Rank 1Y]]+Table2[[#This Row],[Rank 6M]]+Table2[[#This Row],[Rank Sharpe]])/3</f>
        <v>282</v>
      </c>
    </row>
    <row r="256" spans="1:48" x14ac:dyDescent="0.3">
      <c r="A256" t="s">
        <v>382</v>
      </c>
      <c r="B256" t="s">
        <v>383</v>
      </c>
      <c r="C256" t="s">
        <v>3122</v>
      </c>
      <c r="D256" t="s">
        <v>192</v>
      </c>
      <c r="E256">
        <v>60813.850405249999</v>
      </c>
      <c r="F256">
        <v>3890.75</v>
      </c>
      <c r="G256">
        <v>8.0137128104070001</v>
      </c>
      <c r="H256">
        <f>(Table2[[#This Row],[1Y Return vs Nifty]]-AVERAGE(Table2[1Y Return vs Nifty]))/_xlfn.STDEV.P(Table2[1Y Return vs Nifty])</f>
        <v>-0.35719991867195972</v>
      </c>
      <c r="I256">
        <v>7.7786708539908096</v>
      </c>
      <c r="J256">
        <f>(Table2[[#This Row],[1M Return vs Nifty]]-AVERAGE(Table2[1M Return vs Nifty]))/_xlfn.STDEV.P(Table2[1M Return vs Nifty])</f>
        <v>0.75179655782428667</v>
      </c>
      <c r="K256">
        <v>10.697803905860299</v>
      </c>
      <c r="L256">
        <f>(Table2[[#This Row],[6M Return vs Nifty]]-AVERAGE(Table2[6M Return vs Nifty]))/_xlfn.STDEV.P(Table2[6M Return vs Nifty])</f>
        <v>0.21210863645893552</v>
      </c>
      <c r="M256">
        <v>-0.60047589895119602</v>
      </c>
      <c r="N256">
        <f>(Table2[[#This Row],[1W Return vs Nifty]]-AVERAGE(Table2[1W Return vs Nifty]))/_xlfn.STDEV.P(Table2[1W Return vs Nifty])</f>
        <v>-3.6122660238531897E-2</v>
      </c>
      <c r="O256">
        <v>3928.98</v>
      </c>
      <c r="P256">
        <v>3945.7050254125902</v>
      </c>
      <c r="Q256">
        <v>3755.2327653341099</v>
      </c>
      <c r="R256">
        <v>41.9129821151923</v>
      </c>
      <c r="S256" s="1">
        <f>(Table2[[#This Row],[Close Price]]-Table2[[#This Row],[20D EMA]])/Table2[[#This Row],[20D EMA]]</f>
        <v>-9.7302607801515954E-3</v>
      </c>
      <c r="T256" s="1">
        <f>(Table2[[#This Row],[Close Price]]-Table2[[#This Row],[50D EMA]])/Table2[[#This Row],[50D EMA]]</f>
        <v>-1.3927808860177967E-2</v>
      </c>
      <c r="U256" s="1">
        <f>(Table2[[#This Row],[Close Price]]-Table2[[#This Row],[200D EMA]])/Table2[[#This Row],[200D EMA]]</f>
        <v>3.6087572498008091E-2</v>
      </c>
      <c r="V256">
        <v>0.75310728934607696</v>
      </c>
      <c r="W256">
        <v>3821.25</v>
      </c>
      <c r="X256">
        <v>3968.7</v>
      </c>
      <c r="Y256">
        <v>3821.25</v>
      </c>
      <c r="Z256">
        <v>4052.25</v>
      </c>
      <c r="AA256">
        <v>3715.45</v>
      </c>
      <c r="AB256">
        <v>4083.05</v>
      </c>
      <c r="AC256" s="1">
        <f>(Table2[[#This Row],[Close Price]]/Table2[[#This Row],[Day Low]])-1</f>
        <v>1.8187765783447718E-2</v>
      </c>
      <c r="AD256" s="1">
        <f>(Table2[[#This Row],[Day High]]/Table2[[#This Row],[Close Price]])-1</f>
        <v>2.0034697680395785E-2</v>
      </c>
      <c r="AE256" s="1">
        <f>(Table2[[#This Row],[Close Price]]/Table2[[#This Row],[Current Week Low]])-1</f>
        <v>1.8187765783447718E-2</v>
      </c>
      <c r="AF256" s="1">
        <f>(Table2[[#This Row],[Current Week High]]/Table2[[#This Row],[Close Price]])-1</f>
        <v>4.1508706547580765E-2</v>
      </c>
      <c r="AG256" s="1">
        <f>(Table2[[#This Row],[Close Price]]/Table2[[#This Row],[Current Month Low]])-1</f>
        <v>4.7181364303112705E-2</v>
      </c>
      <c r="AH256" s="1">
        <f>(Table2[[#This Row],[Current Month High]]/Table2[[#This Row],[Close Price]])-1</f>
        <v>4.9424918074921331E-2</v>
      </c>
      <c r="AI256">
        <v>27.250530103450401</v>
      </c>
      <c r="AJ256">
        <v>48.945333435418398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0</v>
      </c>
      <c r="AM256" t="s">
        <v>3163</v>
      </c>
      <c r="AN256">
        <v>0.54</v>
      </c>
      <c r="AO256" t="s">
        <v>3162</v>
      </c>
      <c r="AP256">
        <v>0.108297571241299</v>
      </c>
      <c r="AQ256">
        <f>(Table2[[#This Row],[Sharpe Ratio]]-AVERAGE(Table2[Sharpe Ratio]))/_xlfn.STDEV.P(Table2[Sharpe Ratio])</f>
        <v>0.59337630204319425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417</v>
      </c>
      <c r="AT256">
        <f>_xlfn.RANK.AVG(Table2[[#This Row],[6M Return vs Nifty Z-Score]],Table2[6M Return vs Nifty Z-Score])</f>
        <v>251</v>
      </c>
      <c r="AU256">
        <f>_xlfn.RANK.AVG(Table2[[#This Row],[Sharpe Ratio Z-Score]],Table2[Sharpe Ratio Z-Score])</f>
        <v>188</v>
      </c>
      <c r="AV256">
        <f>(Table2[[#This Row],[Rank 1Y]]+Table2[[#This Row],[Rank 6M]]+Table2[[#This Row],[Rank Sharpe]])/3</f>
        <v>285.33333333333331</v>
      </c>
    </row>
    <row r="257" spans="1:48" x14ac:dyDescent="0.3">
      <c r="A257" t="s">
        <v>785</v>
      </c>
      <c r="B257" t="s">
        <v>786</v>
      </c>
      <c r="C257" t="s">
        <v>3129</v>
      </c>
      <c r="D257" t="s">
        <v>133</v>
      </c>
      <c r="E257">
        <v>20111.997756285</v>
      </c>
      <c r="F257">
        <v>1431.35</v>
      </c>
      <c r="G257">
        <v>155.04618351216999</v>
      </c>
      <c r="H257">
        <f>(Table2[[#This Row],[1Y Return vs Nifty]]-AVERAGE(Table2[1Y Return vs Nifty]))/_xlfn.STDEV.P(Table2[1Y Return vs Nifty])</f>
        <v>2.0707896528206762</v>
      </c>
      <c r="I257">
        <v>2.0006605776166801</v>
      </c>
      <c r="J257">
        <f>(Table2[[#This Row],[1M Return vs Nifty]]-AVERAGE(Table2[1M Return vs Nifty]))/_xlfn.STDEV.P(Table2[1M Return vs Nifty])</f>
        <v>0.10518320265291681</v>
      </c>
      <c r="K257">
        <v>6.6808127525025496</v>
      </c>
      <c r="L257">
        <f>(Table2[[#This Row],[6M Return vs Nifty]]-AVERAGE(Table2[6M Return vs Nifty]))/_xlfn.STDEV.P(Table2[6M Return vs Nifty])</f>
        <v>7.2896434353249231E-2</v>
      </c>
      <c r="M257">
        <v>0.55087382524620598</v>
      </c>
      <c r="N257">
        <f>(Table2[[#This Row],[1W Return vs Nifty]]-AVERAGE(Table2[1W Return vs Nifty]))/_xlfn.STDEV.P(Table2[1W Return vs Nifty])</f>
        <v>0.187225754171645</v>
      </c>
      <c r="O257">
        <v>1508.48</v>
      </c>
      <c r="P257">
        <v>1498.4866146192101</v>
      </c>
      <c r="Q257">
        <v>1286.09279744011</v>
      </c>
      <c r="R257">
        <v>24.218820210674998</v>
      </c>
      <c r="S257" s="1">
        <f>(Table2[[#This Row],[Close Price]]-Table2[[#This Row],[20D EMA]])/Table2[[#This Row],[20D EMA]]</f>
        <v>-5.1130939753924555E-2</v>
      </c>
      <c r="T257" s="1">
        <f>(Table2[[#This Row],[Close Price]]-Table2[[#This Row],[50D EMA]])/Table2[[#This Row],[50D EMA]]</f>
        <v>-4.4802945828295346E-2</v>
      </c>
      <c r="U257" s="1">
        <f>(Table2[[#This Row],[Close Price]]-Table2[[#This Row],[200D EMA]])/Table2[[#This Row],[200D EMA]]</f>
        <v>0.11294457355566849</v>
      </c>
      <c r="V257">
        <v>0.62889727766802805</v>
      </c>
      <c r="W257">
        <v>1411</v>
      </c>
      <c r="X257">
        <v>1490.1</v>
      </c>
      <c r="Y257">
        <v>1411</v>
      </c>
      <c r="Z257">
        <v>1503.95</v>
      </c>
      <c r="AA257">
        <v>1411</v>
      </c>
      <c r="AB257">
        <v>1617.85</v>
      </c>
      <c r="AC257" s="1">
        <f>(Table2[[#This Row],[Close Price]]/Table2[[#This Row],[Day Low]])-1</f>
        <v>1.4422395464209758E-2</v>
      </c>
      <c r="AD257" s="1">
        <f>(Table2[[#This Row],[Day High]]/Table2[[#This Row],[Close Price]])-1</f>
        <v>4.104516714989348E-2</v>
      </c>
      <c r="AE257" s="1">
        <f>(Table2[[#This Row],[Close Price]]/Table2[[#This Row],[Current Week Low]])-1</f>
        <v>1.4422395464209758E-2</v>
      </c>
      <c r="AF257" s="1">
        <f>(Table2[[#This Row],[Current Week High]]/Table2[[#This Row],[Close Price]])-1</f>
        <v>5.072134698012376E-2</v>
      </c>
      <c r="AG257" s="1">
        <f>(Table2[[#This Row],[Close Price]]/Table2[[#This Row],[Current Month Low]])-1</f>
        <v>1.4422395464209758E-2</v>
      </c>
      <c r="AH257" s="1">
        <f>(Table2[[#This Row],[Current Month High]]/Table2[[#This Row],[Close Price]])-1</f>
        <v>0.13029657316519372</v>
      </c>
      <c r="AI257">
        <v>15.066196248297</v>
      </c>
      <c r="AJ257">
        <v>179.01559454190999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0.04</v>
      </c>
      <c r="AM257" t="s">
        <v>3162</v>
      </c>
      <c r="AN257">
        <v>-6.82</v>
      </c>
      <c r="AO257" t="s">
        <v>3161</v>
      </c>
      <c r="AQ257">
        <f>(Table2[[#This Row],[Sharpe Ratio]]-AVERAGE(Table2[Sharpe Ratio]))/_xlfn.STDEV.P(Table2[Sharpe Ratio])</f>
        <v>-0.6796054933231942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1.7564895506752931</v>
      </c>
      <c r="AS257">
        <f>_xlfn.RANK.AVG(Table2[[#This Row],[1Y Return vs Nifty Z-Score]],Table2[1Y Return vs Nifty Z-Score])</f>
        <v>32</v>
      </c>
      <c r="AT257">
        <f>_xlfn.RANK.AVG(Table2[[#This Row],[6M Return vs Nifty Z-Score]],Table2[6M Return vs Nifty Z-Score])</f>
        <v>301</v>
      </c>
      <c r="AU257">
        <f>_xlfn.RANK.AVG(Table2[[#This Row],[Sharpe Ratio Z-Score]],Table2[Sharpe Ratio Z-Score])</f>
        <v>524.5</v>
      </c>
      <c r="AV257">
        <f>(Table2[[#This Row],[Rank 1Y]]+Table2[[#This Row],[Rank 6M]]+Table2[[#This Row],[Rank Sharpe]])/3</f>
        <v>285.83333333333331</v>
      </c>
    </row>
    <row r="258" spans="1:48" x14ac:dyDescent="0.3">
      <c r="A258" t="s">
        <v>1028</v>
      </c>
      <c r="B258" t="s">
        <v>1029</v>
      </c>
      <c r="C258" t="s">
        <v>3122</v>
      </c>
      <c r="D258" t="s">
        <v>265</v>
      </c>
      <c r="E258">
        <v>13107.092245604999</v>
      </c>
      <c r="F258">
        <v>5494.35</v>
      </c>
      <c r="G258">
        <v>5.5028207863446799</v>
      </c>
      <c r="H258">
        <f>(Table2[[#This Row],[1Y Return vs Nifty]]-AVERAGE(Table2[1Y Return vs Nifty]))/_xlfn.STDEV.P(Table2[1Y Return vs Nifty])</f>
        <v>-0.39866300244162023</v>
      </c>
      <c r="I258">
        <v>-2.83100234983984</v>
      </c>
      <c r="J258">
        <f>(Table2[[#This Row],[1M Return vs Nifty]]-AVERAGE(Table2[1M Return vs Nifty]))/_xlfn.STDEV.P(Table2[1M Return vs Nifty])</f>
        <v>-0.43552503896348982</v>
      </c>
      <c r="K258">
        <v>19.323065422722198</v>
      </c>
      <c r="L258">
        <f>(Table2[[#This Row],[6M Return vs Nifty]]-AVERAGE(Table2[6M Return vs Nifty]))/_xlfn.STDEV.P(Table2[6M Return vs Nifty])</f>
        <v>0.51102431828613926</v>
      </c>
      <c r="M258">
        <v>-3.73851810991198</v>
      </c>
      <c r="N258">
        <f>(Table2[[#This Row],[1W Return vs Nifty]]-AVERAGE(Table2[1W Return vs Nifty]))/_xlfn.STDEV.P(Table2[1W Return vs Nifty])</f>
        <v>-0.64486623957006239</v>
      </c>
      <c r="O258">
        <v>6117.18</v>
      </c>
      <c r="P258">
        <v>6007.1861840089196</v>
      </c>
      <c r="Q258">
        <v>5239.40711500826</v>
      </c>
      <c r="R258">
        <v>14.885650527892199</v>
      </c>
      <c r="S258" s="1">
        <f>(Table2[[#This Row],[Close Price]]-Table2[[#This Row],[20D EMA]])/Table2[[#This Row],[20D EMA]]</f>
        <v>-0.10181652329995192</v>
      </c>
      <c r="T258" s="1">
        <f>(Table2[[#This Row],[Close Price]]-Table2[[#This Row],[50D EMA]])/Table2[[#This Row],[50D EMA]]</f>
        <v>-8.5370449375130886E-2</v>
      </c>
      <c r="U258" s="1">
        <f>(Table2[[#This Row],[Close Price]]-Table2[[#This Row],[200D EMA]])/Table2[[#This Row],[200D EMA]]</f>
        <v>4.8658727866643062E-2</v>
      </c>
      <c r="V258">
        <v>0.37838804271120202</v>
      </c>
      <c r="W258">
        <v>5451.5</v>
      </c>
      <c r="X258">
        <v>5939</v>
      </c>
      <c r="Y258">
        <v>5451.5</v>
      </c>
      <c r="Z258">
        <v>6055</v>
      </c>
      <c r="AA258">
        <v>5451.5</v>
      </c>
      <c r="AB258">
        <v>6618.95</v>
      </c>
      <c r="AC258" s="1">
        <f>(Table2[[#This Row],[Close Price]]/Table2[[#This Row],[Day Low]])-1</f>
        <v>7.860221957259439E-3</v>
      </c>
      <c r="AD258" s="1">
        <f>(Table2[[#This Row],[Day High]]/Table2[[#This Row],[Close Price]])-1</f>
        <v>8.0928590279104817E-2</v>
      </c>
      <c r="AE258" s="1">
        <f>(Table2[[#This Row],[Close Price]]/Table2[[#This Row],[Current Week Low]])-1</f>
        <v>7.860221957259439E-3</v>
      </c>
      <c r="AF258" s="1">
        <f>(Table2[[#This Row],[Current Week High]]/Table2[[#This Row],[Close Price]])-1</f>
        <v>0.10204118776561377</v>
      </c>
      <c r="AG258" s="1">
        <f>(Table2[[#This Row],[Close Price]]/Table2[[#This Row],[Current Month Low]])-1</f>
        <v>7.860221957259439E-3</v>
      </c>
      <c r="AH258" s="1">
        <f>(Table2[[#This Row],[Current Month High]]/Table2[[#This Row],[Close Price]])-1</f>
        <v>0.20468299252868838</v>
      </c>
      <c r="AI258">
        <v>29.6104179748286</v>
      </c>
      <c r="AJ258">
        <v>45.274388228606099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7.0000000000000007E-2</v>
      </c>
      <c r="AM258" t="s">
        <v>3162</v>
      </c>
      <c r="AN258">
        <v>-14.38</v>
      </c>
      <c r="AO258" t="s">
        <v>3161</v>
      </c>
      <c r="AP258">
        <v>8.7852118566870002E-2</v>
      </c>
      <c r="AQ258">
        <f>(Table2[[#This Row],[Sharpe Ratio]]-AVERAGE(Table2[Sharpe Ratio]))/_xlfn.STDEV.P(Table2[Sharpe Ratio])</f>
        <v>0.35305060725376258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-0.6149793554352706</v>
      </c>
      <c r="AS258">
        <f>_xlfn.RANK.AVG(Table2[[#This Row],[1Y Return vs Nifty Z-Score]],Table2[1Y Return vs Nifty Z-Score])</f>
        <v>434</v>
      </c>
      <c r="AT258">
        <f>_xlfn.RANK.AVG(Table2[[#This Row],[6M Return vs Nifty Z-Score]],Table2[6M Return vs Nifty Z-Score])</f>
        <v>173</v>
      </c>
      <c r="AU258">
        <f>_xlfn.RANK.AVG(Table2[[#This Row],[Sharpe Ratio Z-Score]],Table2[Sharpe Ratio Z-Score])</f>
        <v>252</v>
      </c>
      <c r="AV258">
        <f>(Table2[[#This Row],[Rank 1Y]]+Table2[[#This Row],[Rank 6M]]+Table2[[#This Row],[Rank Sharpe]])/3</f>
        <v>286.33333333333331</v>
      </c>
    </row>
    <row r="259" spans="1:48" x14ac:dyDescent="0.3">
      <c r="A259" t="s">
        <v>1506</v>
      </c>
      <c r="B259" t="s">
        <v>1507</v>
      </c>
      <c r="C259" t="s">
        <v>3130</v>
      </c>
      <c r="D259" t="s">
        <v>414</v>
      </c>
      <c r="E259">
        <v>6486.0946487399997</v>
      </c>
      <c r="F259">
        <v>1438.85</v>
      </c>
      <c r="G259">
        <v>56.639580687602503</v>
      </c>
      <c r="H259">
        <f>(Table2[[#This Row],[1Y Return vs Nifty]]-AVERAGE(Table2[1Y Return vs Nifty]))/_xlfn.STDEV.P(Table2[1Y Return vs Nifty])</f>
        <v>0.44577305421704039</v>
      </c>
      <c r="I259">
        <v>1.57499465598682</v>
      </c>
      <c r="J259">
        <f>(Table2[[#This Row],[1M Return vs Nifty]]-AVERAGE(Table2[1M Return vs Nifty]))/_xlfn.STDEV.P(Table2[1M Return vs Nifty])</f>
        <v>5.7547207457020549E-2</v>
      </c>
      <c r="K259">
        <v>-0.87473813878242201</v>
      </c>
      <c r="L259">
        <f>(Table2[[#This Row],[6M Return vs Nifty]]-AVERAGE(Table2[6M Return vs Nifty]))/_xlfn.STDEV.P(Table2[6M Return vs Nifty])</f>
        <v>-0.18894752734384218</v>
      </c>
      <c r="M259">
        <v>2.4161843554431202</v>
      </c>
      <c r="N259">
        <f>(Table2[[#This Row],[1W Return vs Nifty]]-AVERAGE(Table2[1W Return vs Nifty]))/_xlfn.STDEV.P(Table2[1W Return vs Nifty])</f>
        <v>0.54907423560721058</v>
      </c>
      <c r="O259">
        <v>1520.55</v>
      </c>
      <c r="P259">
        <v>1575.3364592027001</v>
      </c>
      <c r="Q259">
        <v>1416.3537145758</v>
      </c>
      <c r="R259">
        <v>32.439006356300297</v>
      </c>
      <c r="S259" s="1">
        <f>(Table2[[#This Row],[Close Price]]-Table2[[#This Row],[20D EMA]])/Table2[[#This Row],[20D EMA]]</f>
        <v>-5.3730558021768474E-2</v>
      </c>
      <c r="T259" s="1">
        <f>(Table2[[#This Row],[Close Price]]-Table2[[#This Row],[50D EMA]])/Table2[[#This Row],[50D EMA]]</f>
        <v>-8.6639560968313975E-2</v>
      </c>
      <c r="U259" s="1">
        <f>(Table2[[#This Row],[Close Price]]-Table2[[#This Row],[200D EMA]])/Table2[[#This Row],[200D EMA]]</f>
        <v>1.5883239612173812E-2</v>
      </c>
      <c r="V259">
        <v>0.35688453852019397</v>
      </c>
      <c r="W259">
        <v>1433.7</v>
      </c>
      <c r="X259">
        <v>1500</v>
      </c>
      <c r="Y259">
        <v>1433.7</v>
      </c>
      <c r="Z259">
        <v>1508.65</v>
      </c>
      <c r="AA259">
        <v>1433.7</v>
      </c>
      <c r="AB259">
        <v>1580</v>
      </c>
      <c r="AC259" s="1">
        <f>(Table2[[#This Row],[Close Price]]/Table2[[#This Row],[Day Low]])-1</f>
        <v>3.5921043453999157E-3</v>
      </c>
      <c r="AD259" s="1">
        <f>(Table2[[#This Row],[Day High]]/Table2[[#This Row],[Close Price]])-1</f>
        <v>4.2499218125586546E-2</v>
      </c>
      <c r="AE259" s="1">
        <f>(Table2[[#This Row],[Close Price]]/Table2[[#This Row],[Current Week Low]])-1</f>
        <v>3.5921043453999157E-3</v>
      </c>
      <c r="AF259" s="1">
        <f>(Table2[[#This Row],[Current Week High]]/Table2[[#This Row],[Close Price]])-1</f>
        <v>4.8510963616777314E-2</v>
      </c>
      <c r="AG259" s="1">
        <f>(Table2[[#This Row],[Close Price]]/Table2[[#This Row],[Current Month Low]])-1</f>
        <v>3.5921043453999157E-3</v>
      </c>
      <c r="AH259" s="1">
        <f>(Table2[[#This Row],[Current Month High]]/Table2[[#This Row],[Close Price]])-1</f>
        <v>9.8099176425617829E-2</v>
      </c>
      <c r="AI259">
        <v>33.842999617750301</v>
      </c>
      <c r="AJ259">
        <v>88.183363850379195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-0.16</v>
      </c>
      <c r="AM259" t="s">
        <v>3161</v>
      </c>
      <c r="AN259">
        <v>-7.02</v>
      </c>
      <c r="AO259" t="s">
        <v>3161</v>
      </c>
      <c r="AP259">
        <v>7.3210598917904005E-2</v>
      </c>
      <c r="AQ259">
        <f>(Table2[[#This Row],[Sharpe Ratio]]-AVERAGE(Table2[Sharpe Ratio]))/_xlfn.STDEV.P(Table2[Sharpe Ratio])</f>
        <v>0.18094713571694859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177</v>
      </c>
      <c r="AT259">
        <f>_xlfn.RANK.AVG(Table2[[#This Row],[6M Return vs Nifty Z-Score]],Table2[6M Return vs Nifty Z-Score])</f>
        <v>391</v>
      </c>
      <c r="AU259">
        <f>_xlfn.RANK.AVG(Table2[[#This Row],[Sharpe Ratio Z-Score]],Table2[Sharpe Ratio Z-Score])</f>
        <v>295</v>
      </c>
      <c r="AV259">
        <f>(Table2[[#This Row],[Rank 1Y]]+Table2[[#This Row],[Rank 6M]]+Table2[[#This Row],[Rank Sharpe]])/3</f>
        <v>287.66666666666669</v>
      </c>
    </row>
    <row r="260" spans="1:48" x14ac:dyDescent="0.3">
      <c r="A260" t="s">
        <v>184</v>
      </c>
      <c r="B260" t="s">
        <v>185</v>
      </c>
      <c r="C260" t="s">
        <v>3121</v>
      </c>
      <c r="D260" t="s">
        <v>80</v>
      </c>
      <c r="E260">
        <v>139268.874155995</v>
      </c>
      <c r="F260">
        <v>435.85</v>
      </c>
      <c r="G260">
        <v>65.248131854554401</v>
      </c>
      <c r="H260">
        <f>(Table2[[#This Row],[1Y Return vs Nifty]]-AVERAGE(Table2[1Y Return vs Nifty]))/_xlfn.STDEV.P(Table2[1Y Return vs Nifty])</f>
        <v>0.58792854109188175</v>
      </c>
      <c r="I260">
        <v>7.0338849463819297</v>
      </c>
      <c r="J260">
        <f>(Table2[[#This Row],[1M Return vs Nifty]]-AVERAGE(Table2[1M Return vs Nifty]))/_xlfn.STDEV.P(Table2[1M Return vs Nifty])</f>
        <v>0.66844805348317937</v>
      </c>
      <c r="K260">
        <v>-7.7155128474607997</v>
      </c>
      <c r="L260">
        <f>(Table2[[#This Row],[6M Return vs Nifty]]-AVERAGE(Table2[6M Return vs Nifty]))/_xlfn.STDEV.P(Table2[6M Return vs Nifty])</f>
        <v>-0.42602032012506857</v>
      </c>
      <c r="M260">
        <v>0.10575945610459001</v>
      </c>
      <c r="N260">
        <f>(Table2[[#This Row],[1W Return vs Nifty]]-AVERAGE(Table2[1W Return vs Nifty]))/_xlfn.STDEV.P(Table2[1W Return vs Nifty])</f>
        <v>0.10087875943182517</v>
      </c>
      <c r="O260">
        <v>455.32</v>
      </c>
      <c r="P260">
        <v>448.54486521024302</v>
      </c>
      <c r="Q260">
        <v>408.03689022222801</v>
      </c>
      <c r="R260">
        <v>28.062770334403901</v>
      </c>
      <c r="S260" s="1">
        <f>(Table2[[#This Row],[Close Price]]-Table2[[#This Row],[20D EMA]])/Table2[[#This Row],[20D EMA]]</f>
        <v>-4.2761135025915775E-2</v>
      </c>
      <c r="T260" s="1">
        <f>(Table2[[#This Row],[Close Price]]-Table2[[#This Row],[50D EMA]])/Table2[[#This Row],[50D EMA]]</f>
        <v>-2.8302330925787385E-2</v>
      </c>
      <c r="U260" s="1">
        <f>(Table2[[#This Row],[Close Price]]-Table2[[#This Row],[200D EMA]])/Table2[[#This Row],[200D EMA]]</f>
        <v>6.8163223581633112E-2</v>
      </c>
      <c r="V260">
        <v>0.84170217784789403</v>
      </c>
      <c r="W260">
        <v>434</v>
      </c>
      <c r="X260">
        <v>454.1</v>
      </c>
      <c r="Y260">
        <v>434</v>
      </c>
      <c r="Z260">
        <v>465.55</v>
      </c>
      <c r="AA260">
        <v>434</v>
      </c>
      <c r="AB260">
        <v>491.2</v>
      </c>
      <c r="AC260" s="1">
        <f>(Table2[[#This Row],[Close Price]]/Table2[[#This Row],[Day Low]])-1</f>
        <v>4.2626728110599643E-3</v>
      </c>
      <c r="AD260" s="1">
        <f>(Table2[[#This Row],[Day High]]/Table2[[#This Row],[Close Price]])-1</f>
        <v>4.1872203739818703E-2</v>
      </c>
      <c r="AE260" s="1">
        <f>(Table2[[#This Row],[Close Price]]/Table2[[#This Row],[Current Week Low]])-1</f>
        <v>4.2626728110599643E-3</v>
      </c>
      <c r="AF260" s="1">
        <f>(Table2[[#This Row],[Current Week High]]/Table2[[#This Row],[Close Price]])-1</f>
        <v>6.8142709647814659E-2</v>
      </c>
      <c r="AG260" s="1">
        <f>(Table2[[#This Row],[Close Price]]/Table2[[#This Row],[Current Month Low]])-1</f>
        <v>4.2626728110599643E-3</v>
      </c>
      <c r="AH260" s="1">
        <f>(Table2[[#This Row],[Current Month High]]/Table2[[#This Row],[Close Price]])-1</f>
        <v>0.12699323161638176</v>
      </c>
      <c r="AI260">
        <v>13.5367672364345</v>
      </c>
      <c r="AJ260">
        <v>88.843154246100497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0.05</v>
      </c>
      <c r="AM260" t="s">
        <v>3162</v>
      </c>
      <c r="AN260">
        <v>-6.6</v>
      </c>
      <c r="AO260" t="s">
        <v>3161</v>
      </c>
      <c r="AP260">
        <v>9.0605119945660006E-2</v>
      </c>
      <c r="AQ260">
        <f>(Table2[[#This Row],[Sharpe Ratio]]-AVERAGE(Table2[Sharpe Ratio]))/_xlfn.STDEV.P(Table2[Sharpe Ratio])</f>
        <v>0.38541071097215329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1.3166457448539712</v>
      </c>
      <c r="AS260">
        <f>_xlfn.RANK.AVG(Table2[[#This Row],[1Y Return vs Nifty Z-Score]],Table2[1Y Return vs Nifty Z-Score])</f>
        <v>150</v>
      </c>
      <c r="AT260">
        <f>_xlfn.RANK.AVG(Table2[[#This Row],[6M Return vs Nifty Z-Score]],Table2[6M Return vs Nifty Z-Score])</f>
        <v>474</v>
      </c>
      <c r="AU260">
        <f>_xlfn.RANK.AVG(Table2[[#This Row],[Sharpe Ratio Z-Score]],Table2[Sharpe Ratio Z-Score])</f>
        <v>240</v>
      </c>
      <c r="AV260">
        <f>(Table2[[#This Row],[Rank 1Y]]+Table2[[#This Row],[Rank 6M]]+Table2[[#This Row],[Rank Sharpe]])/3</f>
        <v>288</v>
      </c>
    </row>
    <row r="261" spans="1:48" x14ac:dyDescent="0.3">
      <c r="A261" t="s">
        <v>1444</v>
      </c>
      <c r="B261" t="s">
        <v>1445</v>
      </c>
      <c r="C261" t="s">
        <v>3130</v>
      </c>
      <c r="D261" t="s">
        <v>414</v>
      </c>
      <c r="E261">
        <v>7077.6540274259996</v>
      </c>
      <c r="F261">
        <v>86.82</v>
      </c>
      <c r="G261">
        <v>19.894797734093999</v>
      </c>
      <c r="H261">
        <f>(Table2[[#This Row],[1Y Return vs Nifty]]-AVERAGE(Table2[1Y Return vs Nifty]))/_xlfn.STDEV.P(Table2[1Y Return vs Nifty])</f>
        <v>-0.16100413854905574</v>
      </c>
      <c r="I261">
        <v>14.778286093554099</v>
      </c>
      <c r="J261">
        <f>(Table2[[#This Row],[1M Return vs Nifty]]-AVERAGE(Table2[1M Return vs Nifty]))/_xlfn.STDEV.P(Table2[1M Return vs Nifty])</f>
        <v>1.5351189263339695</v>
      </c>
      <c r="K261">
        <v>15.3593404139889</v>
      </c>
      <c r="L261">
        <f>(Table2[[#This Row],[6M Return vs Nifty]]-AVERAGE(Table2[6M Return vs Nifty]))/_xlfn.STDEV.P(Table2[6M Return vs Nifty])</f>
        <v>0.3736580991581977</v>
      </c>
      <c r="M261">
        <v>2.3028909454636799</v>
      </c>
      <c r="N261">
        <f>(Table2[[#This Row],[1W Return vs Nifty]]-AVERAGE(Table2[1W Return vs Nifty]))/_xlfn.STDEV.P(Table2[1W Return vs Nifty])</f>
        <v>0.52709663579524269</v>
      </c>
      <c r="O261">
        <v>88.6</v>
      </c>
      <c r="P261">
        <v>86.696439340388494</v>
      </c>
      <c r="Q261">
        <v>79.375499926750507</v>
      </c>
      <c r="R261">
        <v>42.729307656859802</v>
      </c>
      <c r="S261" s="1">
        <f>(Table2[[#This Row],[Close Price]]-Table2[[#This Row],[20D EMA]])/Table2[[#This Row],[20D EMA]]</f>
        <v>-2.0090293453724619E-2</v>
      </c>
      <c r="T261" s="1">
        <f>(Table2[[#This Row],[Close Price]]-Table2[[#This Row],[50D EMA]])/Table2[[#This Row],[50D EMA]]</f>
        <v>1.4252103148824128E-3</v>
      </c>
      <c r="U261" s="1">
        <f>(Table2[[#This Row],[Close Price]]-Table2[[#This Row],[200D EMA]])/Table2[[#This Row],[200D EMA]]</f>
        <v>9.3788386594345075E-2</v>
      </c>
      <c r="V261">
        <v>1.1947969638357601</v>
      </c>
      <c r="W261">
        <v>86.01</v>
      </c>
      <c r="X261">
        <v>92.64</v>
      </c>
      <c r="Y261">
        <v>86.01</v>
      </c>
      <c r="Z261">
        <v>96.39</v>
      </c>
      <c r="AA261">
        <v>78.81</v>
      </c>
      <c r="AB261">
        <v>96.5</v>
      </c>
      <c r="AC261" s="1">
        <f>(Table2[[#This Row],[Close Price]]/Table2[[#This Row],[Day Low]])-1</f>
        <v>9.4175095919077911E-3</v>
      </c>
      <c r="AD261" s="1">
        <f>(Table2[[#This Row],[Day High]]/Table2[[#This Row],[Close Price]])-1</f>
        <v>6.7035245335176352E-2</v>
      </c>
      <c r="AE261" s="1">
        <f>(Table2[[#This Row],[Close Price]]/Table2[[#This Row],[Current Week Low]])-1</f>
        <v>9.4175095919077911E-3</v>
      </c>
      <c r="AF261" s="1">
        <f>(Table2[[#This Row],[Current Week High]]/Table2[[#This Row],[Close Price]])-1</f>
        <v>0.11022805805114033</v>
      </c>
      <c r="AG261" s="1">
        <f>(Table2[[#This Row],[Close Price]]/Table2[[#This Row],[Current Month Low]])-1</f>
        <v>0.10163684811572127</v>
      </c>
      <c r="AH261" s="1">
        <f>(Table2[[#This Row],[Current Month High]]/Table2[[#This Row],[Close Price]])-1</f>
        <v>0.11149504722414205</v>
      </c>
      <c r="AI261">
        <v>13.280350149735</v>
      </c>
      <c r="AJ261">
        <v>48.030690537084297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0.05</v>
      </c>
      <c r="AM261" t="s">
        <v>3162</v>
      </c>
      <c r="AN261">
        <v>2.99</v>
      </c>
      <c r="AO261" t="s">
        <v>3162</v>
      </c>
      <c r="AP261">
        <v>6.8008644675381993E-2</v>
      </c>
      <c r="AQ261">
        <f>(Table2[[#This Row],[Sharpe Ratio]]-AVERAGE(Table2[Sharpe Ratio]))/_xlfn.STDEV.P(Table2[Sharpe Ratio])</f>
        <v>0.11980086091910538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2.3946703836574597</v>
      </c>
      <c r="AS261">
        <f>_xlfn.RANK.AVG(Table2[[#This Row],[1Y Return vs Nifty Z-Score]],Table2[1Y Return vs Nifty Z-Score])</f>
        <v>347</v>
      </c>
      <c r="AT261">
        <f>_xlfn.RANK.AVG(Table2[[#This Row],[6M Return vs Nifty Z-Score]],Table2[6M Return vs Nifty Z-Score])</f>
        <v>204</v>
      </c>
      <c r="AU261">
        <f>_xlfn.RANK.AVG(Table2[[#This Row],[Sharpe Ratio Z-Score]],Table2[Sharpe Ratio Z-Score])</f>
        <v>314</v>
      </c>
      <c r="AV261">
        <f>(Table2[[#This Row],[Rank 1Y]]+Table2[[#This Row],[Rank 6M]]+Table2[[#This Row],[Rank Sharpe]])/3</f>
        <v>288.33333333333331</v>
      </c>
    </row>
    <row r="262" spans="1:48" x14ac:dyDescent="0.3">
      <c r="A262" t="s">
        <v>1539</v>
      </c>
      <c r="B262" t="s">
        <v>1540</v>
      </c>
      <c r="C262" t="s">
        <v>3119</v>
      </c>
      <c r="D262" t="s">
        <v>48</v>
      </c>
      <c r="E262">
        <v>6324.7511517599996</v>
      </c>
      <c r="F262">
        <v>37.65</v>
      </c>
      <c r="G262">
        <v>44.927741853915798</v>
      </c>
      <c r="H262">
        <f>(Table2[[#This Row],[1Y Return vs Nifty]]-AVERAGE(Table2[1Y Return vs Nifty]))/_xlfn.STDEV.P(Table2[1Y Return vs Nifty])</f>
        <v>0.25237208356428487</v>
      </c>
      <c r="I262">
        <v>-2.5751506793089201</v>
      </c>
      <c r="J262">
        <f>(Table2[[#This Row],[1M Return vs Nifty]]-AVERAGE(Table2[1M Return vs Nifty]))/_xlfn.STDEV.P(Table2[1M Return vs Nifty])</f>
        <v>-0.40689284566597039</v>
      </c>
      <c r="K262">
        <v>-9.8264235576152608</v>
      </c>
      <c r="L262">
        <f>(Table2[[#This Row],[6M Return vs Nifty]]-AVERAGE(Table2[6M Return vs Nifty]))/_xlfn.STDEV.P(Table2[6M Return vs Nifty])</f>
        <v>-0.49917570364226738</v>
      </c>
      <c r="M262">
        <v>-6.5279943264696199</v>
      </c>
      <c r="N262">
        <f>(Table2[[#This Row],[1W Return vs Nifty]]-AVERAGE(Table2[1W Return vs Nifty]))/_xlfn.STDEV.P(Table2[1W Return vs Nifty])</f>
        <v>-1.1859920824909478</v>
      </c>
      <c r="O262">
        <v>41.89</v>
      </c>
      <c r="P262">
        <v>43.7264523922181</v>
      </c>
      <c r="Q262">
        <v>40.629593896287901</v>
      </c>
      <c r="R262">
        <v>28.511689583117999</v>
      </c>
      <c r="S262" s="1">
        <f>(Table2[[#This Row],[Close Price]]-Table2[[#This Row],[20D EMA]])/Table2[[#This Row],[20D EMA]]</f>
        <v>-0.10121747433755078</v>
      </c>
      <c r="T262" s="1">
        <f>(Table2[[#This Row],[Close Price]]-Table2[[#This Row],[50D EMA]])/Table2[[#This Row],[50D EMA]]</f>
        <v>-0.13896513574239822</v>
      </c>
      <c r="U262" s="1">
        <f>(Table2[[#This Row],[Close Price]]-Table2[[#This Row],[200D EMA]])/Table2[[#This Row],[200D EMA]]</f>
        <v>-7.3335556931572746E-2</v>
      </c>
      <c r="V262">
        <v>0.75863289499271602</v>
      </c>
      <c r="W262">
        <v>37.49</v>
      </c>
      <c r="X262">
        <v>40.630000000000003</v>
      </c>
      <c r="Y262">
        <v>37.49</v>
      </c>
      <c r="Z262">
        <v>42.43</v>
      </c>
      <c r="AA262">
        <v>37.049999999999997</v>
      </c>
      <c r="AB262">
        <v>45.06</v>
      </c>
      <c r="AC262" s="1">
        <f>(Table2[[#This Row],[Close Price]]/Table2[[#This Row],[Day Low]])-1</f>
        <v>4.2678047479327574E-3</v>
      </c>
      <c r="AD262" s="1">
        <f>(Table2[[#This Row],[Day High]]/Table2[[#This Row],[Close Price]])-1</f>
        <v>7.915006640106248E-2</v>
      </c>
      <c r="AE262" s="1">
        <f>(Table2[[#This Row],[Close Price]]/Table2[[#This Row],[Current Week Low]])-1</f>
        <v>4.2678047479327574E-3</v>
      </c>
      <c r="AF262" s="1">
        <f>(Table2[[#This Row],[Current Week High]]/Table2[[#This Row],[Close Price]])-1</f>
        <v>0.12695883134130148</v>
      </c>
      <c r="AG262" s="1">
        <f>(Table2[[#This Row],[Close Price]]/Table2[[#This Row],[Current Month Low]])-1</f>
        <v>1.6194331983805599E-2</v>
      </c>
      <c r="AH262" s="1">
        <f>(Table2[[#This Row],[Current Month High]]/Table2[[#This Row],[Close Price]])-1</f>
        <v>0.19681274900398416</v>
      </c>
      <c r="AI262">
        <v>52.722443559096902</v>
      </c>
      <c r="AJ262">
        <v>66.186850373742104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-0.24</v>
      </c>
      <c r="AM262" t="s">
        <v>3161</v>
      </c>
      <c r="AN262">
        <v>-6.65</v>
      </c>
      <c r="AO262" t="s">
        <v>3161</v>
      </c>
      <c r="AP262">
        <v>0.12548557174772501</v>
      </c>
      <c r="AQ262">
        <f>(Table2[[#This Row],[Sharpe Ratio]]-AVERAGE(Table2[Sharpe Ratio]))/_xlfn.STDEV.P(Table2[Sharpe Ratio])</f>
        <v>0.79541233565541147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223</v>
      </c>
      <c r="AT262">
        <f>_xlfn.RANK.AVG(Table2[[#This Row],[6M Return vs Nifty Z-Score]],Table2[6M Return vs Nifty Z-Score])</f>
        <v>494</v>
      </c>
      <c r="AU262">
        <f>_xlfn.RANK.AVG(Table2[[#This Row],[Sharpe Ratio Z-Score]],Table2[Sharpe Ratio Z-Score])</f>
        <v>148</v>
      </c>
      <c r="AV262">
        <f>(Table2[[#This Row],[Rank 1Y]]+Table2[[#This Row],[Rank 6M]]+Table2[[#This Row],[Rank Sharpe]])/3</f>
        <v>288.33333333333331</v>
      </c>
    </row>
    <row r="263" spans="1:48" x14ac:dyDescent="0.3">
      <c r="A263" t="s">
        <v>169</v>
      </c>
      <c r="B263" t="s">
        <v>170</v>
      </c>
      <c r="C263" t="s">
        <v>3120</v>
      </c>
      <c r="D263" t="s">
        <v>171</v>
      </c>
      <c r="E263">
        <v>154448.29250109999</v>
      </c>
      <c r="F263">
        <v>5817.95</v>
      </c>
      <c r="G263">
        <v>44.015716554656898</v>
      </c>
      <c r="H263">
        <f>(Table2[[#This Row],[1Y Return vs Nifty]]-AVERAGE(Table2[1Y Return vs Nifty]))/_xlfn.STDEV.P(Table2[1Y Return vs Nifty])</f>
        <v>0.23731154690208278</v>
      </c>
      <c r="I263">
        <v>12.939892289074001</v>
      </c>
      <c r="J263">
        <f>(Table2[[#This Row],[1M Return vs Nifty]]-AVERAGE(Table2[1M Return vs Nifty]))/_xlfn.STDEV.P(Table2[1M Return vs Nifty])</f>
        <v>1.329385476723856</v>
      </c>
      <c r="K263">
        <v>46.102691151459098</v>
      </c>
      <c r="L263">
        <f>(Table2[[#This Row],[6M Return vs Nifty]]-AVERAGE(Table2[6M Return vs Nifty]))/_xlfn.STDEV.P(Table2[6M Return vs Nifty])</f>
        <v>1.4390947388912056</v>
      </c>
      <c r="M263">
        <v>-1.5643166033217799</v>
      </c>
      <c r="N263">
        <f>(Table2[[#This Row],[1W Return vs Nifty]]-AVERAGE(Table2[1W Return vs Nifty]))/_xlfn.STDEV.P(Table2[1W Return vs Nifty])</f>
        <v>-0.22309651235390268</v>
      </c>
      <c r="O263">
        <v>5783.59</v>
      </c>
      <c r="P263">
        <v>5438.46088289618</v>
      </c>
      <c r="Q263">
        <v>4597.1495774196801</v>
      </c>
      <c r="R263">
        <v>45.385734793848201</v>
      </c>
      <c r="S263" s="1">
        <f>(Table2[[#This Row],[Close Price]]-Table2[[#This Row],[20D EMA]])/Table2[[#This Row],[20D EMA]]</f>
        <v>5.9409467130276646E-3</v>
      </c>
      <c r="T263" s="1">
        <f>(Table2[[#This Row],[Close Price]]-Table2[[#This Row],[50D EMA]])/Table2[[#This Row],[50D EMA]]</f>
        <v>6.9778771103659737E-2</v>
      </c>
      <c r="U263" s="1">
        <f>(Table2[[#This Row],[Close Price]]-Table2[[#This Row],[200D EMA]])/Table2[[#This Row],[200D EMA]]</f>
        <v>0.26555594983827763</v>
      </c>
      <c r="V263">
        <v>1.18482392381226</v>
      </c>
      <c r="W263">
        <v>5805</v>
      </c>
      <c r="X263">
        <v>5964</v>
      </c>
      <c r="Y263">
        <v>5805</v>
      </c>
      <c r="Z263">
        <v>6108.4</v>
      </c>
      <c r="AA263">
        <v>5241.7</v>
      </c>
      <c r="AB263">
        <v>6275.85</v>
      </c>
      <c r="AC263" s="1">
        <f>(Table2[[#This Row],[Close Price]]/Table2[[#This Row],[Day Low]])-1</f>
        <v>2.230835486649374E-3</v>
      </c>
      <c r="AD263" s="1">
        <f>(Table2[[#This Row],[Day High]]/Table2[[#This Row],[Close Price]])-1</f>
        <v>2.5103343961361047E-2</v>
      </c>
      <c r="AE263" s="1">
        <f>(Table2[[#This Row],[Close Price]]/Table2[[#This Row],[Current Week Low]])-1</f>
        <v>2.230835486649374E-3</v>
      </c>
      <c r="AF263" s="1">
        <f>(Table2[[#This Row],[Current Week High]]/Table2[[#This Row],[Close Price]])-1</f>
        <v>4.9923082872833202E-2</v>
      </c>
      <c r="AG263" s="1">
        <f>(Table2[[#This Row],[Close Price]]/Table2[[#This Row],[Current Month Low]])-1</f>
        <v>0.10993570788103102</v>
      </c>
      <c r="AH263" s="1">
        <f>(Table2[[#This Row],[Current Month High]]/Table2[[#This Row],[Close Price]])-1</f>
        <v>7.8704698390326566E-2</v>
      </c>
      <c r="AI263">
        <v>7.8704698390326504</v>
      </c>
      <c r="AJ263">
        <v>76.552969380633002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0.12</v>
      </c>
      <c r="AM263" t="s">
        <v>3162</v>
      </c>
      <c r="AN263">
        <v>7.23</v>
      </c>
      <c r="AO263" t="s">
        <v>3162</v>
      </c>
      <c r="AP263">
        <v>-1.1663606300853E-2</v>
      </c>
      <c r="AQ263">
        <f>(Table2[[#This Row],[Sharpe Ratio]]-AVERAGE(Table2[Sharpe Ratio]))/_xlfn.STDEV.P(Table2[Sharpe Ratio])</f>
        <v>-0.81670513756382601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1.9659901125994159</v>
      </c>
      <c r="AS263">
        <f>_xlfn.RANK.AVG(Table2[[#This Row],[1Y Return vs Nifty Z-Score]],Table2[1Y Return vs Nifty Z-Score])</f>
        <v>227</v>
      </c>
      <c r="AT263">
        <f>_xlfn.RANK.AVG(Table2[[#This Row],[6M Return vs Nifty Z-Score]],Table2[6M Return vs Nifty Z-Score])</f>
        <v>61</v>
      </c>
      <c r="AU263">
        <f>_xlfn.RANK.AVG(Table2[[#This Row],[Sharpe Ratio Z-Score]],Table2[Sharpe Ratio Z-Score])</f>
        <v>580</v>
      </c>
      <c r="AV263">
        <f>(Table2[[#This Row],[Rank 1Y]]+Table2[[#This Row],[Rank 6M]]+Table2[[#This Row],[Rank Sharpe]])/3</f>
        <v>289.33333333333331</v>
      </c>
    </row>
    <row r="264" spans="1:48" x14ac:dyDescent="0.3">
      <c r="A264" t="s">
        <v>214</v>
      </c>
      <c r="B264" t="s">
        <v>215</v>
      </c>
      <c r="C264" t="s">
        <v>3121</v>
      </c>
      <c r="D264" t="s">
        <v>57</v>
      </c>
      <c r="E264">
        <v>116963.758377725</v>
      </c>
      <c r="F264">
        <v>670.25</v>
      </c>
      <c r="G264">
        <v>56.667794765172999</v>
      </c>
      <c r="H264">
        <f>(Table2[[#This Row],[1Y Return vs Nifty]]-AVERAGE(Table2[1Y Return vs Nifty]))/_xlfn.STDEV.P(Table2[1Y Return vs Nifty])</f>
        <v>0.44623896141280123</v>
      </c>
      <c r="I264">
        <v>-7.7047747841809304</v>
      </c>
      <c r="J264">
        <f>(Table2[[#This Row],[1M Return vs Nifty]]-AVERAGE(Table2[1M Return vs Nifty]))/_xlfn.STDEV.P(Table2[1M Return vs Nifty])</f>
        <v>-0.980945727984599</v>
      </c>
      <c r="K264">
        <v>5.49625081853264E-2</v>
      </c>
      <c r="L264">
        <f>(Table2[[#This Row],[6M Return vs Nifty]]-AVERAGE(Table2[6M Return vs Nifty]))/_xlfn.STDEV.P(Table2[6M Return vs Nifty])</f>
        <v>-0.15672797061037108</v>
      </c>
      <c r="M264">
        <v>-0.83289887803236695</v>
      </c>
      <c r="N264">
        <f>(Table2[[#This Row],[1W Return vs Nifty]]-AVERAGE(Table2[1W Return vs Nifty]))/_xlfn.STDEV.P(Table2[1W Return vs Nifty])</f>
        <v>-8.121000664533827E-2</v>
      </c>
      <c r="O264">
        <v>706.05</v>
      </c>
      <c r="P264">
        <v>712.92688562258695</v>
      </c>
      <c r="Q264">
        <v>625.12294430516999</v>
      </c>
      <c r="R264">
        <v>30.1551493890681</v>
      </c>
      <c r="S264" s="1">
        <f>(Table2[[#This Row],[Close Price]]-Table2[[#This Row],[20D EMA]])/Table2[[#This Row],[20D EMA]]</f>
        <v>-5.0704624318390991E-2</v>
      </c>
      <c r="T264" s="1">
        <f>(Table2[[#This Row],[Close Price]]-Table2[[#This Row],[50D EMA]])/Table2[[#This Row],[50D EMA]]</f>
        <v>-5.9861518036759057E-2</v>
      </c>
      <c r="U264" s="1">
        <f>(Table2[[#This Row],[Close Price]]-Table2[[#This Row],[200D EMA]])/Table2[[#This Row],[200D EMA]]</f>
        <v>7.2189088731960005E-2</v>
      </c>
      <c r="V264">
        <v>0.665362179110916</v>
      </c>
      <c r="W264">
        <v>666.1</v>
      </c>
      <c r="X264">
        <v>689.05</v>
      </c>
      <c r="Y264">
        <v>666.1</v>
      </c>
      <c r="Z264">
        <v>697.2</v>
      </c>
      <c r="AA264">
        <v>662.2</v>
      </c>
      <c r="AB264">
        <v>741.45</v>
      </c>
      <c r="AC264" s="1">
        <f>(Table2[[#This Row],[Close Price]]/Table2[[#This Row],[Day Low]])-1</f>
        <v>6.2302957513886703E-3</v>
      </c>
      <c r="AD264" s="1">
        <f>(Table2[[#This Row],[Day High]]/Table2[[#This Row],[Close Price]])-1</f>
        <v>2.8049235359940194E-2</v>
      </c>
      <c r="AE264" s="1">
        <f>(Table2[[#This Row],[Close Price]]/Table2[[#This Row],[Current Week Low]])-1</f>
        <v>6.2302957513886703E-3</v>
      </c>
      <c r="AF264" s="1">
        <f>(Table2[[#This Row],[Current Week High]]/Table2[[#This Row],[Close Price]])-1</f>
        <v>4.0208877284595435E-2</v>
      </c>
      <c r="AG264" s="1">
        <f>(Table2[[#This Row],[Close Price]]/Table2[[#This Row],[Current Month Low]])-1</f>
        <v>1.2156448202959691E-2</v>
      </c>
      <c r="AH264" s="1">
        <f>(Table2[[#This Row],[Current Month High]]/Table2[[#This Row],[Close Price]])-1</f>
        <v>0.10622901902275284</v>
      </c>
      <c r="AI264">
        <v>20.089518836255099</v>
      </c>
      <c r="AJ264">
        <v>92.877697841726601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0.03</v>
      </c>
      <c r="AM264" t="s">
        <v>3162</v>
      </c>
      <c r="AN264">
        <v>-4.18</v>
      </c>
      <c r="AO264" t="s">
        <v>3161</v>
      </c>
      <c r="AP264">
        <v>6.6263880172549E-2</v>
      </c>
      <c r="AQ264">
        <f>(Table2[[#This Row],[Sharpe Ratio]]-AVERAGE(Table2[Sharpe Ratio]))/_xlfn.STDEV.P(Table2[Sharpe Ratio])</f>
        <v>9.9292058885501744E-2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175</v>
      </c>
      <c r="AT264">
        <f>_xlfn.RANK.AVG(Table2[[#This Row],[6M Return vs Nifty Z-Score]],Table2[6M Return vs Nifty Z-Score])</f>
        <v>384</v>
      </c>
      <c r="AU264">
        <f>_xlfn.RANK.AVG(Table2[[#This Row],[Sharpe Ratio Z-Score]],Table2[Sharpe Ratio Z-Score])</f>
        <v>319</v>
      </c>
      <c r="AV264">
        <f>(Table2[[#This Row],[Rank 1Y]]+Table2[[#This Row],[Rank 6M]]+Table2[[#This Row],[Rank Sharpe]])/3</f>
        <v>292.66666666666669</v>
      </c>
    </row>
    <row r="265" spans="1:48" x14ac:dyDescent="0.3">
      <c r="A265" t="s">
        <v>1673</v>
      </c>
      <c r="B265" t="s">
        <v>1674</v>
      </c>
      <c r="C265" t="s">
        <v>3120</v>
      </c>
      <c r="D265" t="s">
        <v>253</v>
      </c>
      <c r="E265">
        <v>5063.4467423400001</v>
      </c>
      <c r="F265">
        <v>619.35</v>
      </c>
      <c r="G265">
        <v>43.628174330761702</v>
      </c>
      <c r="H265">
        <f>(Table2[[#This Row],[1Y Return vs Nifty]]-AVERAGE(Table2[1Y Return vs Nifty]))/_xlfn.STDEV.P(Table2[1Y Return vs Nifty])</f>
        <v>0.23091195044805055</v>
      </c>
      <c r="I265">
        <v>14.500757787397101</v>
      </c>
      <c r="J265">
        <f>(Table2[[#This Row],[1M Return vs Nifty]]-AVERAGE(Table2[1M Return vs Nifty]))/_xlfn.STDEV.P(Table2[1M Return vs Nifty])</f>
        <v>1.5040609149051951</v>
      </c>
      <c r="K265">
        <v>25.094417967773602</v>
      </c>
      <c r="L265">
        <f>(Table2[[#This Row],[6M Return vs Nifty]]-AVERAGE(Table2[6M Return vs Nifty]))/_xlfn.STDEV.P(Table2[6M Return vs Nifty])</f>
        <v>0.71103538782839504</v>
      </c>
      <c r="M265">
        <v>-0.28228249113514298</v>
      </c>
      <c r="N265">
        <f>(Table2[[#This Row],[1W Return vs Nifty]]-AVERAGE(Table2[1W Return vs Nifty]))/_xlfn.STDEV.P(Table2[1W Return vs Nifty])</f>
        <v>2.5603148712373312E-2</v>
      </c>
      <c r="O265">
        <v>593.51</v>
      </c>
      <c r="P265">
        <v>551.03161042433101</v>
      </c>
      <c r="Q265">
        <v>466.832515841891</v>
      </c>
      <c r="R265">
        <v>43.692943646904901</v>
      </c>
      <c r="S265" s="1">
        <f>(Table2[[#This Row],[Close Price]]-Table2[[#This Row],[20D EMA]])/Table2[[#This Row],[20D EMA]]</f>
        <v>4.3537598355545874E-2</v>
      </c>
      <c r="T265" s="1">
        <f>(Table2[[#This Row],[Close Price]]-Table2[[#This Row],[50D EMA]])/Table2[[#This Row],[50D EMA]]</f>
        <v>0.12398270495418459</v>
      </c>
      <c r="U265" s="1">
        <f>(Table2[[#This Row],[Close Price]]-Table2[[#This Row],[200D EMA]])/Table2[[#This Row],[200D EMA]]</f>
        <v>0.32670707155661016</v>
      </c>
      <c r="V265">
        <v>1.0536120105797699</v>
      </c>
      <c r="W265">
        <v>582.95000000000005</v>
      </c>
      <c r="X265">
        <v>620.54999999999995</v>
      </c>
      <c r="Y265">
        <v>582.95000000000005</v>
      </c>
      <c r="Z265">
        <v>638.70000000000005</v>
      </c>
      <c r="AA265">
        <v>525.04999999999995</v>
      </c>
      <c r="AB265">
        <v>663</v>
      </c>
      <c r="AC265" s="1">
        <f>(Table2[[#This Row],[Close Price]]/Table2[[#This Row],[Day Low]])-1</f>
        <v>6.2441032678617336E-2</v>
      </c>
      <c r="AD265" s="1">
        <f>(Table2[[#This Row],[Day High]]/Table2[[#This Row],[Close Price]])-1</f>
        <v>1.9375151368368204E-3</v>
      </c>
      <c r="AE265" s="1">
        <f>(Table2[[#This Row],[Close Price]]/Table2[[#This Row],[Current Week Low]])-1</f>
        <v>6.2441032678617336E-2</v>
      </c>
      <c r="AF265" s="1">
        <f>(Table2[[#This Row],[Current Week High]]/Table2[[#This Row],[Close Price]])-1</f>
        <v>3.1242431581496755E-2</v>
      </c>
      <c r="AG265" s="1">
        <f>(Table2[[#This Row],[Close Price]]/Table2[[#This Row],[Current Month Low]])-1</f>
        <v>0.1796019426721267</v>
      </c>
      <c r="AH265" s="1">
        <f>(Table2[[#This Row],[Current Month High]]/Table2[[#This Row],[Close Price]])-1</f>
        <v>7.0477113102445976E-2</v>
      </c>
      <c r="AI265">
        <v>7.0477113102445896</v>
      </c>
      <c r="AJ265">
        <v>79.991281604184806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0.26</v>
      </c>
      <c r="AM265" t="s">
        <v>3162</v>
      </c>
      <c r="AN265">
        <v>6.76</v>
      </c>
      <c r="AO265" t="s">
        <v>3162</v>
      </c>
      <c r="AQ265">
        <f>(Table2[[#This Row],[Sharpe Ratio]]-AVERAGE(Table2[Sharpe Ratio]))/_xlfn.STDEV.P(Table2[Sharpe Ratio])</f>
        <v>-0.6796054933231942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1.79200590857082</v>
      </c>
      <c r="AS265">
        <f>_xlfn.RANK.AVG(Table2[[#This Row],[1Y Return vs Nifty Z-Score]],Table2[1Y Return vs Nifty Z-Score])</f>
        <v>230</v>
      </c>
      <c r="AT265">
        <f>_xlfn.RANK.AVG(Table2[[#This Row],[6M Return vs Nifty Z-Score]],Table2[6M Return vs Nifty Z-Score])</f>
        <v>125</v>
      </c>
      <c r="AU265">
        <f>_xlfn.RANK.AVG(Table2[[#This Row],[Sharpe Ratio Z-Score]],Table2[Sharpe Ratio Z-Score])</f>
        <v>524.5</v>
      </c>
      <c r="AV265">
        <f>(Table2[[#This Row],[Rank 1Y]]+Table2[[#This Row],[Rank 6M]]+Table2[[#This Row],[Rank Sharpe]])/3</f>
        <v>293.16666666666669</v>
      </c>
    </row>
    <row r="266" spans="1:48" x14ac:dyDescent="0.3">
      <c r="A266" t="s">
        <v>461</v>
      </c>
      <c r="B266" t="s">
        <v>462</v>
      </c>
      <c r="C266" t="s">
        <v>3116</v>
      </c>
      <c r="D266" t="s">
        <v>24</v>
      </c>
      <c r="E266">
        <v>46437.809077615901</v>
      </c>
      <c r="F266">
        <v>189.34</v>
      </c>
      <c r="G266">
        <v>9.6364687661058497</v>
      </c>
      <c r="H266">
        <f>(Table2[[#This Row],[1Y Return vs Nifty]]-AVERAGE(Table2[1Y Return vs Nifty]))/_xlfn.STDEV.P(Table2[1Y Return vs Nifty])</f>
        <v>-0.33040288180854305</v>
      </c>
      <c r="I266">
        <v>9.2490954844111304</v>
      </c>
      <c r="J266">
        <f>(Table2[[#This Row],[1M Return vs Nifty]]-AVERAGE(Table2[1M Return vs Nifty]))/_xlfn.STDEV.P(Table2[1M Return vs Nifty])</f>
        <v>0.91635081756495262</v>
      </c>
      <c r="K266">
        <v>13.787011306590699</v>
      </c>
      <c r="L266">
        <f>(Table2[[#This Row],[6M Return vs Nifty]]-AVERAGE(Table2[6M Return vs Nifty]))/_xlfn.STDEV.P(Table2[6M Return vs Nifty])</f>
        <v>0.31916771341442862</v>
      </c>
      <c r="M266">
        <v>-0.282818106848576</v>
      </c>
      <c r="N266">
        <f>(Table2[[#This Row],[1W Return vs Nifty]]-AVERAGE(Table2[1W Return vs Nifty]))/_xlfn.STDEV.P(Table2[1W Return vs Nifty])</f>
        <v>2.5499245512664089E-2</v>
      </c>
      <c r="O266">
        <v>191.79</v>
      </c>
      <c r="P266">
        <v>190.85455924866599</v>
      </c>
      <c r="Q266">
        <v>174.895022627994</v>
      </c>
      <c r="R266">
        <v>42.408864322511903</v>
      </c>
      <c r="S266" s="1">
        <f>(Table2[[#This Row],[Close Price]]-Table2[[#This Row],[20D EMA]])/Table2[[#This Row],[20D EMA]]</f>
        <v>-1.2774388654257202E-2</v>
      </c>
      <c r="T266" s="1">
        <f>(Table2[[#This Row],[Close Price]]-Table2[[#This Row],[50D EMA]])/Table2[[#This Row],[50D EMA]]</f>
        <v>-7.9356723498161634E-3</v>
      </c>
      <c r="U266" s="1">
        <f>(Table2[[#This Row],[Close Price]]-Table2[[#This Row],[200D EMA]])/Table2[[#This Row],[200D EMA]]</f>
        <v>8.2592272524134827E-2</v>
      </c>
      <c r="V266">
        <v>0.85010759546267001</v>
      </c>
      <c r="W266">
        <v>188.99</v>
      </c>
      <c r="X266">
        <v>195</v>
      </c>
      <c r="Y266">
        <v>188.99</v>
      </c>
      <c r="Z266">
        <v>197.25</v>
      </c>
      <c r="AA266">
        <v>182.35</v>
      </c>
      <c r="AB266">
        <v>200.1</v>
      </c>
      <c r="AC266" s="1">
        <f>(Table2[[#This Row],[Close Price]]/Table2[[#This Row],[Day Low]])-1</f>
        <v>1.8519498386158073E-3</v>
      </c>
      <c r="AD266" s="1">
        <f>(Table2[[#This Row],[Day High]]/Table2[[#This Row],[Close Price]])-1</f>
        <v>2.9893313615717787E-2</v>
      </c>
      <c r="AE266" s="1">
        <f>(Table2[[#This Row],[Close Price]]/Table2[[#This Row],[Current Week Low]])-1</f>
        <v>1.8519498386158073E-3</v>
      </c>
      <c r="AF266" s="1">
        <f>(Table2[[#This Row],[Current Week High]]/Table2[[#This Row],[Close Price]])-1</f>
        <v>4.1776698003591406E-2</v>
      </c>
      <c r="AG266" s="1">
        <f>(Table2[[#This Row],[Close Price]]/Table2[[#This Row],[Current Month Low]])-1</f>
        <v>3.8332876336715227E-2</v>
      </c>
      <c r="AH266" s="1">
        <f>(Table2[[#This Row],[Current Month High]]/Table2[[#This Row],[Close Price]])-1</f>
        <v>5.682898489489796E-2</v>
      </c>
      <c r="AI266">
        <v>9.1105946973698106</v>
      </c>
      <c r="AJ266">
        <v>37.9526411657559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-0.04</v>
      </c>
      <c r="AM266" t="s">
        <v>3161</v>
      </c>
      <c r="AN266">
        <v>-2.2400000000000002</v>
      </c>
      <c r="AO266" t="s">
        <v>3161</v>
      </c>
      <c r="AP266">
        <v>8.6103135438710995E-2</v>
      </c>
      <c r="AQ266">
        <f>(Table2[[#This Row],[Sharpe Ratio]]-AVERAGE(Table2[Sharpe Ratio]))/_xlfn.STDEV.P(Table2[Sharpe Ratio])</f>
        <v>0.33249221746689789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1.2631071121504003</v>
      </c>
      <c r="AS266">
        <f>_xlfn.RANK.AVG(Table2[[#This Row],[1Y Return vs Nifty Z-Score]],Table2[1Y Return vs Nifty Z-Score])</f>
        <v>405</v>
      </c>
      <c r="AT266">
        <f>_xlfn.RANK.AVG(Table2[[#This Row],[6M Return vs Nifty Z-Score]],Table2[6M Return vs Nifty Z-Score])</f>
        <v>220</v>
      </c>
      <c r="AU266">
        <f>_xlfn.RANK.AVG(Table2[[#This Row],[Sharpe Ratio Z-Score]],Table2[Sharpe Ratio Z-Score])</f>
        <v>258</v>
      </c>
      <c r="AV266">
        <f>(Table2[[#This Row],[Rank 1Y]]+Table2[[#This Row],[Rank 6M]]+Table2[[#This Row],[Rank Sharpe]])/3</f>
        <v>294.33333333333331</v>
      </c>
    </row>
    <row r="267" spans="1:48" x14ac:dyDescent="0.3">
      <c r="A267" t="s">
        <v>1056</v>
      </c>
      <c r="B267" t="s">
        <v>1057</v>
      </c>
      <c r="C267" t="s">
        <v>3127</v>
      </c>
      <c r="D267" t="s">
        <v>117</v>
      </c>
      <c r="E267">
        <v>12426.209510500001</v>
      </c>
      <c r="F267">
        <v>185.75</v>
      </c>
      <c r="G267">
        <v>37.437676303158199</v>
      </c>
      <c r="H267">
        <f>(Table2[[#This Row],[1Y Return vs Nifty]]-AVERAGE(Table2[1Y Return vs Nifty]))/_xlfn.STDEV.P(Table2[1Y Return vs Nifty])</f>
        <v>0.12868647207834771</v>
      </c>
      <c r="I267">
        <v>6.2102211789968598</v>
      </c>
      <c r="J267">
        <f>(Table2[[#This Row],[1M Return vs Nifty]]-AVERAGE(Table2[1M Return vs Nifty]))/_xlfn.STDEV.P(Table2[1M Return vs Nifty])</f>
        <v>0.57627237938656495</v>
      </c>
      <c r="K267">
        <v>-4.3088030404225401</v>
      </c>
      <c r="L267">
        <f>(Table2[[#This Row],[6M Return vs Nifty]]-AVERAGE(Table2[6M Return vs Nifty]))/_xlfn.STDEV.P(Table2[6M Return vs Nifty])</f>
        <v>-0.30795793062331189</v>
      </c>
      <c r="M267">
        <v>4.1499991236773797</v>
      </c>
      <c r="N267">
        <f>(Table2[[#This Row],[1W Return vs Nifty]]-AVERAGE(Table2[1W Return vs Nifty]))/_xlfn.STDEV.P(Table2[1W Return vs Nifty])</f>
        <v>0.88541407330163124</v>
      </c>
      <c r="O267">
        <v>193.32</v>
      </c>
      <c r="P267">
        <v>196.46956929969701</v>
      </c>
      <c r="Q267">
        <v>180.87075814953201</v>
      </c>
      <c r="R267">
        <v>37.6730077606747</v>
      </c>
      <c r="S267" s="1">
        <f>(Table2[[#This Row],[Close Price]]-Table2[[#This Row],[20D EMA]])/Table2[[#This Row],[20D EMA]]</f>
        <v>-3.9157872956755602E-2</v>
      </c>
      <c r="T267" s="1">
        <f>(Table2[[#This Row],[Close Price]]-Table2[[#This Row],[50D EMA]])/Table2[[#This Row],[50D EMA]]</f>
        <v>-5.4560965028356403E-2</v>
      </c>
      <c r="U267" s="1">
        <f>(Table2[[#This Row],[Close Price]]-Table2[[#This Row],[200D EMA]])/Table2[[#This Row],[200D EMA]]</f>
        <v>2.6976399614768887E-2</v>
      </c>
      <c r="V267">
        <v>0.84640083034177205</v>
      </c>
      <c r="W267">
        <v>183.5</v>
      </c>
      <c r="X267">
        <v>196.25</v>
      </c>
      <c r="Y267">
        <v>183</v>
      </c>
      <c r="Z267">
        <v>196.25</v>
      </c>
      <c r="AA267">
        <v>183</v>
      </c>
      <c r="AB267">
        <v>224</v>
      </c>
      <c r="AC267" s="1">
        <f>(Table2[[#This Row],[Close Price]]/Table2[[#This Row],[Day Low]])-1</f>
        <v>1.2261580381471404E-2</v>
      </c>
      <c r="AD267" s="1">
        <f>(Table2[[#This Row],[Day High]]/Table2[[#This Row],[Close Price]])-1</f>
        <v>5.6527590847913922E-2</v>
      </c>
      <c r="AE267" s="1">
        <f>(Table2[[#This Row],[Close Price]]/Table2[[#This Row],[Current Week Low]])-1</f>
        <v>1.5027322404371546E-2</v>
      </c>
      <c r="AF267" s="1">
        <f>(Table2[[#This Row],[Current Week High]]/Table2[[#This Row],[Close Price]])-1</f>
        <v>5.6527590847913922E-2</v>
      </c>
      <c r="AG267" s="1">
        <f>(Table2[[#This Row],[Close Price]]/Table2[[#This Row],[Current Month Low]])-1</f>
        <v>1.5027322404371546E-2</v>
      </c>
      <c r="AH267" s="1">
        <f>(Table2[[#This Row],[Current Month High]]/Table2[[#This Row],[Close Price]])-1</f>
        <v>0.20592193808882908</v>
      </c>
      <c r="AI267">
        <v>31.784656796769799</v>
      </c>
      <c r="AJ267">
        <v>62.127956707689599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-0.17</v>
      </c>
      <c r="AM267" t="s">
        <v>3161</v>
      </c>
      <c r="AN267">
        <v>-10.199999999999999</v>
      </c>
      <c r="AO267" t="s">
        <v>3161</v>
      </c>
      <c r="AP267">
        <v>0.101287141776253</v>
      </c>
      <c r="AQ267">
        <f>(Table2[[#This Row],[Sharpe Ratio]]-AVERAGE(Table2[Sharpe Ratio]))/_xlfn.STDEV.P(Table2[Sharpe Ratio])</f>
        <v>0.51097233873713177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251</v>
      </c>
      <c r="AT267">
        <f>_xlfn.RANK.AVG(Table2[[#This Row],[6M Return vs Nifty Z-Score]],Table2[6M Return vs Nifty Z-Score])</f>
        <v>424</v>
      </c>
      <c r="AU267">
        <f>_xlfn.RANK.AVG(Table2[[#This Row],[Sharpe Ratio Z-Score]],Table2[Sharpe Ratio Z-Score])</f>
        <v>208</v>
      </c>
      <c r="AV267">
        <f>(Table2[[#This Row],[Rank 1Y]]+Table2[[#This Row],[Rank 6M]]+Table2[[#This Row],[Rank Sharpe]])/3</f>
        <v>294.33333333333331</v>
      </c>
    </row>
    <row r="268" spans="1:48" x14ac:dyDescent="0.3">
      <c r="A268" t="s">
        <v>763</v>
      </c>
      <c r="B268" t="s">
        <v>764</v>
      </c>
      <c r="C268" t="s">
        <v>3115</v>
      </c>
      <c r="D268" t="s">
        <v>765</v>
      </c>
      <c r="E268">
        <v>20700.5609941</v>
      </c>
      <c r="F268">
        <v>1474.85</v>
      </c>
      <c r="G268">
        <v>19.336749590863601</v>
      </c>
      <c r="H268">
        <f>(Table2[[#This Row],[1Y Return vs Nifty]]-AVERAGE(Table2[1Y Return vs Nifty]))/_xlfn.STDEV.P(Table2[1Y Return vs Nifty])</f>
        <v>-0.17021934839819547</v>
      </c>
      <c r="I268">
        <v>-9.8409881584147194E-2</v>
      </c>
      <c r="J268">
        <f>(Table2[[#This Row],[1M Return vs Nifty]]-AVERAGE(Table2[1M Return vs Nifty]))/_xlfn.STDEV.P(Table2[1M Return vs Nifty])</f>
        <v>-0.12972240108316591</v>
      </c>
      <c r="K268">
        <v>29.444132147049199</v>
      </c>
      <c r="L268">
        <f>(Table2[[#This Row],[6M Return vs Nifty]]-AVERAGE(Table2[6M Return vs Nifty]))/_xlfn.STDEV.P(Table2[6M Return vs Nifty])</f>
        <v>0.86177838583602717</v>
      </c>
      <c r="M268">
        <v>-5.5551295117738704</v>
      </c>
      <c r="N268">
        <f>(Table2[[#This Row],[1W Return vs Nifty]]-AVERAGE(Table2[1W Return vs Nifty]))/_xlfn.STDEV.P(Table2[1W Return vs Nifty])</f>
        <v>-0.99726765825120078</v>
      </c>
      <c r="O268">
        <v>1562.77</v>
      </c>
      <c r="P268">
        <v>1546.5158028984099</v>
      </c>
      <c r="Q268">
        <v>1357.75786232418</v>
      </c>
      <c r="R268">
        <v>23.124997639865501</v>
      </c>
      <c r="S268" s="1">
        <f>(Table2[[#This Row],[Close Price]]-Table2[[#This Row],[20D EMA]])/Table2[[#This Row],[20D EMA]]</f>
        <v>-5.6259078431247125E-2</v>
      </c>
      <c r="T268" s="1">
        <f>(Table2[[#This Row],[Close Price]]-Table2[[#This Row],[50D EMA]])/Table2[[#This Row],[50D EMA]]</f>
        <v>-4.634016850270601E-2</v>
      </c>
      <c r="U268" s="1">
        <f>(Table2[[#This Row],[Close Price]]-Table2[[#This Row],[200D EMA]])/Table2[[#This Row],[200D EMA]]</f>
        <v>8.6239336869229521E-2</v>
      </c>
      <c r="V268">
        <v>0.51037809400496903</v>
      </c>
      <c r="W268">
        <v>1457.65</v>
      </c>
      <c r="X268">
        <v>1508.95</v>
      </c>
      <c r="Y268">
        <v>1457.65</v>
      </c>
      <c r="Z268">
        <v>1569.85</v>
      </c>
      <c r="AA268">
        <v>1457.65</v>
      </c>
      <c r="AB268">
        <v>1660</v>
      </c>
      <c r="AC268" s="1">
        <f>(Table2[[#This Row],[Close Price]]/Table2[[#This Row],[Day Low]])-1</f>
        <v>1.1799814770349304E-2</v>
      </c>
      <c r="AD268" s="1">
        <f>(Table2[[#This Row],[Day High]]/Table2[[#This Row],[Close Price]])-1</f>
        <v>2.3120995355459861E-2</v>
      </c>
      <c r="AE268" s="1">
        <f>(Table2[[#This Row],[Close Price]]/Table2[[#This Row],[Current Week Low]])-1</f>
        <v>1.1799814770349304E-2</v>
      </c>
      <c r="AF268" s="1">
        <f>(Table2[[#This Row],[Current Week High]]/Table2[[#This Row],[Close Price]])-1</f>
        <v>6.4413330169169836E-2</v>
      </c>
      <c r="AG268" s="1">
        <f>(Table2[[#This Row],[Close Price]]/Table2[[#This Row],[Current Month Low]])-1</f>
        <v>1.1799814770349304E-2</v>
      </c>
      <c r="AH268" s="1">
        <f>(Table2[[#This Row],[Current Month High]]/Table2[[#This Row],[Close Price]])-1</f>
        <v>0.12553819032443991</v>
      </c>
      <c r="AI268">
        <v>16.283011831711701</v>
      </c>
      <c r="AJ268">
        <v>49.2536558214845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-0.04</v>
      </c>
      <c r="AM268" t="s">
        <v>3161</v>
      </c>
      <c r="AN268">
        <v>-3.84</v>
      </c>
      <c r="AO268" t="s">
        <v>3161</v>
      </c>
      <c r="AP268">
        <v>2.5850209949108E-2</v>
      </c>
      <c r="AQ268">
        <f>(Table2[[#This Row],[Sharpe Ratio]]-AVERAGE(Table2[Sharpe Ratio]))/_xlfn.STDEV.P(Table2[Sharpe Ratio])</f>
        <v>-0.37574967925056391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-0.81118070114709895</v>
      </c>
      <c r="AS268">
        <f>_xlfn.RANK.AVG(Table2[[#This Row],[1Y Return vs Nifty Z-Score]],Table2[1Y Return vs Nifty Z-Score])</f>
        <v>351</v>
      </c>
      <c r="AT268">
        <f>_xlfn.RANK.AVG(Table2[[#This Row],[6M Return vs Nifty Z-Score]],Table2[6M Return vs Nifty Z-Score])</f>
        <v>106</v>
      </c>
      <c r="AU268">
        <f>_xlfn.RANK.AVG(Table2[[#This Row],[Sharpe Ratio Z-Score]],Table2[Sharpe Ratio Z-Score])</f>
        <v>431</v>
      </c>
      <c r="AV268">
        <f>(Table2[[#This Row],[Rank 1Y]]+Table2[[#This Row],[Rank 6M]]+Table2[[#This Row],[Rank Sharpe]])/3</f>
        <v>296</v>
      </c>
    </row>
    <row r="269" spans="1:48" x14ac:dyDescent="0.3">
      <c r="A269" t="s">
        <v>234</v>
      </c>
      <c r="B269" t="s">
        <v>235</v>
      </c>
      <c r="C269" t="s">
        <v>3118</v>
      </c>
      <c r="D269" t="s">
        <v>236</v>
      </c>
      <c r="E269">
        <v>107138.78064690001</v>
      </c>
      <c r="F269">
        <v>1495.2</v>
      </c>
      <c r="G269">
        <v>22.508376286228099</v>
      </c>
      <c r="H269">
        <f>(Table2[[#This Row],[1Y Return vs Nifty]]-AVERAGE(Table2[1Y Return vs Nifty]))/_xlfn.STDEV.P(Table2[1Y Return vs Nifty])</f>
        <v>-0.11784536254147601</v>
      </c>
      <c r="I269">
        <v>-0.43281539267109398</v>
      </c>
      <c r="J269">
        <f>(Table2[[#This Row],[1M Return vs Nifty]]-AVERAGE(Table2[1M Return vs Nifty]))/_xlfn.STDEV.P(Table2[1M Return vs Nifty])</f>
        <v>-0.16714550335695047</v>
      </c>
      <c r="K269">
        <v>19.3572562044812</v>
      </c>
      <c r="L269">
        <f>(Table2[[#This Row],[6M Return vs Nifty]]-AVERAGE(Table2[6M Return vs Nifty]))/_xlfn.STDEV.P(Table2[6M Return vs Nifty])</f>
        <v>0.51220922854326212</v>
      </c>
      <c r="M269">
        <v>-0.51036186146873497</v>
      </c>
      <c r="N269">
        <f>(Table2[[#This Row],[1W Return vs Nifty]]-AVERAGE(Table2[1W Return vs Nifty]))/_xlfn.STDEV.P(Table2[1W Return vs Nifty])</f>
        <v>-1.8641588271595698E-2</v>
      </c>
      <c r="O269">
        <v>1529.39</v>
      </c>
      <c r="P269">
        <v>1500.2212975698201</v>
      </c>
      <c r="Q269">
        <v>1308.3879521362101</v>
      </c>
      <c r="R269">
        <v>27.514833250085101</v>
      </c>
      <c r="S269" s="1">
        <f>(Table2[[#This Row],[Close Price]]-Table2[[#This Row],[20D EMA]])/Table2[[#This Row],[20D EMA]]</f>
        <v>-2.2355318133373471E-2</v>
      </c>
      <c r="T269" s="1">
        <f>(Table2[[#This Row],[Close Price]]-Table2[[#This Row],[50D EMA]])/Table2[[#This Row],[50D EMA]]</f>
        <v>-3.3470379189749805E-3</v>
      </c>
      <c r="U269" s="1">
        <f>(Table2[[#This Row],[Close Price]]-Table2[[#This Row],[200D EMA]])/Table2[[#This Row],[200D EMA]]</f>
        <v>0.14278031799267277</v>
      </c>
      <c r="V269">
        <v>0.58636630413813595</v>
      </c>
      <c r="W269">
        <v>1468.75</v>
      </c>
      <c r="X269">
        <v>1497.2</v>
      </c>
      <c r="Y269">
        <v>1468.75</v>
      </c>
      <c r="Z269">
        <v>1532.85</v>
      </c>
      <c r="AA269">
        <v>1468.75</v>
      </c>
      <c r="AB269">
        <v>1614.2</v>
      </c>
      <c r="AC269" s="1">
        <f>(Table2[[#This Row],[Close Price]]/Table2[[#This Row],[Day Low]])-1</f>
        <v>1.8008510638297892E-2</v>
      </c>
      <c r="AD269" s="1">
        <f>(Table2[[#This Row],[Day High]]/Table2[[#This Row],[Close Price]])-1</f>
        <v>1.3376136971643415E-3</v>
      </c>
      <c r="AE269" s="1">
        <f>(Table2[[#This Row],[Close Price]]/Table2[[#This Row],[Current Week Low]])-1</f>
        <v>1.8008510638297892E-2</v>
      </c>
      <c r="AF269" s="1">
        <f>(Table2[[#This Row],[Current Week High]]/Table2[[#This Row],[Close Price]])-1</f>
        <v>2.5180577849116981E-2</v>
      </c>
      <c r="AG269" s="1">
        <f>(Table2[[#This Row],[Close Price]]/Table2[[#This Row],[Current Month Low]])-1</f>
        <v>1.8008510638297892E-2</v>
      </c>
      <c r="AH269" s="1">
        <f>(Table2[[#This Row],[Current Month High]]/Table2[[#This Row],[Close Price]])-1</f>
        <v>7.9588014981273325E-2</v>
      </c>
      <c r="AI269">
        <v>10.185928303905801</v>
      </c>
      <c r="AJ269">
        <v>50.4452382150223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0.03</v>
      </c>
      <c r="AM269" t="s">
        <v>3162</v>
      </c>
      <c r="AN269">
        <v>-3.81</v>
      </c>
      <c r="AO269" t="s">
        <v>3161</v>
      </c>
      <c r="AP269">
        <v>4.1612584787968997E-2</v>
      </c>
      <c r="AQ269">
        <f>(Table2[[#This Row],[Sharpe Ratio]]-AVERAGE(Table2[Sharpe Ratio]))/_xlfn.STDEV.P(Table2[Sharpe Ratio])</f>
        <v>-0.19047113614359309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1.8105638229646816E-2</v>
      </c>
      <c r="AS269">
        <f>_xlfn.RANK.AVG(Table2[[#This Row],[1Y Return vs Nifty Z-Score]],Table2[1Y Return vs Nifty Z-Score])</f>
        <v>331</v>
      </c>
      <c r="AT269">
        <f>_xlfn.RANK.AVG(Table2[[#This Row],[6M Return vs Nifty Z-Score]],Table2[6M Return vs Nifty Z-Score])</f>
        <v>171</v>
      </c>
      <c r="AU269">
        <f>_xlfn.RANK.AVG(Table2[[#This Row],[Sharpe Ratio Z-Score]],Table2[Sharpe Ratio Z-Score])</f>
        <v>391</v>
      </c>
      <c r="AV269">
        <f>(Table2[[#This Row],[Rank 1Y]]+Table2[[#This Row],[Rank 6M]]+Table2[[#This Row],[Rank Sharpe]])/3</f>
        <v>297.66666666666669</v>
      </c>
    </row>
    <row r="270" spans="1:48" x14ac:dyDescent="0.3">
      <c r="A270" t="s">
        <v>1632</v>
      </c>
      <c r="B270" t="s">
        <v>1633</v>
      </c>
      <c r="C270" t="s">
        <v>3122</v>
      </c>
      <c r="D270" t="s">
        <v>192</v>
      </c>
      <c r="E270">
        <v>5427.9925134300001</v>
      </c>
      <c r="F270">
        <v>445.35</v>
      </c>
      <c r="G270">
        <v>14.785035202126799</v>
      </c>
      <c r="H270">
        <f>(Table2[[#This Row],[1Y Return vs Nifty]]-AVERAGE(Table2[1Y Return vs Nifty]))/_xlfn.STDEV.P(Table2[1Y Return vs Nifty])</f>
        <v>-0.24538312015227656</v>
      </c>
      <c r="I270">
        <v>-0.42034528525939102</v>
      </c>
      <c r="J270">
        <f>(Table2[[#This Row],[1M Return vs Nifty]]-AVERAGE(Table2[1M Return vs Nifty]))/_xlfn.STDEV.P(Table2[1M Return vs Nifty])</f>
        <v>-0.16574998178340827</v>
      </c>
      <c r="K270">
        <v>-6.5904246294676403</v>
      </c>
      <c r="L270">
        <f>(Table2[[#This Row],[6M Return vs Nifty]]-AVERAGE(Table2[6M Return vs Nifty]))/_xlfn.STDEV.P(Table2[6M Return vs Nifty])</f>
        <v>-0.38702944302067954</v>
      </c>
      <c r="M270">
        <v>1.4874565100033299</v>
      </c>
      <c r="N270">
        <f>(Table2[[#This Row],[1W Return vs Nifty]]-AVERAGE(Table2[1W Return vs Nifty]))/_xlfn.STDEV.P(Table2[1W Return vs Nifty])</f>
        <v>0.36891186848443658</v>
      </c>
      <c r="O270">
        <v>467.61</v>
      </c>
      <c r="P270">
        <v>477.53260104142498</v>
      </c>
      <c r="Q270">
        <v>440.97963262517499</v>
      </c>
      <c r="R270">
        <v>30.419432621954801</v>
      </c>
      <c r="S270" s="1">
        <f>(Table2[[#This Row],[Close Price]]-Table2[[#This Row],[20D EMA]])/Table2[[#This Row],[20D EMA]]</f>
        <v>-4.7603772374414557E-2</v>
      </c>
      <c r="T270" s="1">
        <f>(Table2[[#This Row],[Close Price]]-Table2[[#This Row],[50D EMA]])/Table2[[#This Row],[50D EMA]]</f>
        <v>-6.7393516110187388E-2</v>
      </c>
      <c r="U270" s="1">
        <f>(Table2[[#This Row],[Close Price]]-Table2[[#This Row],[200D EMA]])/Table2[[#This Row],[200D EMA]]</f>
        <v>9.9105878174191621E-3</v>
      </c>
      <c r="V270">
        <v>0.742451002843872</v>
      </c>
      <c r="W270">
        <v>443.75</v>
      </c>
      <c r="X270">
        <v>466</v>
      </c>
      <c r="Y270">
        <v>443.75</v>
      </c>
      <c r="Z270">
        <v>471.95</v>
      </c>
      <c r="AA270">
        <v>443.75</v>
      </c>
      <c r="AB270">
        <v>483.9</v>
      </c>
      <c r="AC270" s="1">
        <f>(Table2[[#This Row],[Close Price]]/Table2[[#This Row],[Day Low]])-1</f>
        <v>3.6056338028169765E-3</v>
      </c>
      <c r="AD270" s="1">
        <f>(Table2[[#This Row],[Day High]]/Table2[[#This Row],[Close Price]])-1</f>
        <v>4.6368025148759262E-2</v>
      </c>
      <c r="AE270" s="1">
        <f>(Table2[[#This Row],[Close Price]]/Table2[[#This Row],[Current Week Low]])-1</f>
        <v>3.6056338028169765E-3</v>
      </c>
      <c r="AF270" s="1">
        <f>(Table2[[#This Row],[Current Week High]]/Table2[[#This Row],[Close Price]])-1</f>
        <v>5.9728303581452646E-2</v>
      </c>
      <c r="AG270" s="1">
        <f>(Table2[[#This Row],[Close Price]]/Table2[[#This Row],[Current Month Low]])-1</f>
        <v>3.6056338028169765E-3</v>
      </c>
      <c r="AH270" s="1">
        <f>(Table2[[#This Row],[Current Month High]]/Table2[[#This Row],[Close Price]])-1</f>
        <v>8.656113169417301E-2</v>
      </c>
      <c r="AI270">
        <v>21.814303356910202</v>
      </c>
      <c r="AJ270">
        <v>43.245416532647099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</v>
      </c>
      <c r="AM270" t="s">
        <v>3161</v>
      </c>
      <c r="AN270">
        <v>-3.54</v>
      </c>
      <c r="AO270" t="s">
        <v>3161</v>
      </c>
      <c r="AP270">
        <v>0.181417844087744</v>
      </c>
      <c r="AQ270">
        <f>(Table2[[#This Row],[Sharpe Ratio]]-AVERAGE(Table2[Sharpe Ratio]))/_xlfn.STDEV.P(Table2[Sharpe Ratio])</f>
        <v>1.4528671949493097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379</v>
      </c>
      <c r="AT270">
        <f>_xlfn.RANK.AVG(Table2[[#This Row],[6M Return vs Nifty Z-Score]],Table2[6M Return vs Nifty Z-Score])</f>
        <v>456</v>
      </c>
      <c r="AU270">
        <f>_xlfn.RANK.AVG(Table2[[#This Row],[Sharpe Ratio Z-Score]],Table2[Sharpe Ratio Z-Score])</f>
        <v>58</v>
      </c>
      <c r="AV270">
        <f>(Table2[[#This Row],[Rank 1Y]]+Table2[[#This Row],[Rank 6M]]+Table2[[#This Row],[Rank Sharpe]])/3</f>
        <v>297.66666666666669</v>
      </c>
    </row>
    <row r="271" spans="1:48" x14ac:dyDescent="0.3">
      <c r="A271" t="s">
        <v>825</v>
      </c>
      <c r="B271" t="s">
        <v>826</v>
      </c>
      <c r="C271" t="s">
        <v>3128</v>
      </c>
      <c r="D271" t="s">
        <v>288</v>
      </c>
      <c r="E271">
        <v>18661.118501164899</v>
      </c>
      <c r="F271">
        <v>855.05</v>
      </c>
      <c r="G271">
        <v>28.637799575507401</v>
      </c>
      <c r="H271">
        <f>(Table2[[#This Row],[1Y Return vs Nifty]]-AVERAGE(Table2[1Y Return vs Nifty]))/_xlfn.STDEV.P(Table2[1Y Return vs Nifty])</f>
        <v>-1.6628428930798477E-2</v>
      </c>
      <c r="I271">
        <v>2.1571229100941101</v>
      </c>
      <c r="J271">
        <f>(Table2[[#This Row],[1M Return vs Nifty]]-AVERAGE(Table2[1M Return vs Nifty]))/_xlfn.STDEV.P(Table2[1M Return vs Nifty])</f>
        <v>0.12269280006136186</v>
      </c>
      <c r="K271">
        <v>-13.2232884296997</v>
      </c>
      <c r="L271">
        <f>(Table2[[#This Row],[6M Return vs Nifty]]-AVERAGE(Table2[6M Return vs Nifty]))/_xlfn.STDEV.P(Table2[6M Return vs Nifty])</f>
        <v>-0.61689690865489144</v>
      </c>
      <c r="M271">
        <v>0.14038244348727599</v>
      </c>
      <c r="N271">
        <f>(Table2[[#This Row],[1W Return vs Nifty]]-AVERAGE(Table2[1W Return vs Nifty]))/_xlfn.STDEV.P(Table2[1W Return vs Nifty])</f>
        <v>0.10759521505911694</v>
      </c>
      <c r="O271">
        <v>874.26</v>
      </c>
      <c r="P271">
        <v>861.731210845791</v>
      </c>
      <c r="Q271">
        <v>792.10132687417104</v>
      </c>
      <c r="R271">
        <v>38.3574224202805</v>
      </c>
      <c r="S271" s="1">
        <f>(Table2[[#This Row],[Close Price]]-Table2[[#This Row],[20D EMA]])/Table2[[#This Row],[20D EMA]]</f>
        <v>-2.1972868483060001E-2</v>
      </c>
      <c r="T271" s="1">
        <f>(Table2[[#This Row],[Close Price]]-Table2[[#This Row],[50D EMA]])/Table2[[#This Row],[50D EMA]]</f>
        <v>-7.753242265918882E-3</v>
      </c>
      <c r="U271" s="1">
        <f>(Table2[[#This Row],[Close Price]]-Table2[[#This Row],[200D EMA]])/Table2[[#This Row],[200D EMA]]</f>
        <v>7.9470480593991741E-2</v>
      </c>
      <c r="V271">
        <v>0.68827240602845996</v>
      </c>
      <c r="W271">
        <v>832</v>
      </c>
      <c r="X271">
        <v>888.9</v>
      </c>
      <c r="Y271">
        <v>832</v>
      </c>
      <c r="Z271">
        <v>888.9</v>
      </c>
      <c r="AA271">
        <v>815.15</v>
      </c>
      <c r="AB271">
        <v>913</v>
      </c>
      <c r="AC271" s="1">
        <f>(Table2[[#This Row],[Close Price]]/Table2[[#This Row],[Day Low]])-1</f>
        <v>2.7704326923076783E-2</v>
      </c>
      <c r="AD271" s="1">
        <f>(Table2[[#This Row],[Day High]]/Table2[[#This Row],[Close Price]])-1</f>
        <v>3.9588328167943443E-2</v>
      </c>
      <c r="AE271" s="1">
        <f>(Table2[[#This Row],[Close Price]]/Table2[[#This Row],[Current Week Low]])-1</f>
        <v>2.7704326923076783E-2</v>
      </c>
      <c r="AF271" s="1">
        <f>(Table2[[#This Row],[Current Week High]]/Table2[[#This Row],[Close Price]])-1</f>
        <v>3.9588328167943443E-2</v>
      </c>
      <c r="AG271" s="1">
        <f>(Table2[[#This Row],[Close Price]]/Table2[[#This Row],[Current Month Low]])-1</f>
        <v>4.8948046371833476E-2</v>
      </c>
      <c r="AH271" s="1">
        <f>(Table2[[#This Row],[Current Month High]]/Table2[[#This Row],[Close Price]])-1</f>
        <v>6.7773814396818954E-2</v>
      </c>
      <c r="AI271">
        <v>12.040231565405501</v>
      </c>
      <c r="AJ271">
        <v>59.792562137918097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0.03</v>
      </c>
      <c r="AM271" t="s">
        <v>3162</v>
      </c>
      <c r="AN271">
        <v>-0.82</v>
      </c>
      <c r="AO271" t="s">
        <v>3161</v>
      </c>
      <c r="AP271">
        <v>0.16702010554448599</v>
      </c>
      <c r="AQ271">
        <f>(Table2[[#This Row],[Sharpe Ratio]]-AVERAGE(Table2[Sharpe Ratio]))/_xlfn.STDEV.P(Table2[Sharpe Ratio])</f>
        <v>1.2836292439044474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0.88039192143923628</v>
      </c>
      <c r="AS271">
        <f>_xlfn.RANK.AVG(Table2[[#This Row],[1Y Return vs Nifty Z-Score]],Table2[1Y Return vs Nifty Z-Score])</f>
        <v>291</v>
      </c>
      <c r="AT271">
        <f>_xlfn.RANK.AVG(Table2[[#This Row],[6M Return vs Nifty Z-Score]],Table2[6M Return vs Nifty Z-Score])</f>
        <v>526</v>
      </c>
      <c r="AU271">
        <f>_xlfn.RANK.AVG(Table2[[#This Row],[Sharpe Ratio Z-Score]],Table2[Sharpe Ratio Z-Score])</f>
        <v>77</v>
      </c>
      <c r="AV271">
        <f>(Table2[[#This Row],[Rank 1Y]]+Table2[[#This Row],[Rank 6M]]+Table2[[#This Row],[Rank Sharpe]])/3</f>
        <v>298</v>
      </c>
    </row>
    <row r="272" spans="1:48" x14ac:dyDescent="0.3">
      <c r="A272" t="s">
        <v>44</v>
      </c>
      <c r="B272" t="s">
        <v>45</v>
      </c>
      <c r="C272" t="s">
        <v>3115</v>
      </c>
      <c r="D272" t="s">
        <v>21</v>
      </c>
      <c r="E272">
        <v>493260.43796147499</v>
      </c>
      <c r="F272">
        <v>1822.75</v>
      </c>
      <c r="G272">
        <v>23.856115062752</v>
      </c>
      <c r="H272">
        <f>(Table2[[#This Row],[1Y Return vs Nifty]]-AVERAGE(Table2[1Y Return vs Nifty]))/_xlfn.STDEV.P(Table2[1Y Return vs Nifty])</f>
        <v>-9.5589763632757965E-2</v>
      </c>
      <c r="I272">
        <v>9.7358099132076497</v>
      </c>
      <c r="J272">
        <f>(Table2[[#This Row],[1M Return vs Nifty]]-AVERAGE(Table2[1M Return vs Nifty]))/_xlfn.STDEV.P(Table2[1M Return vs Nifty])</f>
        <v>0.97081871131399722</v>
      </c>
      <c r="K272">
        <v>14.781883885453601</v>
      </c>
      <c r="L272">
        <f>(Table2[[#This Row],[6M Return vs Nifty]]-AVERAGE(Table2[6M Return vs Nifty]))/_xlfn.STDEV.P(Table2[6M Return vs Nifty])</f>
        <v>0.35364585818263372</v>
      </c>
      <c r="M272">
        <v>1.52858296044232</v>
      </c>
      <c r="N272">
        <f>(Table2[[#This Row],[1W Return vs Nifty]]-AVERAGE(Table2[1W Return vs Nifty]))/_xlfn.STDEV.P(Table2[1W Return vs Nifty])</f>
        <v>0.37688992007277589</v>
      </c>
      <c r="O272">
        <v>1820.02</v>
      </c>
      <c r="P272">
        <v>1759.7030575685701</v>
      </c>
      <c r="Q272">
        <v>1575.3637022205201</v>
      </c>
      <c r="R272">
        <v>45.426090339457701</v>
      </c>
      <c r="S272" s="1">
        <f>(Table2[[#This Row],[Close Price]]-Table2[[#This Row],[20D EMA]])/Table2[[#This Row],[20D EMA]]</f>
        <v>1.4999835166646621E-3</v>
      </c>
      <c r="T272" s="1">
        <f>(Table2[[#This Row],[Close Price]]-Table2[[#This Row],[50D EMA]])/Table2[[#This Row],[50D EMA]]</f>
        <v>3.582817121346802E-2</v>
      </c>
      <c r="U272" s="1">
        <f>(Table2[[#This Row],[Close Price]]-Table2[[#This Row],[200D EMA]])/Table2[[#This Row],[200D EMA]]</f>
        <v>0.15703440255147552</v>
      </c>
      <c r="V272">
        <v>1.01763027959839</v>
      </c>
      <c r="W272">
        <v>1819.5</v>
      </c>
      <c r="X272">
        <v>1852</v>
      </c>
      <c r="Y272">
        <v>1819.5</v>
      </c>
      <c r="Z272">
        <v>1888.5</v>
      </c>
      <c r="AA272">
        <v>1743</v>
      </c>
      <c r="AB272">
        <v>1888.5</v>
      </c>
      <c r="AC272" s="1">
        <f>(Table2[[#This Row],[Close Price]]/Table2[[#This Row],[Day Low]])-1</f>
        <v>1.7862050013739417E-3</v>
      </c>
      <c r="AD272" s="1">
        <f>(Table2[[#This Row],[Day High]]/Table2[[#This Row],[Close Price]])-1</f>
        <v>1.6047181456590343E-2</v>
      </c>
      <c r="AE272" s="1">
        <f>(Table2[[#This Row],[Close Price]]/Table2[[#This Row],[Current Week Low]])-1</f>
        <v>1.7862050013739417E-3</v>
      </c>
      <c r="AF272" s="1">
        <f>(Table2[[#This Row],[Current Week High]]/Table2[[#This Row],[Close Price]])-1</f>
        <v>3.6071869428061953E-2</v>
      </c>
      <c r="AG272" s="1">
        <f>(Table2[[#This Row],[Close Price]]/Table2[[#This Row],[Current Month Low]])-1</f>
        <v>4.5754446356855993E-2</v>
      </c>
      <c r="AH272" s="1">
        <f>(Table2[[#This Row],[Current Month High]]/Table2[[#This Row],[Close Price]])-1</f>
        <v>3.6071869428061953E-2</v>
      </c>
      <c r="AI272">
        <v>3.60718694280619</v>
      </c>
      <c r="AJ272">
        <v>50.385710160471902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0.09</v>
      </c>
      <c r="AM272" t="s">
        <v>3162</v>
      </c>
      <c r="AN272">
        <v>2.6</v>
      </c>
      <c r="AO272" t="s">
        <v>3162</v>
      </c>
      <c r="AP272">
        <v>4.770614315986E-2</v>
      </c>
      <c r="AQ272">
        <f>(Table2[[#This Row],[Sharpe Ratio]]-AVERAGE(Table2[Sharpe Ratio]))/_xlfn.STDEV.P(Table2[Sharpe Ratio])</f>
        <v>-0.11884451712056568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1.4869202088160831</v>
      </c>
      <c r="AS272">
        <f>_xlfn.RANK.AVG(Table2[[#This Row],[1Y Return vs Nifty Z-Score]],Table2[1Y Return vs Nifty Z-Score])</f>
        <v>320</v>
      </c>
      <c r="AT272">
        <f>_xlfn.RANK.AVG(Table2[[#This Row],[6M Return vs Nifty Z-Score]],Table2[6M Return vs Nifty Z-Score])</f>
        <v>209</v>
      </c>
      <c r="AU272">
        <f>_xlfn.RANK.AVG(Table2[[#This Row],[Sharpe Ratio Z-Score]],Table2[Sharpe Ratio Z-Score])</f>
        <v>366</v>
      </c>
      <c r="AV272">
        <f>(Table2[[#This Row],[Rank 1Y]]+Table2[[#This Row],[Rank 6M]]+Table2[[#This Row],[Rank Sharpe]])/3</f>
        <v>298.33333333333331</v>
      </c>
    </row>
    <row r="273" spans="1:48" x14ac:dyDescent="0.3">
      <c r="A273" t="s">
        <v>212</v>
      </c>
      <c r="B273" t="s">
        <v>213</v>
      </c>
      <c r="C273" t="s">
        <v>3116</v>
      </c>
      <c r="D273" t="s">
        <v>54</v>
      </c>
      <c r="E273">
        <v>118603.2180816</v>
      </c>
      <c r="F273">
        <v>1411.2</v>
      </c>
      <c r="G273">
        <v>-1.96854612035405</v>
      </c>
      <c r="H273">
        <f>(Table2[[#This Row],[1Y Return vs Nifty]]-AVERAGE(Table2[1Y Return vs Nifty]))/_xlfn.STDEV.P(Table2[1Y Return vs Nifty])</f>
        <v>-0.52203983782824204</v>
      </c>
      <c r="I273">
        <v>-5.9624708498184802</v>
      </c>
      <c r="J273">
        <f>(Table2[[#This Row],[1M Return vs Nifty]]-AVERAGE(Table2[1M Return vs Nifty]))/_xlfn.STDEV.P(Table2[1M Return vs Nifty])</f>
        <v>-0.78596563296244992</v>
      </c>
      <c r="K273">
        <v>14.227950788846901</v>
      </c>
      <c r="L273">
        <f>(Table2[[#This Row],[6M Return vs Nifty]]-AVERAGE(Table2[6M Return vs Nifty]))/_xlfn.STDEV.P(Table2[6M Return vs Nifty])</f>
        <v>0.33444884149680359</v>
      </c>
      <c r="M273">
        <v>-3.0130421733595698</v>
      </c>
      <c r="N273">
        <f>(Table2[[#This Row],[1W Return vs Nifty]]-AVERAGE(Table2[1W Return vs Nifty]))/_xlfn.STDEV.P(Table2[1W Return vs Nifty])</f>
        <v>-0.5041323715573075</v>
      </c>
      <c r="O273">
        <v>1500.82</v>
      </c>
      <c r="P273">
        <v>1491.26932917316</v>
      </c>
      <c r="Q273">
        <v>1343.61507675441</v>
      </c>
      <c r="R273">
        <v>22.836460649447599</v>
      </c>
      <c r="S273" s="1">
        <f>(Table2[[#This Row],[Close Price]]-Table2[[#This Row],[20D EMA]])/Table2[[#This Row],[20D EMA]]</f>
        <v>-5.9714023000759515E-2</v>
      </c>
      <c r="T273" s="1">
        <f>(Table2[[#This Row],[Close Price]]-Table2[[#This Row],[50D EMA]])/Table2[[#This Row],[50D EMA]]</f>
        <v>-5.3692064610189986E-2</v>
      </c>
      <c r="U273" s="1">
        <f>(Table2[[#This Row],[Close Price]]-Table2[[#This Row],[200D EMA]])/Table2[[#This Row],[200D EMA]]</f>
        <v>5.0300807437235563E-2</v>
      </c>
      <c r="V273">
        <v>0.84612462250800202</v>
      </c>
      <c r="W273">
        <v>1405.6</v>
      </c>
      <c r="X273">
        <v>1457.95</v>
      </c>
      <c r="Y273">
        <v>1405.6</v>
      </c>
      <c r="Z273">
        <v>1476.7</v>
      </c>
      <c r="AA273">
        <v>1405.6</v>
      </c>
      <c r="AB273">
        <v>1623</v>
      </c>
      <c r="AC273" s="1">
        <f>(Table2[[#This Row],[Close Price]]/Table2[[#This Row],[Day Low]])-1</f>
        <v>3.9840637450199168E-3</v>
      </c>
      <c r="AD273" s="1">
        <f>(Table2[[#This Row],[Day High]]/Table2[[#This Row],[Close Price]])-1</f>
        <v>3.3127834467120199E-2</v>
      </c>
      <c r="AE273" s="1">
        <f>(Table2[[#This Row],[Close Price]]/Table2[[#This Row],[Current Week Low]])-1</f>
        <v>3.9840637450199168E-3</v>
      </c>
      <c r="AF273" s="1">
        <f>(Table2[[#This Row],[Current Week High]]/Table2[[#This Row],[Close Price]])-1</f>
        <v>4.6414399092970626E-2</v>
      </c>
      <c r="AG273" s="1">
        <f>(Table2[[#This Row],[Close Price]]/Table2[[#This Row],[Current Month Low]])-1</f>
        <v>3.9840637450199168E-3</v>
      </c>
      <c r="AH273" s="1">
        <f>(Table2[[#This Row],[Current Month High]]/Table2[[#This Row],[Close Price]])-1</f>
        <v>0.15008503401360551</v>
      </c>
      <c r="AI273">
        <v>17.063492063491999</v>
      </c>
      <c r="AJ273">
        <v>39.556962025316402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</v>
      </c>
      <c r="AM273" t="s">
        <v>3163</v>
      </c>
      <c r="AN273">
        <v>-5.76</v>
      </c>
      <c r="AO273" t="s">
        <v>3161</v>
      </c>
      <c r="AP273">
        <v>0.106689310043144</v>
      </c>
      <c r="AQ273">
        <f>(Table2[[#This Row],[Sharpe Ratio]]-AVERAGE(Table2[Sharpe Ratio]))/_xlfn.STDEV.P(Table2[Sharpe Ratio])</f>
        <v>0.57447202557623755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-0.90321697527495837</v>
      </c>
      <c r="AS273">
        <f>_xlfn.RANK.AVG(Table2[[#This Row],[1Y Return vs Nifty Z-Score]],Table2[1Y Return vs Nifty Z-Score])</f>
        <v>491</v>
      </c>
      <c r="AT273">
        <f>_xlfn.RANK.AVG(Table2[[#This Row],[6M Return vs Nifty Z-Score]],Table2[6M Return vs Nifty Z-Score])</f>
        <v>215</v>
      </c>
      <c r="AU273">
        <f>_xlfn.RANK.AVG(Table2[[#This Row],[Sharpe Ratio Z-Score]],Table2[Sharpe Ratio Z-Score])</f>
        <v>198</v>
      </c>
      <c r="AV273">
        <f>(Table2[[#This Row],[Rank 1Y]]+Table2[[#This Row],[Rank 6M]]+Table2[[#This Row],[Rank Sharpe]])/3</f>
        <v>301.33333333333331</v>
      </c>
    </row>
    <row r="274" spans="1:48" x14ac:dyDescent="0.3">
      <c r="A274" t="s">
        <v>410</v>
      </c>
      <c r="B274" t="s">
        <v>411</v>
      </c>
      <c r="C274" t="s">
        <v>3116</v>
      </c>
      <c r="D274" t="s">
        <v>54</v>
      </c>
      <c r="E274">
        <v>54569.882745625</v>
      </c>
      <c r="F274">
        <v>4952.3500000000004</v>
      </c>
      <c r="G274">
        <v>34.119984564776601</v>
      </c>
      <c r="H274">
        <f>(Table2[[#This Row],[1Y Return vs Nifty]]-AVERAGE(Table2[1Y Return vs Nifty]))/_xlfn.STDEV.P(Table2[1Y Return vs Nifty])</f>
        <v>7.3900472062358016E-2</v>
      </c>
      <c r="I274">
        <v>5.7351404547285698</v>
      </c>
      <c r="J274">
        <f>(Table2[[#This Row],[1M Return vs Nifty]]-AVERAGE(Table2[1M Return vs Nifty]))/_xlfn.STDEV.P(Table2[1M Return vs Nifty])</f>
        <v>0.52310640591080704</v>
      </c>
      <c r="K274">
        <v>0.134795715366024</v>
      </c>
      <c r="L274">
        <f>(Table2[[#This Row],[6M Return vs Nifty]]-AVERAGE(Table2[6M Return vs Nifty]))/_xlfn.STDEV.P(Table2[6M Return vs Nifty])</f>
        <v>-0.15396128376728593</v>
      </c>
      <c r="M274">
        <v>1.20400096249793</v>
      </c>
      <c r="N274">
        <f>(Table2[[#This Row],[1W Return vs Nifty]]-AVERAGE(Table2[1W Return vs Nifty]))/_xlfn.STDEV.P(Table2[1W Return vs Nifty])</f>
        <v>0.31392479916869742</v>
      </c>
      <c r="O274">
        <v>5056.0600000000004</v>
      </c>
      <c r="P274">
        <v>4893.1735951073897</v>
      </c>
      <c r="Q274">
        <v>4348.5496690385398</v>
      </c>
      <c r="R274">
        <v>41.637490203312097</v>
      </c>
      <c r="S274" s="1">
        <f>(Table2[[#This Row],[Close Price]]-Table2[[#This Row],[20D EMA]])/Table2[[#This Row],[20D EMA]]</f>
        <v>-2.0512019240278009E-2</v>
      </c>
      <c r="T274" s="1">
        <f>(Table2[[#This Row],[Close Price]]-Table2[[#This Row],[50D EMA]])/Table2[[#This Row],[50D EMA]]</f>
        <v>1.2093665540862939E-2</v>
      </c>
      <c r="U274" s="1">
        <f>(Table2[[#This Row],[Close Price]]-Table2[[#This Row],[200D EMA]])/Table2[[#This Row],[200D EMA]]</f>
        <v>0.13885096800445657</v>
      </c>
      <c r="V274">
        <v>0.58631248022286397</v>
      </c>
      <c r="W274">
        <v>4919.5</v>
      </c>
      <c r="X274">
        <v>5065</v>
      </c>
      <c r="Y274">
        <v>4919.5</v>
      </c>
      <c r="Z274">
        <v>5170.05</v>
      </c>
      <c r="AA274">
        <v>4712.55</v>
      </c>
      <c r="AB274">
        <v>5465.9</v>
      </c>
      <c r="AC274" s="1">
        <f>(Table2[[#This Row],[Close Price]]/Table2[[#This Row],[Day Low]])-1</f>
        <v>6.6775078768168683E-3</v>
      </c>
      <c r="AD274" s="1">
        <f>(Table2[[#This Row],[Day High]]/Table2[[#This Row],[Close Price]])-1</f>
        <v>2.2746776782739397E-2</v>
      </c>
      <c r="AE274" s="1">
        <f>(Table2[[#This Row],[Close Price]]/Table2[[#This Row],[Current Week Low]])-1</f>
        <v>6.6775078768168683E-3</v>
      </c>
      <c r="AF274" s="1">
        <f>(Table2[[#This Row],[Current Week High]]/Table2[[#This Row],[Close Price]])-1</f>
        <v>4.3958928589457491E-2</v>
      </c>
      <c r="AG274" s="1">
        <f>(Table2[[#This Row],[Close Price]]/Table2[[#This Row],[Current Month Low]])-1</f>
        <v>5.088540174640066E-2</v>
      </c>
      <c r="AH274" s="1">
        <f>(Table2[[#This Row],[Current Month High]]/Table2[[#This Row],[Close Price]])-1</f>
        <v>0.10369824426787266</v>
      </c>
      <c r="AI274">
        <v>11.7822851777438</v>
      </c>
      <c r="AJ274">
        <v>68.292724368777002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0.16</v>
      </c>
      <c r="AM274" t="s">
        <v>3162</v>
      </c>
      <c r="AN274">
        <v>-7.13</v>
      </c>
      <c r="AO274" t="s">
        <v>3161</v>
      </c>
      <c r="AP274">
        <v>8.7228395296766001E-2</v>
      </c>
      <c r="AQ274">
        <f>(Table2[[#This Row],[Sharpe Ratio]]-AVERAGE(Table2[Sharpe Ratio]))/_xlfn.STDEV.P(Table2[Sharpe Ratio])</f>
        <v>0.34571906362736221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1.1026894570019388</v>
      </c>
      <c r="AS274">
        <f>_xlfn.RANK.AVG(Table2[[#This Row],[1Y Return vs Nifty Z-Score]],Table2[1Y Return vs Nifty Z-Score])</f>
        <v>271</v>
      </c>
      <c r="AT274">
        <f>_xlfn.RANK.AVG(Table2[[#This Row],[6M Return vs Nifty Z-Score]],Table2[6M Return vs Nifty Z-Score])</f>
        <v>381</v>
      </c>
      <c r="AU274">
        <f>_xlfn.RANK.AVG(Table2[[#This Row],[Sharpe Ratio Z-Score]],Table2[Sharpe Ratio Z-Score])</f>
        <v>254</v>
      </c>
      <c r="AV274">
        <f>(Table2[[#This Row],[Rank 1Y]]+Table2[[#This Row],[Rank 6M]]+Table2[[#This Row],[Rank Sharpe]])/3</f>
        <v>302</v>
      </c>
    </row>
    <row r="275" spans="1:48" x14ac:dyDescent="0.3">
      <c r="A275" t="s">
        <v>790</v>
      </c>
      <c r="B275" t="s">
        <v>791</v>
      </c>
      <c r="C275" t="s">
        <v>3122</v>
      </c>
      <c r="D275" t="s">
        <v>192</v>
      </c>
      <c r="E275">
        <v>19798.708546419999</v>
      </c>
      <c r="F275">
        <v>1674.35</v>
      </c>
      <c r="G275">
        <v>25.492568032340799</v>
      </c>
      <c r="H275">
        <f>(Table2[[#This Row],[1Y Return vs Nifty]]-AVERAGE(Table2[1Y Return vs Nifty]))/_xlfn.STDEV.P(Table2[1Y Return vs Nifty])</f>
        <v>-6.8566544030748536E-2</v>
      </c>
      <c r="I275">
        <v>-4.5250635174009499</v>
      </c>
      <c r="J275">
        <f>(Table2[[#This Row],[1M Return vs Nifty]]-AVERAGE(Table2[1M Return vs Nifty]))/_xlfn.STDEV.P(Table2[1M Return vs Nifty])</f>
        <v>-0.62510631747059808</v>
      </c>
      <c r="K275">
        <v>-14.772686844638899</v>
      </c>
      <c r="L275">
        <f>(Table2[[#This Row],[6M Return vs Nifty]]-AVERAGE(Table2[6M Return vs Nifty]))/_xlfn.STDEV.P(Table2[6M Return vs Nifty])</f>
        <v>-0.67059261199306019</v>
      </c>
      <c r="M275">
        <v>-0.112105811274088</v>
      </c>
      <c r="N275">
        <f>(Table2[[#This Row],[1W Return vs Nifty]]-AVERAGE(Table2[1W Return vs Nifty]))/_xlfn.STDEV.P(Table2[1W Return vs Nifty])</f>
        <v>5.8615439259496603E-2</v>
      </c>
      <c r="O275">
        <v>1776.05</v>
      </c>
      <c r="P275">
        <v>1848.96583578388</v>
      </c>
      <c r="Q275">
        <v>1817.6372229983101</v>
      </c>
      <c r="R275">
        <v>30.049599435971299</v>
      </c>
      <c r="S275" s="1">
        <f>(Table2[[#This Row],[Close Price]]-Table2[[#This Row],[20D EMA]])/Table2[[#This Row],[20D EMA]]</f>
        <v>-5.7261901410433289E-2</v>
      </c>
      <c r="T275" s="1">
        <f>(Table2[[#This Row],[Close Price]]-Table2[[#This Row],[50D EMA]])/Table2[[#This Row],[50D EMA]]</f>
        <v>-9.4439730796783875E-2</v>
      </c>
      <c r="U275" s="1">
        <f>(Table2[[#This Row],[Close Price]]-Table2[[#This Row],[200D EMA]])/Table2[[#This Row],[200D EMA]]</f>
        <v>-7.8831584864854753E-2</v>
      </c>
      <c r="V275">
        <v>0.51845845170468496</v>
      </c>
      <c r="W275">
        <v>1668.3</v>
      </c>
      <c r="X275">
        <v>1754.35</v>
      </c>
      <c r="Y275">
        <v>1668.3</v>
      </c>
      <c r="Z275">
        <v>1784.7</v>
      </c>
      <c r="AA275">
        <v>1668.3</v>
      </c>
      <c r="AB275">
        <v>1859</v>
      </c>
      <c r="AC275" s="1">
        <f>(Table2[[#This Row],[Close Price]]/Table2[[#This Row],[Day Low]])-1</f>
        <v>3.6264460828387968E-3</v>
      </c>
      <c r="AD275" s="1">
        <f>(Table2[[#This Row],[Day High]]/Table2[[#This Row],[Close Price]])-1</f>
        <v>4.7779735419715141E-2</v>
      </c>
      <c r="AE275" s="1">
        <f>(Table2[[#This Row],[Close Price]]/Table2[[#This Row],[Current Week Low]])-1</f>
        <v>3.6264460828387968E-3</v>
      </c>
      <c r="AF275" s="1">
        <f>(Table2[[#This Row],[Current Week High]]/Table2[[#This Row],[Close Price]])-1</f>
        <v>6.5906172544569541E-2</v>
      </c>
      <c r="AG275" s="1">
        <f>(Table2[[#This Row],[Close Price]]/Table2[[#This Row],[Current Month Low]])-1</f>
        <v>3.6264460828387968E-3</v>
      </c>
      <c r="AH275" s="1">
        <f>(Table2[[#This Row],[Current Month High]]/Table2[[#This Row],[Close Price]])-1</f>
        <v>0.11028160181563007</v>
      </c>
      <c r="AI275">
        <v>45.032400633081402</v>
      </c>
      <c r="AJ275">
        <v>50.388467238514401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-0.1</v>
      </c>
      <c r="AM275" t="s">
        <v>3161</v>
      </c>
      <c r="AN275">
        <v>-5.98</v>
      </c>
      <c r="AO275" t="s">
        <v>3161</v>
      </c>
      <c r="AP275">
        <v>0.187272577789693</v>
      </c>
      <c r="AQ275">
        <f>(Table2[[#This Row],[Sharpe Ratio]]-AVERAGE(Table2[Sharpe Ratio]))/_xlfn.STDEV.P(Table2[Sharpe Ratio])</f>
        <v>1.5216865538127982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311</v>
      </c>
      <c r="AT275">
        <f>_xlfn.RANK.AVG(Table2[[#This Row],[6M Return vs Nifty Z-Score]],Table2[6M Return vs Nifty Z-Score])</f>
        <v>551</v>
      </c>
      <c r="AU275">
        <f>_xlfn.RANK.AVG(Table2[[#This Row],[Sharpe Ratio Z-Score]],Table2[Sharpe Ratio Z-Score])</f>
        <v>45</v>
      </c>
      <c r="AV275">
        <f>(Table2[[#This Row],[Rank 1Y]]+Table2[[#This Row],[Rank 6M]]+Table2[[#This Row],[Rank Sharpe]])/3</f>
        <v>302.33333333333331</v>
      </c>
    </row>
    <row r="276" spans="1:48" x14ac:dyDescent="0.3">
      <c r="A276" t="s">
        <v>1368</v>
      </c>
      <c r="B276" t="s">
        <v>1369</v>
      </c>
      <c r="C276" t="s">
        <v>3135</v>
      </c>
      <c r="D276" t="s">
        <v>1370</v>
      </c>
      <c r="E276">
        <v>7835.7054217199902</v>
      </c>
      <c r="F276">
        <v>462.55</v>
      </c>
      <c r="G276">
        <v>-0.14821370642647799</v>
      </c>
      <c r="H276">
        <f>(Table2[[#This Row],[1Y Return vs Nifty]]-AVERAGE(Table2[1Y Return vs Nifty]))/_xlfn.STDEV.P(Table2[1Y Return vs Nifty])</f>
        <v>-0.49198016395776023</v>
      </c>
      <c r="I276">
        <v>8.4709295835526</v>
      </c>
      <c r="J276">
        <f>(Table2[[#This Row],[1M Return vs Nifty]]-AVERAGE(Table2[1M Return vs Nifty]))/_xlfn.STDEV.P(Table2[1M Return vs Nifty])</f>
        <v>0.82926677998690901</v>
      </c>
      <c r="K276">
        <v>20.5876048480241</v>
      </c>
      <c r="L276">
        <f>(Table2[[#This Row],[6M Return vs Nifty]]-AVERAGE(Table2[6M Return vs Nifty]))/_xlfn.STDEV.P(Table2[6M Return vs Nifty])</f>
        <v>0.55484799409846652</v>
      </c>
      <c r="M276">
        <v>-5.0124134641035196</v>
      </c>
      <c r="N276">
        <f>(Table2[[#This Row],[1W Return vs Nifty]]-AVERAGE(Table2[1W Return vs Nifty]))/_xlfn.STDEV.P(Table2[1W Return vs Nifty])</f>
        <v>-0.89198707653513809</v>
      </c>
      <c r="O276">
        <v>483.56</v>
      </c>
      <c r="P276">
        <v>479.19914062770499</v>
      </c>
      <c r="Q276">
        <v>444.86798410498898</v>
      </c>
      <c r="R276">
        <v>28.476420694421599</v>
      </c>
      <c r="S276" s="1">
        <f>(Table2[[#This Row],[Close Price]]-Table2[[#This Row],[20D EMA]])/Table2[[#This Row],[20D EMA]]</f>
        <v>-4.3448589626933556E-2</v>
      </c>
      <c r="T276" s="1">
        <f>(Table2[[#This Row],[Close Price]]-Table2[[#This Row],[50D EMA]])/Table2[[#This Row],[50D EMA]]</f>
        <v>-3.4743677974664565E-2</v>
      </c>
      <c r="U276" s="1">
        <f>(Table2[[#This Row],[Close Price]]-Table2[[#This Row],[200D EMA]])/Table2[[#This Row],[200D EMA]]</f>
        <v>3.9746658619600896E-2</v>
      </c>
      <c r="V276">
        <v>1.0626371903860199</v>
      </c>
      <c r="W276">
        <v>460.35</v>
      </c>
      <c r="X276">
        <v>476.95</v>
      </c>
      <c r="Y276">
        <v>460.35</v>
      </c>
      <c r="Z276">
        <v>497.5</v>
      </c>
      <c r="AA276">
        <v>448.3</v>
      </c>
      <c r="AB276">
        <v>523.35</v>
      </c>
      <c r="AC276" s="1">
        <f>(Table2[[#This Row],[Close Price]]/Table2[[#This Row],[Day Low]])-1</f>
        <v>4.7789725209079759E-3</v>
      </c>
      <c r="AD276" s="1">
        <f>(Table2[[#This Row],[Day High]]/Table2[[#This Row],[Close Price]])-1</f>
        <v>3.1131769538428333E-2</v>
      </c>
      <c r="AE276" s="1">
        <f>(Table2[[#This Row],[Close Price]]/Table2[[#This Row],[Current Week Low]])-1</f>
        <v>4.7789725209079759E-3</v>
      </c>
      <c r="AF276" s="1">
        <f>(Table2[[#This Row],[Current Week High]]/Table2[[#This Row],[Close Price]])-1</f>
        <v>7.5559398983893633E-2</v>
      </c>
      <c r="AG276" s="1">
        <f>(Table2[[#This Row],[Close Price]]/Table2[[#This Row],[Current Month Low]])-1</f>
        <v>3.1786749944233694E-2</v>
      </c>
      <c r="AH276" s="1">
        <f>(Table2[[#This Row],[Current Month High]]/Table2[[#This Row],[Close Price]])-1</f>
        <v>0.13144524916225264</v>
      </c>
      <c r="AI276">
        <v>38.0931791157712</v>
      </c>
      <c r="AJ276">
        <v>44.954559699153798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-0.08</v>
      </c>
      <c r="AM276" t="s">
        <v>3161</v>
      </c>
      <c r="AN276">
        <v>-5.62</v>
      </c>
      <c r="AO276" t="s">
        <v>3161</v>
      </c>
      <c r="AP276">
        <v>7.9331301331378001E-2</v>
      </c>
      <c r="AQ276">
        <f>(Table2[[#This Row],[Sharpe Ratio]]-AVERAGE(Table2[Sharpe Ratio]))/_xlfn.STDEV.P(Table2[Sharpe Ratio])</f>
        <v>0.25289281887402598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0.25304035246650325</v>
      </c>
      <c r="AS276">
        <f>_xlfn.RANK.AVG(Table2[[#This Row],[1Y Return vs Nifty Z-Score]],Table2[1Y Return vs Nifty Z-Score])</f>
        <v>476</v>
      </c>
      <c r="AT276">
        <f>_xlfn.RANK.AVG(Table2[[#This Row],[6M Return vs Nifty Z-Score]],Table2[6M Return vs Nifty Z-Score])</f>
        <v>157</v>
      </c>
      <c r="AU276">
        <f>_xlfn.RANK.AVG(Table2[[#This Row],[Sharpe Ratio Z-Score]],Table2[Sharpe Ratio Z-Score])</f>
        <v>276</v>
      </c>
      <c r="AV276">
        <f>(Table2[[#This Row],[Rank 1Y]]+Table2[[#This Row],[Rank 6M]]+Table2[[#This Row],[Rank Sharpe]])/3</f>
        <v>303</v>
      </c>
    </row>
    <row r="277" spans="1:48" x14ac:dyDescent="0.3">
      <c r="A277" t="s">
        <v>759</v>
      </c>
      <c r="B277" t="s">
        <v>760</v>
      </c>
      <c r="C277" t="s">
        <v>3116</v>
      </c>
      <c r="D277" t="s">
        <v>220</v>
      </c>
      <c r="E277">
        <v>20825.107645929998</v>
      </c>
      <c r="F277">
        <v>722.35</v>
      </c>
      <c r="G277">
        <v>48.062507317311301</v>
      </c>
      <c r="H277">
        <f>(Table2[[#This Row],[1Y Return vs Nifty]]-AVERAGE(Table2[1Y Return vs Nifty]))/_xlfn.STDEV.P(Table2[1Y Return vs Nifty])</f>
        <v>0.30413736927207852</v>
      </c>
      <c r="I277">
        <v>3.2893923584496201</v>
      </c>
      <c r="J277">
        <f>(Table2[[#This Row],[1M Return vs Nifty]]-AVERAGE(Table2[1M Return vs Nifty]))/_xlfn.STDEV.P(Table2[1M Return vs Nifty])</f>
        <v>0.24940433429882469</v>
      </c>
      <c r="K277">
        <v>31.729430649868601</v>
      </c>
      <c r="L277">
        <f>(Table2[[#This Row],[6M Return vs Nifty]]-AVERAGE(Table2[6M Return vs Nifty]))/_xlfn.STDEV.P(Table2[6M Return vs Nifty])</f>
        <v>0.94097732476831397</v>
      </c>
      <c r="M277">
        <v>10.2797681116653</v>
      </c>
      <c r="N277">
        <f>(Table2[[#This Row],[1W Return vs Nifty]]-AVERAGE(Table2[1W Return vs Nifty]))/_xlfn.STDEV.P(Table2[1W Return vs Nifty])</f>
        <v>2.0745177447531087</v>
      </c>
      <c r="O277">
        <v>730.15</v>
      </c>
      <c r="P277">
        <v>719.95174469815697</v>
      </c>
      <c r="Q277">
        <v>619.82942260423204</v>
      </c>
      <c r="R277">
        <v>46.109286272292898</v>
      </c>
      <c r="S277" s="1">
        <f>(Table2[[#This Row],[Close Price]]-Table2[[#This Row],[20D EMA]])/Table2[[#This Row],[20D EMA]]</f>
        <v>-1.0682736424022399E-2</v>
      </c>
      <c r="T277" s="1">
        <f>(Table2[[#This Row],[Close Price]]-Table2[[#This Row],[50D EMA]])/Table2[[#This Row],[50D EMA]]</f>
        <v>3.3311333981814713E-3</v>
      </c>
      <c r="U277" s="1">
        <f>(Table2[[#This Row],[Close Price]]-Table2[[#This Row],[200D EMA]])/Table2[[#This Row],[200D EMA]]</f>
        <v>0.16540127599142468</v>
      </c>
      <c r="V277">
        <v>2.0457679673943399</v>
      </c>
      <c r="W277">
        <v>716.8</v>
      </c>
      <c r="X277">
        <v>756.45</v>
      </c>
      <c r="Y277">
        <v>716.8</v>
      </c>
      <c r="Z277">
        <v>780.5</v>
      </c>
      <c r="AA277">
        <v>667.55</v>
      </c>
      <c r="AB277">
        <v>804</v>
      </c>
      <c r="AC277" s="1">
        <f>(Table2[[#This Row],[Close Price]]/Table2[[#This Row],[Day Low]])-1</f>
        <v>7.7427455357144126E-3</v>
      </c>
      <c r="AD277" s="1">
        <f>(Table2[[#This Row],[Day High]]/Table2[[#This Row],[Close Price]])-1</f>
        <v>4.720703260192427E-2</v>
      </c>
      <c r="AE277" s="1">
        <f>(Table2[[#This Row],[Close Price]]/Table2[[#This Row],[Current Week Low]])-1</f>
        <v>7.7427455357144126E-3</v>
      </c>
      <c r="AF277" s="1">
        <f>(Table2[[#This Row],[Current Week High]]/Table2[[#This Row],[Close Price]])-1</f>
        <v>8.0501142105627421E-2</v>
      </c>
      <c r="AG277" s="1">
        <f>(Table2[[#This Row],[Close Price]]/Table2[[#This Row],[Current Month Low]])-1</f>
        <v>8.20912291214142E-2</v>
      </c>
      <c r="AH277" s="1">
        <f>(Table2[[#This Row],[Current Month High]]/Table2[[#This Row],[Close Price]])-1</f>
        <v>0.11303384785768666</v>
      </c>
      <c r="AI277">
        <v>11.3033847857686</v>
      </c>
      <c r="AJ277">
        <v>70.768321513002306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0.04</v>
      </c>
      <c r="AM277" t="s">
        <v>3162</v>
      </c>
      <c r="AN277">
        <v>0.78</v>
      </c>
      <c r="AO277" t="s">
        <v>3162</v>
      </c>
      <c r="AP277">
        <v>-2.0055151837838001E-2</v>
      </c>
      <c r="AQ277">
        <f>(Table2[[#This Row],[Sharpe Ratio]]-AVERAGE(Table2[Sharpe Ratio]))/_xlfn.STDEV.P(Table2[Sharpe Ratio])</f>
        <v>-0.9153434041577152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2.6536933689346105</v>
      </c>
      <c r="AS277">
        <f>_xlfn.RANK.AVG(Table2[[#This Row],[1Y Return vs Nifty Z-Score]],Table2[1Y Return vs Nifty Z-Score])</f>
        <v>209</v>
      </c>
      <c r="AT277">
        <f>_xlfn.RANK.AVG(Table2[[#This Row],[6M Return vs Nifty Z-Score]],Table2[6M Return vs Nifty Z-Score])</f>
        <v>98</v>
      </c>
      <c r="AU277">
        <f>_xlfn.RANK.AVG(Table2[[#This Row],[Sharpe Ratio Z-Score]],Table2[Sharpe Ratio Z-Score])</f>
        <v>603</v>
      </c>
      <c r="AV277">
        <f>(Table2[[#This Row],[Rank 1Y]]+Table2[[#This Row],[Rank 6M]]+Table2[[#This Row],[Rank Sharpe]])/3</f>
        <v>303.33333333333331</v>
      </c>
    </row>
    <row r="278" spans="1:48" x14ac:dyDescent="0.3">
      <c r="A278" t="s">
        <v>247</v>
      </c>
      <c r="B278" t="s">
        <v>248</v>
      </c>
      <c r="C278" t="s">
        <v>3120</v>
      </c>
      <c r="D278" t="s">
        <v>51</v>
      </c>
      <c r="E278">
        <v>99436.042891799996</v>
      </c>
      <c r="F278">
        <v>1005.7</v>
      </c>
      <c r="G278">
        <v>51.106262265631898</v>
      </c>
      <c r="H278">
        <f>(Table2[[#This Row],[1Y Return vs Nifty]]-AVERAGE(Table2[1Y Return vs Nifty]))/_xlfn.STDEV.P(Table2[1Y Return vs Nifty])</f>
        <v>0.35439977211023543</v>
      </c>
      <c r="I278">
        <v>0.24225712991505499</v>
      </c>
      <c r="J278">
        <f>(Table2[[#This Row],[1M Return vs Nifty]]-AVERAGE(Table2[1M Return vs Nifty]))/_xlfn.STDEV.P(Table2[1M Return vs Nifty])</f>
        <v>-9.1598578388974561E-2</v>
      </c>
      <c r="K278">
        <v>-4.7683583647811298</v>
      </c>
      <c r="L278">
        <f>(Table2[[#This Row],[6M Return vs Nifty]]-AVERAGE(Table2[6M Return vs Nifty]))/_xlfn.STDEV.P(Table2[6M Return vs Nifty])</f>
        <v>-0.32388420634833454</v>
      </c>
      <c r="M278">
        <v>-3.3210183755912301</v>
      </c>
      <c r="N278">
        <f>(Table2[[#This Row],[1W Return vs Nifty]]-AVERAGE(Table2[1W Return vs Nifty]))/_xlfn.STDEV.P(Table2[1W Return vs Nifty])</f>
        <v>-0.56387616182264988</v>
      </c>
      <c r="O278">
        <v>1047.76</v>
      </c>
      <c r="P278">
        <v>1086.74747580382</v>
      </c>
      <c r="Q278">
        <v>998.58166638037096</v>
      </c>
      <c r="R278">
        <v>15.712652796738601</v>
      </c>
      <c r="S278" s="1">
        <f>(Table2[[#This Row],[Close Price]]-Table2[[#This Row],[20D EMA]])/Table2[[#This Row],[20D EMA]]</f>
        <v>-4.0142780789493723E-2</v>
      </c>
      <c r="T278" s="1">
        <f>(Table2[[#This Row],[Close Price]]-Table2[[#This Row],[50D EMA]])/Table2[[#This Row],[50D EMA]]</f>
        <v>-7.4578020753048091E-2</v>
      </c>
      <c r="U278" s="1">
        <f>(Table2[[#This Row],[Close Price]]-Table2[[#This Row],[200D EMA]])/Table2[[#This Row],[200D EMA]]</f>
        <v>7.1284441315965742E-3</v>
      </c>
      <c r="V278">
        <v>0.54247549399770001</v>
      </c>
      <c r="W278">
        <v>983.95</v>
      </c>
      <c r="X278">
        <v>1013.05</v>
      </c>
      <c r="Y278">
        <v>983.95</v>
      </c>
      <c r="Z278">
        <v>1029.25</v>
      </c>
      <c r="AA278">
        <v>983.95</v>
      </c>
      <c r="AB278">
        <v>1087.25</v>
      </c>
      <c r="AC278" s="1">
        <f>(Table2[[#This Row],[Close Price]]/Table2[[#This Row],[Day Low]])-1</f>
        <v>2.2104781747039892E-2</v>
      </c>
      <c r="AD278" s="1">
        <f>(Table2[[#This Row],[Day High]]/Table2[[#This Row],[Close Price]])-1</f>
        <v>7.3083424480460124E-3</v>
      </c>
      <c r="AE278" s="1">
        <f>(Table2[[#This Row],[Close Price]]/Table2[[#This Row],[Current Week Low]])-1</f>
        <v>2.2104781747039892E-2</v>
      </c>
      <c r="AF278" s="1">
        <f>(Table2[[#This Row],[Current Week High]]/Table2[[#This Row],[Close Price]])-1</f>
        <v>2.3416525802923305E-2</v>
      </c>
      <c r="AG278" s="1">
        <f>(Table2[[#This Row],[Close Price]]/Table2[[#This Row],[Current Month Low]])-1</f>
        <v>2.2104781747039892E-2</v>
      </c>
      <c r="AH278" s="1">
        <f>(Table2[[#This Row],[Current Month High]]/Table2[[#This Row],[Close Price]])-1</f>
        <v>8.1087799542607142E-2</v>
      </c>
      <c r="AI278">
        <v>31.679427264591801</v>
      </c>
      <c r="AJ278">
        <v>77.137824746807595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-0.24</v>
      </c>
      <c r="AM278" t="s">
        <v>3161</v>
      </c>
      <c r="AN278">
        <v>-6.54</v>
      </c>
      <c r="AO278" t="s">
        <v>3161</v>
      </c>
      <c r="AP278">
        <v>7.8102672174163001E-2</v>
      </c>
      <c r="AQ278">
        <f>(Table2[[#This Row],[Sharpe Ratio]]-AVERAGE(Table2[Sharpe Ratio]))/_xlfn.STDEV.P(Table2[Sharpe Ratio])</f>
        <v>0.23845092020109798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199</v>
      </c>
      <c r="AT278">
        <f>_xlfn.RANK.AVG(Table2[[#This Row],[6M Return vs Nifty Z-Score]],Table2[6M Return vs Nifty Z-Score])</f>
        <v>432</v>
      </c>
      <c r="AU278">
        <f>_xlfn.RANK.AVG(Table2[[#This Row],[Sharpe Ratio Z-Score]],Table2[Sharpe Ratio Z-Score])</f>
        <v>282</v>
      </c>
      <c r="AV278">
        <f>(Table2[[#This Row],[Rank 1Y]]+Table2[[#This Row],[Rank 6M]]+Table2[[#This Row],[Rank Sharpe]])/3</f>
        <v>304.33333333333331</v>
      </c>
    </row>
    <row r="279" spans="1:48" x14ac:dyDescent="0.3">
      <c r="A279" t="s">
        <v>488</v>
      </c>
      <c r="B279" t="s">
        <v>489</v>
      </c>
      <c r="C279" t="s">
        <v>3121</v>
      </c>
      <c r="D279" t="s">
        <v>105</v>
      </c>
      <c r="E279">
        <v>43597.147671450002</v>
      </c>
      <c r="F279">
        <v>110.94</v>
      </c>
      <c r="G279">
        <v>54.715652419841803</v>
      </c>
      <c r="H279">
        <f>(Table2[[#This Row],[1Y Return vs Nifty]]-AVERAGE(Table2[1Y Return vs Nifty]))/_xlfn.STDEV.P(Table2[1Y Return vs Nifty])</f>
        <v>0.41400267215022485</v>
      </c>
      <c r="I279">
        <v>-3.57472108520493</v>
      </c>
      <c r="J279">
        <f>(Table2[[#This Row],[1M Return vs Nifty]]-AVERAGE(Table2[1M Return vs Nifty]))/_xlfn.STDEV.P(Table2[1M Return vs Nifty])</f>
        <v>-0.5187541167559937</v>
      </c>
      <c r="K279">
        <v>-23.3275547647767</v>
      </c>
      <c r="L279">
        <f>(Table2[[#This Row],[6M Return vs Nifty]]-AVERAGE(Table2[6M Return vs Nifty]))/_xlfn.STDEV.P(Table2[6M Return vs Nifty])</f>
        <v>-0.96706874460544667</v>
      </c>
      <c r="M279">
        <v>2.0017243478771398</v>
      </c>
      <c r="N279">
        <f>(Table2[[#This Row],[1W Return vs Nifty]]-AVERAGE(Table2[1W Return vs Nifty]))/_xlfn.STDEV.P(Table2[1W Return vs Nifty])</f>
        <v>0.46867382938761398</v>
      </c>
      <c r="O279">
        <v>122.26</v>
      </c>
      <c r="P279">
        <v>127.83679709488</v>
      </c>
      <c r="Q279">
        <v>121.830851072684</v>
      </c>
      <c r="R279">
        <v>25.6000938752947</v>
      </c>
      <c r="S279" s="1">
        <f>(Table2[[#This Row],[Close Price]]-Table2[[#This Row],[20D EMA]])/Table2[[#This Row],[20D EMA]]</f>
        <v>-9.2589563225912053E-2</v>
      </c>
      <c r="T279" s="1">
        <f>(Table2[[#This Row],[Close Price]]-Table2[[#This Row],[50D EMA]])/Table2[[#This Row],[50D EMA]]</f>
        <v>-0.13217475311384139</v>
      </c>
      <c r="U279" s="1">
        <f>(Table2[[#This Row],[Close Price]]-Table2[[#This Row],[200D EMA]])/Table2[[#This Row],[200D EMA]]</f>
        <v>-8.9393211791539931E-2</v>
      </c>
      <c r="V279">
        <v>0.50502768974855705</v>
      </c>
      <c r="W279">
        <v>110</v>
      </c>
      <c r="X279">
        <v>119.71</v>
      </c>
      <c r="Y279">
        <v>110</v>
      </c>
      <c r="Z279">
        <v>122.98</v>
      </c>
      <c r="AA279">
        <v>110</v>
      </c>
      <c r="AB279">
        <v>133.25</v>
      </c>
      <c r="AC279" s="1">
        <f>(Table2[[#This Row],[Close Price]]/Table2[[#This Row],[Day Low]])-1</f>
        <v>8.5454545454546338E-3</v>
      </c>
      <c r="AD279" s="1">
        <f>(Table2[[#This Row],[Day High]]/Table2[[#This Row],[Close Price]])-1</f>
        <v>7.9051739679105726E-2</v>
      </c>
      <c r="AE279" s="1">
        <f>(Table2[[#This Row],[Close Price]]/Table2[[#This Row],[Current Week Low]])-1</f>
        <v>8.5454545454546338E-3</v>
      </c>
      <c r="AF279" s="1">
        <f>(Table2[[#This Row],[Current Week High]]/Table2[[#This Row],[Close Price]])-1</f>
        <v>0.10852713178294571</v>
      </c>
      <c r="AG279" s="1">
        <f>(Table2[[#This Row],[Close Price]]/Table2[[#This Row],[Current Month Low]])-1</f>
        <v>8.5454545454546338E-3</v>
      </c>
      <c r="AH279" s="1">
        <f>(Table2[[#This Row],[Current Month High]]/Table2[[#This Row],[Close Price]])-1</f>
        <v>0.20109969352803314</v>
      </c>
      <c r="AI279">
        <v>53.686677483324303</v>
      </c>
      <c r="AJ279">
        <v>74.984227129337498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-0.15</v>
      </c>
      <c r="AM279" t="s">
        <v>3161</v>
      </c>
      <c r="AN279">
        <v>-12.42</v>
      </c>
      <c r="AO279" t="s">
        <v>3161</v>
      </c>
      <c r="AP279">
        <v>0.155847707474846</v>
      </c>
      <c r="AQ279">
        <f>(Table2[[#This Row],[Sharpe Ratio]]-AVERAGE(Table2[Sharpe Ratio]))/_xlfn.STDEV.P(Table2[Sharpe Ratio])</f>
        <v>1.1523034977198954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185</v>
      </c>
      <c r="AT279">
        <f>_xlfn.RANK.AVG(Table2[[#This Row],[6M Return vs Nifty Z-Score]],Table2[6M Return vs Nifty Z-Score])</f>
        <v>633</v>
      </c>
      <c r="AU279">
        <f>_xlfn.RANK.AVG(Table2[[#This Row],[Sharpe Ratio Z-Score]],Table2[Sharpe Ratio Z-Score])</f>
        <v>95</v>
      </c>
      <c r="AV279">
        <f>(Table2[[#This Row],[Rank 1Y]]+Table2[[#This Row],[Rank 6M]]+Table2[[#This Row],[Rank Sharpe]])/3</f>
        <v>304.33333333333331</v>
      </c>
    </row>
    <row r="280" spans="1:48" x14ac:dyDescent="0.3">
      <c r="A280" t="s">
        <v>380</v>
      </c>
      <c r="B280" t="s">
        <v>381</v>
      </c>
      <c r="C280" t="s">
        <v>3126</v>
      </c>
      <c r="D280" t="s">
        <v>86</v>
      </c>
      <c r="E280">
        <v>61543.160738719998</v>
      </c>
      <c r="F280">
        <v>297.10000000000002</v>
      </c>
      <c r="G280">
        <v>60.046330175332201</v>
      </c>
      <c r="H280">
        <f>(Table2[[#This Row],[1Y Return vs Nifty]]-AVERAGE(Table2[1Y Return vs Nifty]))/_xlfn.STDEV.P(Table2[1Y Return vs Nifty])</f>
        <v>0.50202969051932622</v>
      </c>
      <c r="I280">
        <v>-3.5339980006028102</v>
      </c>
      <c r="J280">
        <f>(Table2[[#This Row],[1M Return vs Nifty]]-AVERAGE(Table2[1M Return vs Nifty]))/_xlfn.STDEV.P(Table2[1M Return vs Nifty])</f>
        <v>-0.51419682296315039</v>
      </c>
      <c r="K280">
        <v>13.207072145958699</v>
      </c>
      <c r="L280">
        <f>(Table2[[#This Row],[6M Return vs Nifty]]-AVERAGE(Table2[6M Return vs Nifty]))/_xlfn.STDEV.P(Table2[6M Return vs Nifty])</f>
        <v>0.29906943473850495</v>
      </c>
      <c r="M280">
        <v>-2.6444376441081601</v>
      </c>
      <c r="N280">
        <f>(Table2[[#This Row],[1W Return vs Nifty]]-AVERAGE(Table2[1W Return vs Nifty]))/_xlfn.STDEV.P(Table2[1W Return vs Nifty])</f>
        <v>-0.4326273931632737</v>
      </c>
      <c r="O280">
        <v>322.01</v>
      </c>
      <c r="P280">
        <v>323.319395594127</v>
      </c>
      <c r="Q280">
        <v>280.42129286903003</v>
      </c>
      <c r="R280">
        <v>23.1425998010664</v>
      </c>
      <c r="S280" s="1">
        <f>(Table2[[#This Row],[Close Price]]-Table2[[#This Row],[20D EMA]])/Table2[[#This Row],[20D EMA]]</f>
        <v>-7.7357846029626309E-2</v>
      </c>
      <c r="T280" s="1">
        <f>(Table2[[#This Row],[Close Price]]-Table2[[#This Row],[50D EMA]])/Table2[[#This Row],[50D EMA]]</f>
        <v>-8.1094409897515124E-2</v>
      </c>
      <c r="U280" s="1">
        <f>(Table2[[#This Row],[Close Price]]-Table2[[#This Row],[200D EMA]])/Table2[[#This Row],[200D EMA]]</f>
        <v>5.947732057122973E-2</v>
      </c>
      <c r="V280">
        <v>0.84566719103945098</v>
      </c>
      <c r="W280">
        <v>295</v>
      </c>
      <c r="X280">
        <v>312.25</v>
      </c>
      <c r="Y280">
        <v>295</v>
      </c>
      <c r="Z280">
        <v>322.25</v>
      </c>
      <c r="AA280">
        <v>295</v>
      </c>
      <c r="AB280">
        <v>351</v>
      </c>
      <c r="AC280" s="1">
        <f>(Table2[[#This Row],[Close Price]]/Table2[[#This Row],[Day Low]])-1</f>
        <v>7.118644067796609E-3</v>
      </c>
      <c r="AD280" s="1">
        <f>(Table2[[#This Row],[Day High]]/Table2[[#This Row],[Close Price]])-1</f>
        <v>5.0992931672837249E-2</v>
      </c>
      <c r="AE280" s="1">
        <f>(Table2[[#This Row],[Close Price]]/Table2[[#This Row],[Current Week Low]])-1</f>
        <v>7.118644067796609E-3</v>
      </c>
      <c r="AF280" s="1">
        <f>(Table2[[#This Row],[Current Week High]]/Table2[[#This Row],[Close Price]])-1</f>
        <v>8.4651632446987479E-2</v>
      </c>
      <c r="AG280" s="1">
        <f>(Table2[[#This Row],[Close Price]]/Table2[[#This Row],[Current Month Low]])-1</f>
        <v>7.118644067796609E-3</v>
      </c>
      <c r="AH280" s="1">
        <f>(Table2[[#This Row],[Current Month High]]/Table2[[#This Row],[Close Price]])-1</f>
        <v>0.18142039717266911</v>
      </c>
      <c r="AI280">
        <v>21.491080444294798</v>
      </c>
      <c r="AJ280">
        <v>83.338475779080497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-0.04</v>
      </c>
      <c r="AM280" t="s">
        <v>3161</v>
      </c>
      <c r="AN280">
        <v>-10.23</v>
      </c>
      <c r="AO280" t="s">
        <v>3161</v>
      </c>
      <c r="AQ280">
        <f>(Table2[[#This Row],[Sharpe Ratio]]-AVERAGE(Table2[Sharpe Ratio]))/_xlfn.STDEV.P(Table2[Sharpe Ratio])</f>
        <v>-0.6796054933231942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165</v>
      </c>
      <c r="AT280">
        <f>_xlfn.RANK.AVG(Table2[[#This Row],[6M Return vs Nifty Z-Score]],Table2[6M Return vs Nifty Z-Score])</f>
        <v>227</v>
      </c>
      <c r="AU280">
        <f>_xlfn.RANK.AVG(Table2[[#This Row],[Sharpe Ratio Z-Score]],Table2[Sharpe Ratio Z-Score])</f>
        <v>524.5</v>
      </c>
      <c r="AV280">
        <f>(Table2[[#This Row],[Rank 1Y]]+Table2[[#This Row],[Rank 6M]]+Table2[[#This Row],[Rank Sharpe]])/3</f>
        <v>305.5</v>
      </c>
    </row>
    <row r="281" spans="1:48" x14ac:dyDescent="0.3">
      <c r="A281" t="s">
        <v>1080</v>
      </c>
      <c r="B281" t="s">
        <v>1081</v>
      </c>
      <c r="C281" t="s">
        <v>3122</v>
      </c>
      <c r="D281" t="s">
        <v>394</v>
      </c>
      <c r="E281">
        <v>11734.5716892</v>
      </c>
      <c r="F281">
        <v>2901</v>
      </c>
      <c r="G281">
        <v>17.4067977331812</v>
      </c>
      <c r="H281">
        <f>(Table2[[#This Row],[1Y Return vs Nifty]]-AVERAGE(Table2[1Y Return vs Nifty]))/_xlfn.STDEV.P(Table2[1Y Return vs Nifty])</f>
        <v>-0.20208919974171588</v>
      </c>
      <c r="I281">
        <v>8.5708955685669697</v>
      </c>
      <c r="J281">
        <f>(Table2[[#This Row],[1M Return vs Nifty]]-AVERAGE(Table2[1M Return vs Nifty]))/_xlfn.STDEV.P(Table2[1M Return vs Nifty])</f>
        <v>0.84045390806064368</v>
      </c>
      <c r="K281">
        <v>5.8529307657929097</v>
      </c>
      <c r="L281">
        <f>(Table2[[#This Row],[6M Return vs Nifty]]-AVERAGE(Table2[6M Return vs Nifty]))/_xlfn.STDEV.P(Table2[6M Return vs Nifty])</f>
        <v>4.4205488803831613E-2</v>
      </c>
      <c r="M281">
        <v>0.243385035519292</v>
      </c>
      <c r="N281">
        <f>(Table2[[#This Row],[1W Return vs Nifty]]-AVERAGE(Table2[1W Return vs Nifty]))/_xlfn.STDEV.P(Table2[1W Return vs Nifty])</f>
        <v>0.12757651624588368</v>
      </c>
      <c r="O281">
        <v>2975.06</v>
      </c>
      <c r="P281">
        <v>2910.14049622223</v>
      </c>
      <c r="Q281">
        <v>2651.6108870326598</v>
      </c>
      <c r="R281">
        <v>37.892143155853901</v>
      </c>
      <c r="S281" s="1">
        <f>(Table2[[#This Row],[Close Price]]-Table2[[#This Row],[20D EMA]])/Table2[[#This Row],[20D EMA]]</f>
        <v>-2.4893615590946046E-2</v>
      </c>
      <c r="T281" s="1">
        <f>(Table2[[#This Row],[Close Price]]-Table2[[#This Row],[50D EMA]])/Table2[[#This Row],[50D EMA]]</f>
        <v>-3.1409123491101744E-3</v>
      </c>
      <c r="U281" s="1">
        <f>(Table2[[#This Row],[Close Price]]-Table2[[#This Row],[200D EMA]])/Table2[[#This Row],[200D EMA]]</f>
        <v>9.4051926769098571E-2</v>
      </c>
      <c r="V281">
        <v>0.67221496892346499</v>
      </c>
      <c r="W281">
        <v>2869.35</v>
      </c>
      <c r="X281">
        <v>2964.7</v>
      </c>
      <c r="Y281">
        <v>2869.35</v>
      </c>
      <c r="Z281">
        <v>3018.45</v>
      </c>
      <c r="AA281">
        <v>2688</v>
      </c>
      <c r="AB281">
        <v>3210</v>
      </c>
      <c r="AC281" s="1">
        <f>(Table2[[#This Row],[Close Price]]/Table2[[#This Row],[Day Low]])-1</f>
        <v>1.1030372732500515E-2</v>
      </c>
      <c r="AD281" s="1">
        <f>(Table2[[#This Row],[Day High]]/Table2[[#This Row],[Close Price]])-1</f>
        <v>2.1957945536021928E-2</v>
      </c>
      <c r="AE281" s="1">
        <f>(Table2[[#This Row],[Close Price]]/Table2[[#This Row],[Current Week Low]])-1</f>
        <v>1.1030372732500515E-2</v>
      </c>
      <c r="AF281" s="1">
        <f>(Table2[[#This Row],[Current Week High]]/Table2[[#This Row],[Close Price]])-1</f>
        <v>4.0486039296794063E-2</v>
      </c>
      <c r="AG281" s="1">
        <f>(Table2[[#This Row],[Close Price]]/Table2[[#This Row],[Current Month Low]])-1</f>
        <v>7.9241071428571397E-2</v>
      </c>
      <c r="AH281" s="1">
        <f>(Table2[[#This Row],[Current Month High]]/Table2[[#This Row],[Close Price]])-1</f>
        <v>0.1065149948293691</v>
      </c>
      <c r="AI281">
        <v>12.478455704929299</v>
      </c>
      <c r="AJ281">
        <v>40.825242718446603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0.13</v>
      </c>
      <c r="AM281" t="s">
        <v>3162</v>
      </c>
      <c r="AN281">
        <v>-5.04</v>
      </c>
      <c r="AO281" t="s">
        <v>3161</v>
      </c>
      <c r="AP281">
        <v>8.9028027661127995E-2</v>
      </c>
      <c r="AQ281">
        <f>(Table2[[#This Row],[Sharpe Ratio]]-AVERAGE(Table2[Sharpe Ratio]))/_xlfn.STDEV.P(Table2[Sharpe Ratio])</f>
        <v>0.36687280892309571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1.177019522291739</v>
      </c>
      <c r="AS281">
        <f>_xlfn.RANK.AVG(Table2[[#This Row],[1Y Return vs Nifty Z-Score]],Table2[1Y Return vs Nifty Z-Score])</f>
        <v>365</v>
      </c>
      <c r="AT281">
        <f>_xlfn.RANK.AVG(Table2[[#This Row],[6M Return vs Nifty Z-Score]],Table2[6M Return vs Nifty Z-Score])</f>
        <v>310</v>
      </c>
      <c r="AU281">
        <f>_xlfn.RANK.AVG(Table2[[#This Row],[Sharpe Ratio Z-Score]],Table2[Sharpe Ratio Z-Score])</f>
        <v>245</v>
      </c>
      <c r="AV281">
        <f>(Table2[[#This Row],[Rank 1Y]]+Table2[[#This Row],[Rank 6M]]+Table2[[#This Row],[Rank Sharpe]])/3</f>
        <v>306.66666666666669</v>
      </c>
    </row>
    <row r="282" spans="1:48" x14ac:dyDescent="0.3">
      <c r="A282" t="s">
        <v>351</v>
      </c>
      <c r="B282" t="s">
        <v>352</v>
      </c>
      <c r="C282" t="s">
        <v>3130</v>
      </c>
      <c r="D282" t="s">
        <v>268</v>
      </c>
      <c r="E282">
        <v>67616.316942204998</v>
      </c>
      <c r="F282">
        <v>7928.35</v>
      </c>
      <c r="G282">
        <v>8.2115917206530593</v>
      </c>
      <c r="H282">
        <f>(Table2[[#This Row],[1Y Return vs Nifty]]-AVERAGE(Table2[1Y Return vs Nifty]))/_xlfn.STDEV.P(Table2[1Y Return vs Nifty])</f>
        <v>-0.3539322871875491</v>
      </c>
      <c r="I282">
        <v>4.4324421883913301</v>
      </c>
      <c r="J282">
        <f>(Table2[[#This Row],[1M Return vs Nifty]]-AVERAGE(Table2[1M Return vs Nifty]))/_xlfn.STDEV.P(Table2[1M Return vs Nifty])</f>
        <v>0.37732229399661993</v>
      </c>
      <c r="K282">
        <v>-0.67206937872463701</v>
      </c>
      <c r="L282">
        <f>(Table2[[#This Row],[6M Return vs Nifty]]-AVERAGE(Table2[6M Return vs Nifty]))/_xlfn.STDEV.P(Table2[6M Return vs Nifty])</f>
        <v>-0.18192387125187157</v>
      </c>
      <c r="M282">
        <v>2.6369485167901798</v>
      </c>
      <c r="N282">
        <f>(Table2[[#This Row],[1W Return vs Nifty]]-AVERAGE(Table2[1W Return vs Nifty]))/_xlfn.STDEV.P(Table2[1W Return vs Nifty])</f>
        <v>0.59189990738980469</v>
      </c>
      <c r="O282">
        <v>8200.2099999999991</v>
      </c>
      <c r="P282">
        <v>8082.0360081026602</v>
      </c>
      <c r="Q282">
        <v>7446.8966065872801</v>
      </c>
      <c r="R282">
        <v>33.587999747839</v>
      </c>
      <c r="S282" s="1">
        <f>(Table2[[#This Row],[Close Price]]-Table2[[#This Row],[20D EMA]])/Table2[[#This Row],[20D EMA]]</f>
        <v>-3.3152809501219946E-2</v>
      </c>
      <c r="T282" s="1">
        <f>(Table2[[#This Row],[Close Price]]-Table2[[#This Row],[50D EMA]])/Table2[[#This Row],[50D EMA]]</f>
        <v>-1.9015753944746298E-2</v>
      </c>
      <c r="U282" s="1">
        <f>(Table2[[#This Row],[Close Price]]-Table2[[#This Row],[200D EMA]])/Table2[[#This Row],[200D EMA]]</f>
        <v>6.4651548000121614E-2</v>
      </c>
      <c r="V282">
        <v>0.52764087890947298</v>
      </c>
      <c r="W282">
        <v>7861.5</v>
      </c>
      <c r="X282">
        <v>8246.5</v>
      </c>
      <c r="Y282">
        <v>7861.5</v>
      </c>
      <c r="Z282">
        <v>8470</v>
      </c>
      <c r="AA282">
        <v>7808</v>
      </c>
      <c r="AB282">
        <v>8560</v>
      </c>
      <c r="AC282" s="1">
        <f>(Table2[[#This Row],[Close Price]]/Table2[[#This Row],[Day Low]])-1</f>
        <v>8.5034662596197297E-3</v>
      </c>
      <c r="AD282" s="1">
        <f>(Table2[[#This Row],[Day High]]/Table2[[#This Row],[Close Price]])-1</f>
        <v>4.0128147723044405E-2</v>
      </c>
      <c r="AE282" s="1">
        <f>(Table2[[#This Row],[Close Price]]/Table2[[#This Row],[Current Week Low]])-1</f>
        <v>8.5034662596197297E-3</v>
      </c>
      <c r="AF282" s="1">
        <f>(Table2[[#This Row],[Current Week High]]/Table2[[#This Row],[Close Price]])-1</f>
        <v>6.8318124199864938E-2</v>
      </c>
      <c r="AG282" s="1">
        <f>(Table2[[#This Row],[Close Price]]/Table2[[#This Row],[Current Month Low]])-1</f>
        <v>1.5413678278688669E-2</v>
      </c>
      <c r="AH282" s="1">
        <f>(Table2[[#This Row],[Current Month High]]/Table2[[#This Row],[Close Price]])-1</f>
        <v>7.9669792579792675E-2</v>
      </c>
      <c r="AI282">
        <v>25.3104365977788</v>
      </c>
      <c r="AJ282">
        <v>48.889201877934198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0.09</v>
      </c>
      <c r="AM282" t="s">
        <v>3162</v>
      </c>
      <c r="AN282">
        <v>-0.85</v>
      </c>
      <c r="AO282" t="s">
        <v>3161</v>
      </c>
      <c r="AP282">
        <v>0.14037606203854899</v>
      </c>
      <c r="AQ282">
        <f>(Table2[[#This Row],[Sharpe Ratio]]-AVERAGE(Table2[Sharpe Ratio]))/_xlfn.STDEV.P(Table2[Sharpe Ratio])</f>
        <v>0.9704423279907366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1.4038083709377407</v>
      </c>
      <c r="AS282">
        <f>_xlfn.RANK.AVG(Table2[[#This Row],[1Y Return vs Nifty Z-Score]],Table2[1Y Return vs Nifty Z-Score])</f>
        <v>416</v>
      </c>
      <c r="AT282">
        <f>_xlfn.RANK.AVG(Table2[[#This Row],[6M Return vs Nifty Z-Score]],Table2[6M Return vs Nifty Z-Score])</f>
        <v>389</v>
      </c>
      <c r="AU282">
        <f>_xlfn.RANK.AVG(Table2[[#This Row],[Sharpe Ratio Z-Score]],Table2[Sharpe Ratio Z-Score])</f>
        <v>116</v>
      </c>
      <c r="AV282">
        <f>(Table2[[#This Row],[Rank 1Y]]+Table2[[#This Row],[Rank 6M]]+Table2[[#This Row],[Rank Sharpe]])/3</f>
        <v>307</v>
      </c>
    </row>
    <row r="283" spans="1:48" x14ac:dyDescent="0.3">
      <c r="A283" t="s">
        <v>327</v>
      </c>
      <c r="B283" t="s">
        <v>328</v>
      </c>
      <c r="C283" t="s">
        <v>3129</v>
      </c>
      <c r="D283" t="s">
        <v>133</v>
      </c>
      <c r="E283">
        <v>80852.120306240002</v>
      </c>
      <c r="F283">
        <v>2907.7</v>
      </c>
      <c r="G283">
        <v>60.9248775605706</v>
      </c>
      <c r="H283">
        <f>(Table2[[#This Row],[1Y Return vs Nifty]]-AVERAGE(Table2[1Y Return vs Nifty]))/_xlfn.STDEV.P(Table2[1Y Return vs Nifty])</f>
        <v>0.51653739673714316</v>
      </c>
      <c r="I283">
        <v>5.4790798723704999</v>
      </c>
      <c r="J283">
        <f>(Table2[[#This Row],[1M Return vs Nifty]]-AVERAGE(Table2[1M Return vs Nifty]))/_xlfn.STDEV.P(Table2[1M Return vs Nifty])</f>
        <v>0.49445083342719631</v>
      </c>
      <c r="K283">
        <v>6.5954730099594601</v>
      </c>
      <c r="L283">
        <f>(Table2[[#This Row],[6M Return vs Nifty]]-AVERAGE(Table2[6M Return vs Nifty]))/_xlfn.STDEV.P(Table2[6M Return vs Nifty])</f>
        <v>6.993891390249464E-2</v>
      </c>
      <c r="M283">
        <v>0.25281287433176203</v>
      </c>
      <c r="N283">
        <f>(Table2[[#This Row],[1W Return vs Nifty]]-AVERAGE(Table2[1W Return vs Nifty]))/_xlfn.STDEV.P(Table2[1W Return vs Nifty])</f>
        <v>0.12940540698674677</v>
      </c>
      <c r="O283">
        <v>3048.93</v>
      </c>
      <c r="P283">
        <v>3021.7185014663</v>
      </c>
      <c r="Q283">
        <v>2717.5664127676901</v>
      </c>
      <c r="R283">
        <v>36.574158978564803</v>
      </c>
      <c r="S283" s="1">
        <f>(Table2[[#This Row],[Close Price]]-Table2[[#This Row],[20D EMA]])/Table2[[#This Row],[20D EMA]]</f>
        <v>-4.6321168409901185E-2</v>
      </c>
      <c r="T283" s="1">
        <f>(Table2[[#This Row],[Close Price]]-Table2[[#This Row],[50D EMA]])/Table2[[#This Row],[50D EMA]]</f>
        <v>-3.7732999090078156E-2</v>
      </c>
      <c r="U283" s="1">
        <f>(Table2[[#This Row],[Close Price]]-Table2[[#This Row],[200D EMA]])/Table2[[#This Row],[200D EMA]]</f>
        <v>6.9964651586442481E-2</v>
      </c>
      <c r="V283">
        <v>0.70179615592119504</v>
      </c>
      <c r="W283">
        <v>2899.55</v>
      </c>
      <c r="X283">
        <v>3068.7</v>
      </c>
      <c r="Y283">
        <v>2899.55</v>
      </c>
      <c r="Z283">
        <v>3175.8</v>
      </c>
      <c r="AA283">
        <v>2833.4</v>
      </c>
      <c r="AB283">
        <v>3279.95</v>
      </c>
      <c r="AC283" s="1">
        <f>(Table2[[#This Row],[Close Price]]/Table2[[#This Row],[Day Low]])-1</f>
        <v>2.8107809832558228E-3</v>
      </c>
      <c r="AD283" s="1">
        <f>(Table2[[#This Row],[Day High]]/Table2[[#This Row],[Close Price]])-1</f>
        <v>5.5370223888296488E-2</v>
      </c>
      <c r="AE283" s="1">
        <f>(Table2[[#This Row],[Close Price]]/Table2[[#This Row],[Current Week Low]])-1</f>
        <v>2.8107809832558228E-3</v>
      </c>
      <c r="AF283" s="1">
        <f>(Table2[[#This Row],[Current Week High]]/Table2[[#This Row],[Close Price]])-1</f>
        <v>9.2203459779206964E-2</v>
      </c>
      <c r="AG283" s="1">
        <f>(Table2[[#This Row],[Close Price]]/Table2[[#This Row],[Current Month Low]])-1</f>
        <v>2.6222912402060983E-2</v>
      </c>
      <c r="AH283" s="1">
        <f>(Table2[[#This Row],[Current Month High]]/Table2[[#This Row],[Close Price]])-1</f>
        <v>0.12802214808955537</v>
      </c>
      <c r="AI283">
        <v>17.0237644873955</v>
      </c>
      <c r="AJ283">
        <v>87.738894628099104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0.01</v>
      </c>
      <c r="AM283" t="s">
        <v>3162</v>
      </c>
      <c r="AN283">
        <v>0.35</v>
      </c>
      <c r="AO283" t="s">
        <v>3162</v>
      </c>
      <c r="AP283">
        <v>1.7031579720528E-2</v>
      </c>
      <c r="AQ283">
        <f>(Table2[[#This Row],[Sharpe Ratio]]-AVERAGE(Table2[Sharpe Ratio]))/_xlfn.STDEV.P(Table2[Sharpe Ratio])</f>
        <v>-0.47940810494173103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0.73092444611184981</v>
      </c>
      <c r="AS283">
        <f>_xlfn.RANK.AVG(Table2[[#This Row],[1Y Return vs Nifty Z-Score]],Table2[1Y Return vs Nifty Z-Score])</f>
        <v>160</v>
      </c>
      <c r="AT283">
        <f>_xlfn.RANK.AVG(Table2[[#This Row],[6M Return vs Nifty Z-Score]],Table2[6M Return vs Nifty Z-Score])</f>
        <v>302</v>
      </c>
      <c r="AU283">
        <f>_xlfn.RANK.AVG(Table2[[#This Row],[Sharpe Ratio Z-Score]],Table2[Sharpe Ratio Z-Score])</f>
        <v>466</v>
      </c>
      <c r="AV283">
        <f>(Table2[[#This Row],[Rank 1Y]]+Table2[[#This Row],[Rank 6M]]+Table2[[#This Row],[Rank Sharpe]])/3</f>
        <v>309.33333333333331</v>
      </c>
    </row>
    <row r="284" spans="1:48" x14ac:dyDescent="0.3">
      <c r="A284" t="s">
        <v>1832</v>
      </c>
      <c r="B284" t="s">
        <v>1833</v>
      </c>
      <c r="C284" t="s">
        <v>3128</v>
      </c>
      <c r="D284" t="s">
        <v>1497</v>
      </c>
      <c r="E284">
        <v>4034.8562690399999</v>
      </c>
      <c r="F284">
        <v>74.400000000000006</v>
      </c>
      <c r="G284">
        <v>45.739393929554502</v>
      </c>
      <c r="H284">
        <f>(Table2[[#This Row],[1Y Return vs Nifty]]-AVERAGE(Table2[1Y Return vs Nifty]))/_xlfn.STDEV.P(Table2[1Y Return vs Nifty])</f>
        <v>0.26577512825179755</v>
      </c>
      <c r="I284">
        <v>-4.5951224292061204</v>
      </c>
      <c r="J284">
        <f>(Table2[[#This Row],[1M Return vs Nifty]]-AVERAGE(Table2[1M Return vs Nifty]))/_xlfn.STDEV.P(Table2[1M Return vs Nifty])</f>
        <v>-0.63294656452021469</v>
      </c>
      <c r="K284">
        <v>-21.825673838759801</v>
      </c>
      <c r="L284">
        <f>(Table2[[#This Row],[6M Return vs Nifty]]-AVERAGE(Table2[6M Return vs Nifty]))/_xlfn.STDEV.P(Table2[6M Return vs Nifty])</f>
        <v>-0.91501979975363334</v>
      </c>
      <c r="M284">
        <v>-2.3680616665369598</v>
      </c>
      <c r="N284">
        <f>(Table2[[#This Row],[1W Return vs Nifty]]-AVERAGE(Table2[1W Return vs Nifty]))/_xlfn.STDEV.P(Table2[1W Return vs Nifty])</f>
        <v>-0.37901367782181178</v>
      </c>
      <c r="O284">
        <v>80.87</v>
      </c>
      <c r="P284">
        <v>83.4594779531825</v>
      </c>
      <c r="Q284">
        <v>77.834042174134694</v>
      </c>
      <c r="R284">
        <v>29.543774693061</v>
      </c>
      <c r="S284" s="1">
        <f>(Table2[[#This Row],[Close Price]]-Table2[[#This Row],[20D EMA]])/Table2[[#This Row],[20D EMA]]</f>
        <v>-8.0004946209966593E-2</v>
      </c>
      <c r="T284" s="1">
        <f>(Table2[[#This Row],[Close Price]]-Table2[[#This Row],[50D EMA]])/Table2[[#This Row],[50D EMA]]</f>
        <v>-0.10854942033383562</v>
      </c>
      <c r="U284" s="1">
        <f>(Table2[[#This Row],[Close Price]]-Table2[[#This Row],[200D EMA]])/Table2[[#This Row],[200D EMA]]</f>
        <v>-4.4120054390235273E-2</v>
      </c>
      <c r="V284">
        <v>0.35866637684113201</v>
      </c>
      <c r="W284">
        <v>73.67</v>
      </c>
      <c r="X284">
        <v>77.5</v>
      </c>
      <c r="Y284">
        <v>73.67</v>
      </c>
      <c r="Z284">
        <v>80.44</v>
      </c>
      <c r="AA284">
        <v>73.67</v>
      </c>
      <c r="AB284">
        <v>85.57</v>
      </c>
      <c r="AC284" s="1">
        <f>(Table2[[#This Row],[Close Price]]/Table2[[#This Row],[Day Low]])-1</f>
        <v>9.9090538889643476E-3</v>
      </c>
      <c r="AD284" s="1">
        <f>(Table2[[#This Row],[Day High]]/Table2[[#This Row],[Close Price]])-1</f>
        <v>4.1666666666666519E-2</v>
      </c>
      <c r="AE284" s="1">
        <f>(Table2[[#This Row],[Close Price]]/Table2[[#This Row],[Current Week Low]])-1</f>
        <v>9.9090538889643476E-3</v>
      </c>
      <c r="AF284" s="1">
        <f>(Table2[[#This Row],[Current Week High]]/Table2[[#This Row],[Close Price]])-1</f>
        <v>8.1182795698924615E-2</v>
      </c>
      <c r="AG284" s="1">
        <f>(Table2[[#This Row],[Close Price]]/Table2[[#This Row],[Current Month Low]])-1</f>
        <v>9.9090538889643476E-3</v>
      </c>
      <c r="AH284" s="1">
        <f>(Table2[[#This Row],[Current Month High]]/Table2[[#This Row],[Close Price]])-1</f>
        <v>0.15013440860215033</v>
      </c>
      <c r="AI284">
        <v>38.776881720430097</v>
      </c>
      <c r="AJ284">
        <v>73.426573426573398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-0.11</v>
      </c>
      <c r="AM284" t="s">
        <v>3161</v>
      </c>
      <c r="AN284">
        <v>-7.94</v>
      </c>
      <c r="AO284" t="s">
        <v>3161</v>
      </c>
      <c r="AP284">
        <v>0.15993038203287999</v>
      </c>
      <c r="AQ284">
        <f>(Table2[[#This Row],[Sharpe Ratio]]-AVERAGE(Table2[Sharpe Ratio]))/_xlfn.STDEV.P(Table2[Sharpe Ratio])</f>
        <v>1.200293220196708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220</v>
      </c>
      <c r="AT284">
        <f>_xlfn.RANK.AVG(Table2[[#This Row],[6M Return vs Nifty Z-Score]],Table2[6M Return vs Nifty Z-Score])</f>
        <v>618</v>
      </c>
      <c r="AU284">
        <f>_xlfn.RANK.AVG(Table2[[#This Row],[Sharpe Ratio Z-Score]],Table2[Sharpe Ratio Z-Score])</f>
        <v>91</v>
      </c>
      <c r="AV284">
        <f>(Table2[[#This Row],[Rank 1Y]]+Table2[[#This Row],[Rank 6M]]+Table2[[#This Row],[Rank Sharpe]])/3</f>
        <v>309.66666666666669</v>
      </c>
    </row>
    <row r="285" spans="1:48" x14ac:dyDescent="0.3">
      <c r="A285" t="s">
        <v>1875</v>
      </c>
      <c r="B285" t="s">
        <v>1876</v>
      </c>
      <c r="C285" t="s">
        <v>3115</v>
      </c>
      <c r="D285" t="s">
        <v>280</v>
      </c>
      <c r="E285">
        <v>3793.75617306</v>
      </c>
      <c r="F285">
        <v>1389.65</v>
      </c>
      <c r="G285">
        <v>20.190054826722701</v>
      </c>
      <c r="H285">
        <f>(Table2[[#This Row],[1Y Return vs Nifty]]-AVERAGE(Table2[1Y Return vs Nifty]))/_xlfn.STDEV.P(Table2[1Y Return vs Nifty])</f>
        <v>-0.15612847306924599</v>
      </c>
      <c r="I285">
        <v>5.5668528449434804</v>
      </c>
      <c r="J285">
        <f>(Table2[[#This Row],[1M Return vs Nifty]]-AVERAGE(Table2[1M Return vs Nifty]))/_xlfn.STDEV.P(Table2[1M Return vs Nifty])</f>
        <v>0.50427344944448649</v>
      </c>
      <c r="K285">
        <v>0.51412366489620698</v>
      </c>
      <c r="L285">
        <f>(Table2[[#This Row],[6M Return vs Nifty]]-AVERAGE(Table2[6M Return vs Nifty]))/_xlfn.STDEV.P(Table2[6M Return vs Nifty])</f>
        <v>-0.14081535509622309</v>
      </c>
      <c r="M285">
        <v>2.2855346642247101</v>
      </c>
      <c r="N285">
        <f>(Table2[[#This Row],[1W Return vs Nifty]]-AVERAGE(Table2[1W Return vs Nifty]))/_xlfn.STDEV.P(Table2[1W Return vs Nifty])</f>
        <v>0.52372971971986582</v>
      </c>
      <c r="O285">
        <v>1389.41</v>
      </c>
      <c r="P285">
        <v>1379.7923028559601</v>
      </c>
      <c r="Q285">
        <v>1266.9510272699199</v>
      </c>
      <c r="R285">
        <v>47.306484137047903</v>
      </c>
      <c r="S285" s="1">
        <f>(Table2[[#This Row],[Close Price]]-Table2[[#This Row],[20D EMA]])/Table2[[#This Row],[20D EMA]]</f>
        <v>1.7273518975680977E-4</v>
      </c>
      <c r="T285" s="1">
        <f>(Table2[[#This Row],[Close Price]]-Table2[[#This Row],[50D EMA]])/Table2[[#This Row],[50D EMA]]</f>
        <v>7.1443340592899892E-3</v>
      </c>
      <c r="U285" s="1">
        <f>(Table2[[#This Row],[Close Price]]-Table2[[#This Row],[200D EMA]])/Table2[[#This Row],[200D EMA]]</f>
        <v>9.6845868616150979E-2</v>
      </c>
      <c r="V285">
        <v>0.99846937885356801</v>
      </c>
      <c r="W285">
        <v>1366.6</v>
      </c>
      <c r="X285">
        <v>1400</v>
      </c>
      <c r="Y285">
        <v>1366.6</v>
      </c>
      <c r="Z285">
        <v>1400.95</v>
      </c>
      <c r="AA285">
        <v>1365.6</v>
      </c>
      <c r="AB285">
        <v>1401.95</v>
      </c>
      <c r="AC285" s="1">
        <f>(Table2[[#This Row],[Close Price]]/Table2[[#This Row],[Day Low]])-1</f>
        <v>1.6866676423240357E-2</v>
      </c>
      <c r="AD285" s="1">
        <f>(Table2[[#This Row],[Day High]]/Table2[[#This Row],[Close Price]])-1</f>
        <v>7.447918540639753E-3</v>
      </c>
      <c r="AE285" s="1">
        <f>(Table2[[#This Row],[Close Price]]/Table2[[#This Row],[Current Week Low]])-1</f>
        <v>1.6866676423240357E-2</v>
      </c>
      <c r="AF285" s="1">
        <f>(Table2[[#This Row],[Current Week High]]/Table2[[#This Row],[Close Price]])-1</f>
        <v>8.1315439139351131E-3</v>
      </c>
      <c r="AG285" s="1">
        <f>(Table2[[#This Row],[Close Price]]/Table2[[#This Row],[Current Month Low]])-1</f>
        <v>1.7611306385471703E-2</v>
      </c>
      <c r="AH285" s="1">
        <f>(Table2[[#This Row],[Current Month High]]/Table2[[#This Row],[Close Price]])-1</f>
        <v>8.8511495700356324E-3</v>
      </c>
      <c r="AI285">
        <v>1.8242003382146399</v>
      </c>
      <c r="AJ285">
        <v>52.432402786156899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-0.02</v>
      </c>
      <c r="AM285" t="s">
        <v>3161</v>
      </c>
      <c r="AN285">
        <v>0.4</v>
      </c>
      <c r="AO285" t="s">
        <v>3162</v>
      </c>
      <c r="AP285">
        <v>9.8439168659835E-2</v>
      </c>
      <c r="AQ285">
        <f>(Table2[[#This Row],[Sharpe Ratio]]-AVERAGE(Table2[Sharpe Ratio]))/_xlfn.STDEV.P(Table2[Sharpe Ratio])</f>
        <v>0.47749589148777322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1.2085552324866564</v>
      </c>
      <c r="AS285">
        <f>_xlfn.RANK.AVG(Table2[[#This Row],[1Y Return vs Nifty Z-Score]],Table2[1Y Return vs Nifty Z-Score])</f>
        <v>342</v>
      </c>
      <c r="AT285">
        <f>_xlfn.RANK.AVG(Table2[[#This Row],[6M Return vs Nifty Z-Score]],Table2[6M Return vs Nifty Z-Score])</f>
        <v>375</v>
      </c>
      <c r="AU285">
        <f>_xlfn.RANK.AVG(Table2[[#This Row],[Sharpe Ratio Z-Score]],Table2[Sharpe Ratio Z-Score])</f>
        <v>216</v>
      </c>
      <c r="AV285">
        <f>(Table2[[#This Row],[Rank 1Y]]+Table2[[#This Row],[Rank 6M]]+Table2[[#This Row],[Rank Sharpe]])/3</f>
        <v>311</v>
      </c>
    </row>
    <row r="286" spans="1:48" x14ac:dyDescent="0.3">
      <c r="A286" t="s">
        <v>1901</v>
      </c>
      <c r="B286" t="s">
        <v>1902</v>
      </c>
      <c r="C286" t="s">
        <v>3127</v>
      </c>
      <c r="D286" t="s">
        <v>117</v>
      </c>
      <c r="E286">
        <v>3709.7104800000002</v>
      </c>
      <c r="F286">
        <v>644</v>
      </c>
      <c r="G286">
        <v>4.5594718299175803</v>
      </c>
      <c r="H286">
        <f>(Table2[[#This Row],[1Y Return vs Nifty]]-AVERAGE(Table2[1Y Return vs Nifty]))/_xlfn.STDEV.P(Table2[1Y Return vs Nifty])</f>
        <v>-0.41424079568383082</v>
      </c>
      <c r="I286">
        <v>15.439747037598799</v>
      </c>
      <c r="J286">
        <f>(Table2[[#This Row],[1M Return vs Nifty]]-AVERAGE(Table2[1M Return vs Nifty]))/_xlfn.STDEV.P(Table2[1M Return vs Nifty])</f>
        <v>1.609142588440013</v>
      </c>
      <c r="K286">
        <v>2.4969423908726802</v>
      </c>
      <c r="L286">
        <f>(Table2[[#This Row],[6M Return vs Nifty]]-AVERAGE(Table2[6M Return vs Nifty]))/_xlfn.STDEV.P(Table2[6M Return vs Nifty])</f>
        <v>-7.2099106869277341E-2</v>
      </c>
      <c r="M286">
        <v>-2.85320370939167</v>
      </c>
      <c r="N286">
        <f>(Table2[[#This Row],[1W Return vs Nifty]]-AVERAGE(Table2[1W Return vs Nifty]))/_xlfn.STDEV.P(Table2[1W Return vs Nifty])</f>
        <v>-0.47312557428389468</v>
      </c>
      <c r="O286">
        <v>658.01</v>
      </c>
      <c r="P286">
        <v>627.90240235656699</v>
      </c>
      <c r="Q286">
        <v>584.15197636904497</v>
      </c>
      <c r="R286">
        <v>39.913417737902698</v>
      </c>
      <c r="S286" s="1">
        <f>(Table2[[#This Row],[Close Price]]-Table2[[#This Row],[20D EMA]])/Table2[[#This Row],[20D EMA]]</f>
        <v>-2.1291469734502501E-2</v>
      </c>
      <c r="T286" s="1">
        <f>(Table2[[#This Row],[Close Price]]-Table2[[#This Row],[50D EMA]])/Table2[[#This Row],[50D EMA]]</f>
        <v>2.563710153523455E-2</v>
      </c>
      <c r="U286" s="1">
        <f>(Table2[[#This Row],[Close Price]]-Table2[[#This Row],[200D EMA]])/Table2[[#This Row],[200D EMA]]</f>
        <v>0.10245283085911418</v>
      </c>
      <c r="V286">
        <v>1.29942637839027</v>
      </c>
      <c r="W286">
        <v>634.85</v>
      </c>
      <c r="X286">
        <v>669.75</v>
      </c>
      <c r="Y286">
        <v>634.85</v>
      </c>
      <c r="Z286">
        <v>703.95</v>
      </c>
      <c r="AA286">
        <v>600</v>
      </c>
      <c r="AB286">
        <v>729.8</v>
      </c>
      <c r="AC286" s="1">
        <f>(Table2[[#This Row],[Close Price]]/Table2[[#This Row],[Day Low]])-1</f>
        <v>1.4412853429944139E-2</v>
      </c>
      <c r="AD286" s="1">
        <f>(Table2[[#This Row],[Day High]]/Table2[[#This Row],[Close Price]])-1</f>
        <v>3.9984472049689357E-2</v>
      </c>
      <c r="AE286" s="1">
        <f>(Table2[[#This Row],[Close Price]]/Table2[[#This Row],[Current Week Low]])-1</f>
        <v>1.4412853429944139E-2</v>
      </c>
      <c r="AF286" s="1">
        <f>(Table2[[#This Row],[Current Week High]]/Table2[[#This Row],[Close Price]])-1</f>
        <v>9.3090062111801375E-2</v>
      </c>
      <c r="AG286" s="1">
        <f>(Table2[[#This Row],[Close Price]]/Table2[[#This Row],[Current Month Low]])-1</f>
        <v>7.333333333333325E-2</v>
      </c>
      <c r="AH286" s="1">
        <f>(Table2[[#This Row],[Current Month High]]/Table2[[#This Row],[Close Price]])-1</f>
        <v>0.13322981366459619</v>
      </c>
      <c r="AI286">
        <v>13.322981366459601</v>
      </c>
      <c r="AJ286">
        <v>39.999999999999901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0.01</v>
      </c>
      <c r="AM286" t="s">
        <v>3162</v>
      </c>
      <c r="AN286">
        <v>3.16</v>
      </c>
      <c r="AO286" t="s">
        <v>3162</v>
      </c>
      <c r="AP286">
        <v>0.127444688194223</v>
      </c>
      <c r="AQ286">
        <f>(Table2[[#This Row],[Sharpe Ratio]]-AVERAGE(Table2[Sharpe Ratio]))/_xlfn.STDEV.P(Table2[Sharpe Ratio])</f>
        <v>0.81844073364079284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1.4681178452438031</v>
      </c>
      <c r="AS286">
        <f>_xlfn.RANK.AVG(Table2[[#This Row],[1Y Return vs Nifty Z-Score]],Table2[1Y Return vs Nifty Z-Score])</f>
        <v>439</v>
      </c>
      <c r="AT286">
        <f>_xlfn.RANK.AVG(Table2[[#This Row],[6M Return vs Nifty Z-Score]],Table2[6M Return vs Nifty Z-Score])</f>
        <v>350</v>
      </c>
      <c r="AU286">
        <f>_xlfn.RANK.AVG(Table2[[#This Row],[Sharpe Ratio Z-Score]],Table2[Sharpe Ratio Z-Score])</f>
        <v>144</v>
      </c>
      <c r="AV286">
        <f>(Table2[[#This Row],[Rank 1Y]]+Table2[[#This Row],[Rank 6M]]+Table2[[#This Row],[Rank Sharpe]])/3</f>
        <v>311</v>
      </c>
    </row>
    <row r="287" spans="1:48" x14ac:dyDescent="0.3">
      <c r="A287" t="s">
        <v>364</v>
      </c>
      <c r="B287" t="s">
        <v>365</v>
      </c>
      <c r="C287" t="s">
        <v>3118</v>
      </c>
      <c r="D287" t="s">
        <v>366</v>
      </c>
      <c r="E287">
        <v>63939.150885390001</v>
      </c>
      <c r="F287">
        <v>1775.6</v>
      </c>
      <c r="G287">
        <v>15.529010520044899</v>
      </c>
      <c r="H287">
        <f>(Table2[[#This Row],[1Y Return vs Nifty]]-AVERAGE(Table2[1Y Return vs Nifty]))/_xlfn.STDEV.P(Table2[1Y Return vs Nifty])</f>
        <v>-0.23309764127314483</v>
      </c>
      <c r="I287">
        <v>7.0219576164079696</v>
      </c>
      <c r="J287">
        <f>(Table2[[#This Row],[1M Return vs Nifty]]-AVERAGE(Table2[1M Return vs Nifty]))/_xlfn.STDEV.P(Table2[1M Return vs Nifty])</f>
        <v>0.6671132737780906</v>
      </c>
      <c r="K287">
        <v>11.524129041352101</v>
      </c>
      <c r="L287">
        <f>(Table2[[#This Row],[6M Return vs Nifty]]-AVERAGE(Table2[6M Return vs Nifty]))/_xlfn.STDEV.P(Table2[6M Return vs Nifty])</f>
        <v>0.24074562802187124</v>
      </c>
      <c r="M287">
        <v>4.8056328035563904</v>
      </c>
      <c r="N287">
        <f>(Table2[[#This Row],[1W Return vs Nifty]]-AVERAGE(Table2[1W Return vs Nifty]))/_xlfn.STDEV.P(Table2[1W Return vs Nifty])</f>
        <v>1.012599358326097</v>
      </c>
      <c r="O287">
        <v>1746.54</v>
      </c>
      <c r="P287">
        <v>1751.5069640274201</v>
      </c>
      <c r="Q287">
        <v>1605.2759186640001</v>
      </c>
      <c r="R287">
        <v>59.3346541298693</v>
      </c>
      <c r="S287" s="1">
        <f>(Table2[[#This Row],[Close Price]]-Table2[[#This Row],[20D EMA]])/Table2[[#This Row],[20D EMA]]</f>
        <v>1.6638611196995171E-2</v>
      </c>
      <c r="T287" s="1">
        <f>(Table2[[#This Row],[Close Price]]-Table2[[#This Row],[50D EMA]])/Table2[[#This Row],[50D EMA]]</f>
        <v>1.3755603869927106E-2</v>
      </c>
      <c r="U287" s="1">
        <f>(Table2[[#This Row],[Close Price]]-Table2[[#This Row],[200D EMA]])/Table2[[#This Row],[200D EMA]]</f>
        <v>0.10610268263274827</v>
      </c>
      <c r="V287">
        <v>0.62677642894962005</v>
      </c>
      <c r="W287">
        <v>1725.05</v>
      </c>
      <c r="X287">
        <v>1784.5</v>
      </c>
      <c r="Y287">
        <v>1725.05</v>
      </c>
      <c r="Z287">
        <v>1784.5</v>
      </c>
      <c r="AA287">
        <v>1593.75</v>
      </c>
      <c r="AB287">
        <v>1790.95</v>
      </c>
      <c r="AC287" s="1">
        <f>(Table2[[#This Row],[Close Price]]/Table2[[#This Row],[Day Low]])-1</f>
        <v>2.9303498449320342E-2</v>
      </c>
      <c r="AD287" s="1">
        <f>(Table2[[#This Row],[Day High]]/Table2[[#This Row],[Close Price]])-1</f>
        <v>5.0123901779679514E-3</v>
      </c>
      <c r="AE287" s="1">
        <f>(Table2[[#This Row],[Close Price]]/Table2[[#This Row],[Current Week Low]])-1</f>
        <v>2.9303498449320342E-2</v>
      </c>
      <c r="AF287" s="1">
        <f>(Table2[[#This Row],[Current Week High]]/Table2[[#This Row],[Close Price]])-1</f>
        <v>5.0123901779679514E-3</v>
      </c>
      <c r="AG287" s="1">
        <f>(Table2[[#This Row],[Close Price]]/Table2[[#This Row],[Current Month Low]])-1</f>
        <v>0.11410196078431367</v>
      </c>
      <c r="AH287" s="1">
        <f>(Table2[[#This Row],[Current Month High]]/Table2[[#This Row],[Close Price]])-1</f>
        <v>8.6449650822257862E-3</v>
      </c>
      <c r="AI287">
        <v>12.1986933994142</v>
      </c>
      <c r="AJ287">
        <v>51.767169537159603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7.0000000000000007E-2</v>
      </c>
      <c r="AM287" t="s">
        <v>3162</v>
      </c>
      <c r="AN287">
        <v>8.2200000000000006</v>
      </c>
      <c r="AO287" t="s">
        <v>3162</v>
      </c>
      <c r="AP287">
        <v>6.6908660311693E-2</v>
      </c>
      <c r="AQ287">
        <f>(Table2[[#This Row],[Sharpe Ratio]]-AVERAGE(Table2[Sharpe Ratio]))/_xlfn.STDEV.P(Table2[Sharpe Ratio])</f>
        <v>0.10687111508903653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375</v>
      </c>
      <c r="AT287">
        <f>_xlfn.RANK.AVG(Table2[[#This Row],[6M Return vs Nifty Z-Score]],Table2[6M Return vs Nifty Z-Score])</f>
        <v>242</v>
      </c>
      <c r="AU287">
        <f>_xlfn.RANK.AVG(Table2[[#This Row],[Sharpe Ratio Z-Score]],Table2[Sharpe Ratio Z-Score])</f>
        <v>318</v>
      </c>
      <c r="AV287">
        <f>(Table2[[#This Row],[Rank 1Y]]+Table2[[#This Row],[Rank 6M]]+Table2[[#This Row],[Rank Sharpe]])/3</f>
        <v>311.66666666666669</v>
      </c>
    </row>
    <row r="288" spans="1:48" x14ac:dyDescent="0.3">
      <c r="A288" t="s">
        <v>1822</v>
      </c>
      <c r="B288" t="s">
        <v>1823</v>
      </c>
      <c r="C288" t="s">
        <v>3122</v>
      </c>
      <c r="D288" t="s">
        <v>192</v>
      </c>
      <c r="E288">
        <v>4092.5647762499998</v>
      </c>
      <c r="F288">
        <v>627.35</v>
      </c>
      <c r="G288">
        <v>57.024623354962799</v>
      </c>
      <c r="H288">
        <f>(Table2[[#This Row],[1Y Return vs Nifty]]-AVERAGE(Table2[1Y Return vs Nifty]))/_xlfn.STDEV.P(Table2[1Y Return vs Nifty])</f>
        <v>0.45213137477350296</v>
      </c>
      <c r="I288">
        <v>-9.6954460538015894</v>
      </c>
      <c r="J288">
        <f>(Table2[[#This Row],[1M Return vs Nifty]]-AVERAGE(Table2[1M Return vs Nifty]))/_xlfn.STDEV.P(Table2[1M Return vs Nifty])</f>
        <v>-1.2037204492335229</v>
      </c>
      <c r="K288">
        <v>-3.6886007790864799</v>
      </c>
      <c r="L288">
        <f>(Table2[[#This Row],[6M Return vs Nifty]]-AVERAGE(Table2[6M Return vs Nifty]))/_xlfn.STDEV.P(Table2[6M Return vs Nifty])</f>
        <v>-0.28646430037736298</v>
      </c>
      <c r="M288">
        <v>-0.62093099239898397</v>
      </c>
      <c r="N288">
        <f>(Table2[[#This Row],[1W Return vs Nifty]]-AVERAGE(Table2[1W Return vs Nifty]))/_xlfn.STDEV.P(Table2[1W Return vs Nifty])</f>
        <v>-4.0090709730496804E-2</v>
      </c>
      <c r="O288">
        <v>696.33</v>
      </c>
      <c r="P288">
        <v>713.75877643130696</v>
      </c>
      <c r="Q288">
        <v>642.23905921794005</v>
      </c>
      <c r="R288">
        <v>20.1673107900539</v>
      </c>
      <c r="S288" s="1">
        <f>(Table2[[#This Row],[Close Price]]-Table2[[#This Row],[20D EMA]])/Table2[[#This Row],[20D EMA]]</f>
        <v>-9.9062226243304199E-2</v>
      </c>
      <c r="T288" s="1">
        <f>(Table2[[#This Row],[Close Price]]-Table2[[#This Row],[50D EMA]])/Table2[[#This Row],[50D EMA]]</f>
        <v>-0.12106159571632676</v>
      </c>
      <c r="U288" s="1">
        <f>(Table2[[#This Row],[Close Price]]-Table2[[#This Row],[200D EMA]])/Table2[[#This Row],[200D EMA]]</f>
        <v>-2.318304843693338E-2</v>
      </c>
      <c r="V288">
        <v>0.33700543605043798</v>
      </c>
      <c r="W288">
        <v>621.15</v>
      </c>
      <c r="X288">
        <v>661.95</v>
      </c>
      <c r="Y288">
        <v>621.15</v>
      </c>
      <c r="Z288">
        <v>676.95</v>
      </c>
      <c r="AA288">
        <v>621.15</v>
      </c>
      <c r="AB288">
        <v>774.9</v>
      </c>
      <c r="AC288" s="1">
        <f>(Table2[[#This Row],[Close Price]]/Table2[[#This Row],[Day Low]])-1</f>
        <v>9.981485953473479E-3</v>
      </c>
      <c r="AD288" s="1">
        <f>(Table2[[#This Row],[Day High]]/Table2[[#This Row],[Close Price]])-1</f>
        <v>5.5152626125767101E-2</v>
      </c>
      <c r="AE288" s="1">
        <f>(Table2[[#This Row],[Close Price]]/Table2[[#This Row],[Current Week Low]])-1</f>
        <v>9.981485953473479E-3</v>
      </c>
      <c r="AF288" s="1">
        <f>(Table2[[#This Row],[Current Week High]]/Table2[[#This Row],[Close Price]])-1</f>
        <v>7.9062724157169084E-2</v>
      </c>
      <c r="AG288" s="1">
        <f>(Table2[[#This Row],[Close Price]]/Table2[[#This Row],[Current Month Low]])-1</f>
        <v>9.981485953473479E-3</v>
      </c>
      <c r="AH288" s="1">
        <f>(Table2[[#This Row],[Current Month High]]/Table2[[#This Row],[Close Price]])-1</f>
        <v>0.23519566430222349</v>
      </c>
      <c r="AI288">
        <v>31.888100741213002</v>
      </c>
      <c r="AJ288">
        <v>78.910594610009994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-0.05</v>
      </c>
      <c r="AM288" t="s">
        <v>3161</v>
      </c>
      <c r="AN288">
        <v>-10.46</v>
      </c>
      <c r="AO288" t="s">
        <v>3161</v>
      </c>
      <c r="AP288">
        <v>5.284380455018E-2</v>
      </c>
      <c r="AQ288">
        <f>(Table2[[#This Row],[Sharpe Ratio]]-AVERAGE(Table2[Sharpe Ratio]))/_xlfn.STDEV.P(Table2[Sharpe Ratio])</f>
        <v>-5.8453971463157062E-2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171</v>
      </c>
      <c r="AT288">
        <f>_xlfn.RANK.AVG(Table2[[#This Row],[6M Return vs Nifty Z-Score]],Table2[6M Return vs Nifty Z-Score])</f>
        <v>417</v>
      </c>
      <c r="AU288">
        <f>_xlfn.RANK.AVG(Table2[[#This Row],[Sharpe Ratio Z-Score]],Table2[Sharpe Ratio Z-Score])</f>
        <v>347</v>
      </c>
      <c r="AV288">
        <f>(Table2[[#This Row],[Rank 1Y]]+Table2[[#This Row],[Rank 6M]]+Table2[[#This Row],[Rank Sharpe]])/3</f>
        <v>311.66666666666669</v>
      </c>
    </row>
    <row r="289" spans="1:48" x14ac:dyDescent="0.3">
      <c r="A289" t="s">
        <v>172</v>
      </c>
      <c r="B289" t="s">
        <v>173</v>
      </c>
      <c r="C289" t="s">
        <v>3123</v>
      </c>
      <c r="D289" t="s">
        <v>174</v>
      </c>
      <c r="E289">
        <v>154030.00951027501</v>
      </c>
      <c r="F289">
        <v>720.25</v>
      </c>
      <c r="G289">
        <v>36.720322401686303</v>
      </c>
      <c r="H289">
        <f>(Table2[[#This Row],[1Y Return vs Nifty]]-AVERAGE(Table2[1Y Return vs Nifty]))/_xlfn.STDEV.P(Table2[1Y Return vs Nifty])</f>
        <v>0.11684060032273944</v>
      </c>
      <c r="I289">
        <v>11.4543774765681</v>
      </c>
      <c r="J289">
        <f>(Table2[[#This Row],[1M Return vs Nifty]]-AVERAGE(Table2[1M Return vs Nifty]))/_xlfn.STDEV.P(Table2[1M Return vs Nifty])</f>
        <v>1.163142484564627</v>
      </c>
      <c r="K289">
        <v>6.8801552228160103</v>
      </c>
      <c r="L289">
        <f>(Table2[[#This Row],[6M Return vs Nifty]]-AVERAGE(Table2[6M Return vs Nifty]))/_xlfn.STDEV.P(Table2[6M Return vs Nifty])</f>
        <v>7.9804815080532554E-2</v>
      </c>
      <c r="M289">
        <v>1.32513544545156</v>
      </c>
      <c r="N289">
        <f>(Table2[[#This Row],[1W Return vs Nifty]]-AVERAGE(Table2[1W Return vs Nifty]))/_xlfn.STDEV.P(Table2[1W Return vs Nifty])</f>
        <v>0.33742347566071629</v>
      </c>
      <c r="O289">
        <v>728.54</v>
      </c>
      <c r="P289">
        <v>707.46189653147496</v>
      </c>
      <c r="Q289">
        <v>639.50833236397295</v>
      </c>
      <c r="R289">
        <v>41.509688585876901</v>
      </c>
      <c r="S289" s="1">
        <f>(Table2[[#This Row],[Close Price]]-Table2[[#This Row],[20D EMA]])/Table2[[#This Row],[20D EMA]]</f>
        <v>-1.137892222801763E-2</v>
      </c>
      <c r="T289" s="1">
        <f>(Table2[[#This Row],[Close Price]]-Table2[[#This Row],[50D EMA]])/Table2[[#This Row],[50D EMA]]</f>
        <v>1.807603141769501E-2</v>
      </c>
      <c r="U289" s="1">
        <f>(Table2[[#This Row],[Close Price]]-Table2[[#This Row],[200D EMA]])/Table2[[#This Row],[200D EMA]]</f>
        <v>0.12625584929841591</v>
      </c>
      <c r="V289">
        <v>0.68913627484661</v>
      </c>
      <c r="W289">
        <v>718.3</v>
      </c>
      <c r="X289">
        <v>745.8</v>
      </c>
      <c r="Y289">
        <v>718.3</v>
      </c>
      <c r="Z289">
        <v>765.45</v>
      </c>
      <c r="AA289">
        <v>708</v>
      </c>
      <c r="AB289">
        <v>772.65</v>
      </c>
      <c r="AC289" s="1">
        <f>(Table2[[#This Row],[Close Price]]/Table2[[#This Row],[Day Low]])-1</f>
        <v>2.7147431435334823E-3</v>
      </c>
      <c r="AD289" s="1">
        <f>(Table2[[#This Row],[Day High]]/Table2[[#This Row],[Close Price]])-1</f>
        <v>3.5473793821589661E-2</v>
      </c>
      <c r="AE289" s="1">
        <f>(Table2[[#This Row],[Close Price]]/Table2[[#This Row],[Current Week Low]])-1</f>
        <v>2.7147431435334823E-3</v>
      </c>
      <c r="AF289" s="1">
        <f>(Table2[[#This Row],[Current Week High]]/Table2[[#This Row],[Close Price]])-1</f>
        <v>6.2755987504338862E-2</v>
      </c>
      <c r="AG289" s="1">
        <f>(Table2[[#This Row],[Close Price]]/Table2[[#This Row],[Current Month Low]])-1</f>
        <v>1.7302259887005622E-2</v>
      </c>
      <c r="AH289" s="1">
        <f>(Table2[[#This Row],[Current Month High]]/Table2[[#This Row],[Close Price]])-1</f>
        <v>7.2752516487330832E-2</v>
      </c>
      <c r="AI289">
        <v>7.2752516487330796</v>
      </c>
      <c r="AJ289">
        <v>60.501392757660099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0.11</v>
      </c>
      <c r="AM289" t="s">
        <v>3162</v>
      </c>
      <c r="AN289">
        <v>-3.7</v>
      </c>
      <c r="AO289" t="s">
        <v>3161</v>
      </c>
      <c r="AP289">
        <v>4.3114377826315997E-2</v>
      </c>
      <c r="AQ289">
        <f>(Table2[[#This Row],[Sharpe Ratio]]-AVERAGE(Table2[Sharpe Ratio]))/_xlfn.STDEV.P(Table2[Sharpe Ratio])</f>
        <v>-0.17281833768919283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1.5243930379394226</v>
      </c>
      <c r="AS289">
        <f>_xlfn.RANK.AVG(Table2[[#This Row],[1Y Return vs Nifty Z-Score]],Table2[1Y Return vs Nifty Z-Score])</f>
        <v>256</v>
      </c>
      <c r="AT289">
        <f>_xlfn.RANK.AVG(Table2[[#This Row],[6M Return vs Nifty Z-Score]],Table2[6M Return vs Nifty Z-Score])</f>
        <v>294</v>
      </c>
      <c r="AU289">
        <f>_xlfn.RANK.AVG(Table2[[#This Row],[Sharpe Ratio Z-Score]],Table2[Sharpe Ratio Z-Score])</f>
        <v>386</v>
      </c>
      <c r="AV289">
        <f>(Table2[[#This Row],[Rank 1Y]]+Table2[[#This Row],[Rank 6M]]+Table2[[#This Row],[Rank Sharpe]])/3</f>
        <v>312</v>
      </c>
    </row>
    <row r="290" spans="1:48" x14ac:dyDescent="0.3">
      <c r="A290" t="s">
        <v>84</v>
      </c>
      <c r="B290" t="s">
        <v>85</v>
      </c>
      <c r="C290" t="s">
        <v>3126</v>
      </c>
      <c r="D290" t="s">
        <v>86</v>
      </c>
      <c r="E290">
        <v>294394.53611932503</v>
      </c>
      <c r="F290">
        <v>1362.85</v>
      </c>
      <c r="G290">
        <v>53.076541541087202</v>
      </c>
      <c r="H290">
        <f>(Table2[[#This Row],[1Y Return vs Nifty]]-AVERAGE(Table2[1Y Return vs Nifty]))/_xlfn.STDEV.P(Table2[1Y Return vs Nifty])</f>
        <v>0.38693556172800581</v>
      </c>
      <c r="I290">
        <v>0.109989619062983</v>
      </c>
      <c r="J290">
        <f>(Table2[[#This Row],[1M Return vs Nifty]]-AVERAGE(Table2[1M Return vs Nifty]))/_xlfn.STDEV.P(Table2[1M Return vs Nifty])</f>
        <v>-0.10640054911615261</v>
      </c>
      <c r="K290">
        <v>-6.4012776451932902</v>
      </c>
      <c r="L290">
        <f>(Table2[[#This Row],[6M Return vs Nifty]]-AVERAGE(Table2[6M Return vs Nifty]))/_xlfn.STDEV.P(Table2[6M Return vs Nifty])</f>
        <v>-0.38047439542480133</v>
      </c>
      <c r="M290">
        <v>-0.32173031342240799</v>
      </c>
      <c r="N290">
        <f>(Table2[[#This Row],[1W Return vs Nifty]]-AVERAGE(Table2[1W Return vs Nifty]))/_xlfn.STDEV.P(Table2[1W Return vs Nifty])</f>
        <v>1.7950731401953669E-2</v>
      </c>
      <c r="O290">
        <v>1411.95</v>
      </c>
      <c r="P290">
        <v>1436.11747606824</v>
      </c>
      <c r="Q290">
        <v>1335.5741532837601</v>
      </c>
      <c r="R290">
        <v>31.654167149363801</v>
      </c>
      <c r="S290" s="1">
        <f>(Table2[[#This Row],[Close Price]]-Table2[[#This Row],[20D EMA]])/Table2[[#This Row],[20D EMA]]</f>
        <v>-3.4774602500088625E-2</v>
      </c>
      <c r="T290" s="1">
        <f>(Table2[[#This Row],[Close Price]]-Table2[[#This Row],[50D EMA]])/Table2[[#This Row],[50D EMA]]</f>
        <v>-5.1017745615650881E-2</v>
      </c>
      <c r="U290" s="1">
        <f>(Table2[[#This Row],[Close Price]]-Table2[[#This Row],[200D EMA]])/Table2[[#This Row],[200D EMA]]</f>
        <v>2.0422562572940645E-2</v>
      </c>
      <c r="V290">
        <v>0.66641022403595096</v>
      </c>
      <c r="W290">
        <v>1353.9</v>
      </c>
      <c r="X290">
        <v>1387.1</v>
      </c>
      <c r="Y290">
        <v>1353.9</v>
      </c>
      <c r="Z290">
        <v>1412.9</v>
      </c>
      <c r="AA290">
        <v>1337</v>
      </c>
      <c r="AB290">
        <v>1472.85</v>
      </c>
      <c r="AC290" s="1">
        <f>(Table2[[#This Row],[Close Price]]/Table2[[#This Row],[Day Low]])-1</f>
        <v>6.6105325356375921E-3</v>
      </c>
      <c r="AD290" s="1">
        <f>(Table2[[#This Row],[Day High]]/Table2[[#This Row],[Close Price]])-1</f>
        <v>1.7793594306049876E-2</v>
      </c>
      <c r="AE290" s="1">
        <f>(Table2[[#This Row],[Close Price]]/Table2[[#This Row],[Current Week Low]])-1</f>
        <v>6.6105325356375921E-3</v>
      </c>
      <c r="AF290" s="1">
        <f>(Table2[[#This Row],[Current Week High]]/Table2[[#This Row],[Close Price]])-1</f>
        <v>3.6724511134754501E-2</v>
      </c>
      <c r="AG290" s="1">
        <f>(Table2[[#This Row],[Close Price]]/Table2[[#This Row],[Current Month Low]])-1</f>
        <v>1.9334330590875082E-2</v>
      </c>
      <c r="AH290" s="1">
        <f>(Table2[[#This Row],[Current Month High]]/Table2[[#This Row],[Close Price]])-1</f>
        <v>8.0713211285174502E-2</v>
      </c>
      <c r="AI290">
        <v>18.971273434347101</v>
      </c>
      <c r="AJ290">
        <v>80.6295559973492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-0.1</v>
      </c>
      <c r="AM290" t="s">
        <v>3161</v>
      </c>
      <c r="AN290">
        <v>-3.6</v>
      </c>
      <c r="AO290" t="s">
        <v>3161</v>
      </c>
      <c r="AP290">
        <v>7.4651530219406001E-2</v>
      </c>
      <c r="AQ290">
        <f>(Table2[[#This Row],[Sharpe Ratio]]-AVERAGE(Table2[Sharpe Ratio]))/_xlfn.STDEV.P(Table2[Sharpe Ratio])</f>
        <v>0.19788453601283021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193</v>
      </c>
      <c r="AT290">
        <f>_xlfn.RANK.AVG(Table2[[#This Row],[6M Return vs Nifty Z-Score]],Table2[6M Return vs Nifty Z-Score])</f>
        <v>452</v>
      </c>
      <c r="AU290">
        <f>_xlfn.RANK.AVG(Table2[[#This Row],[Sharpe Ratio Z-Score]],Table2[Sharpe Ratio Z-Score])</f>
        <v>292</v>
      </c>
      <c r="AV290">
        <f>(Table2[[#This Row],[Rank 1Y]]+Table2[[#This Row],[Rank 6M]]+Table2[[#This Row],[Rank Sharpe]])/3</f>
        <v>312.33333333333331</v>
      </c>
    </row>
    <row r="291" spans="1:48" x14ac:dyDescent="0.3">
      <c r="A291" t="s">
        <v>841</v>
      </c>
      <c r="B291" t="s">
        <v>842</v>
      </c>
      <c r="C291" t="s">
        <v>3125</v>
      </c>
      <c r="D291" t="s">
        <v>227</v>
      </c>
      <c r="E291">
        <v>18095.716033485001</v>
      </c>
      <c r="F291">
        <v>428.55</v>
      </c>
      <c r="G291">
        <v>18.826358948120099</v>
      </c>
      <c r="H291">
        <f>(Table2[[#This Row],[1Y Return vs Nifty]]-AVERAGE(Table2[1Y Return vs Nifty]))/_xlfn.STDEV.P(Table2[1Y Return vs Nifty])</f>
        <v>-0.17864757620429864</v>
      </c>
      <c r="I291">
        <v>0.26237209561755398</v>
      </c>
      <c r="J291">
        <f>(Table2[[#This Row],[1M Return vs Nifty]]-AVERAGE(Table2[1M Return vs Nifty]))/_xlfn.STDEV.P(Table2[1M Return vs Nifty])</f>
        <v>-8.9347525718605839E-2</v>
      </c>
      <c r="K291">
        <v>14.5299784800526</v>
      </c>
      <c r="L291">
        <f>(Table2[[#This Row],[6M Return vs Nifty]]-AVERAGE(Table2[6M Return vs Nifty]))/_xlfn.STDEV.P(Table2[6M Return vs Nifty])</f>
        <v>0.3449158647947006</v>
      </c>
      <c r="M291">
        <v>-0.46544664507412298</v>
      </c>
      <c r="N291">
        <f>(Table2[[#This Row],[1W Return vs Nifty]]-AVERAGE(Table2[1W Return vs Nifty]))/_xlfn.STDEV.P(Table2[1W Return vs Nifty])</f>
        <v>-9.9285602890514472E-3</v>
      </c>
      <c r="O291">
        <v>440.63</v>
      </c>
      <c r="P291">
        <v>448.87382633224598</v>
      </c>
      <c r="Q291">
        <v>400.11963044803701</v>
      </c>
      <c r="R291">
        <v>19.3661447024759</v>
      </c>
      <c r="S291" s="1">
        <f>(Table2[[#This Row],[Close Price]]-Table2[[#This Row],[20D EMA]])/Table2[[#This Row],[20D EMA]]</f>
        <v>-2.7415291741370276E-2</v>
      </c>
      <c r="T291" s="1">
        <f>(Table2[[#This Row],[Close Price]]-Table2[[#This Row],[50D EMA]])/Table2[[#This Row],[50D EMA]]</f>
        <v>-4.5277370031378814E-2</v>
      </c>
      <c r="U291" s="1">
        <f>(Table2[[#This Row],[Close Price]]-Table2[[#This Row],[200D EMA]])/Table2[[#This Row],[200D EMA]]</f>
        <v>7.1054673123955137E-2</v>
      </c>
      <c r="V291">
        <v>0.43163596594280301</v>
      </c>
      <c r="W291">
        <v>410.8</v>
      </c>
      <c r="X291">
        <v>428</v>
      </c>
      <c r="Y291">
        <v>410.8</v>
      </c>
      <c r="Z291">
        <v>439.45</v>
      </c>
      <c r="AA291">
        <v>410.8</v>
      </c>
      <c r="AB291">
        <v>453.8</v>
      </c>
      <c r="AC291" s="1">
        <f>(Table2[[#This Row],[Close Price]]/Table2[[#This Row],[Day Low]])-1</f>
        <v>4.3208373904576325E-2</v>
      </c>
      <c r="AD291" s="1">
        <f>(Table2[[#This Row],[Day High]]/Table2[[#This Row],[Close Price]])-1</f>
        <v>-1.2833975032084943E-3</v>
      </c>
      <c r="AE291" s="1">
        <f>(Table2[[#This Row],[Close Price]]/Table2[[#This Row],[Current Week Low]])-1</f>
        <v>4.3208373904576325E-2</v>
      </c>
      <c r="AF291" s="1">
        <f>(Table2[[#This Row],[Current Week High]]/Table2[[#This Row],[Close Price]])-1</f>
        <v>2.5434605063586524E-2</v>
      </c>
      <c r="AG291" s="1">
        <f>(Table2[[#This Row],[Close Price]]/Table2[[#This Row],[Current Month Low]])-1</f>
        <v>4.3208373904576325E-2</v>
      </c>
      <c r="AH291" s="1">
        <f>(Table2[[#This Row],[Current Month High]]/Table2[[#This Row],[Close Price]])-1</f>
        <v>5.8919612647299058E-2</v>
      </c>
      <c r="AI291">
        <v>34.745070586862603</v>
      </c>
      <c r="AJ291">
        <v>51.377605086541799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-0.05</v>
      </c>
      <c r="AM291" t="s">
        <v>3161</v>
      </c>
      <c r="AN291">
        <v>-6.3</v>
      </c>
      <c r="AO291" t="s">
        <v>3161</v>
      </c>
      <c r="AP291">
        <v>4.5961024820698998E-2</v>
      </c>
      <c r="AQ291">
        <f>(Table2[[#This Row],[Sharpe Ratio]]-AVERAGE(Table2[Sharpe Ratio]))/_xlfn.STDEV.P(Table2[Sharpe Ratio])</f>
        <v>-0.13935747831673345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354</v>
      </c>
      <c r="AT291">
        <f>_xlfn.RANK.AVG(Table2[[#This Row],[6M Return vs Nifty Z-Score]],Table2[6M Return vs Nifty Z-Score])</f>
        <v>213</v>
      </c>
      <c r="AU291">
        <f>_xlfn.RANK.AVG(Table2[[#This Row],[Sharpe Ratio Z-Score]],Table2[Sharpe Ratio Z-Score])</f>
        <v>373</v>
      </c>
      <c r="AV291">
        <f>(Table2[[#This Row],[Rank 1Y]]+Table2[[#This Row],[Rank 6M]]+Table2[[#This Row],[Rank Sharpe]])/3</f>
        <v>313.33333333333331</v>
      </c>
    </row>
    <row r="292" spans="1:48" x14ac:dyDescent="0.3">
      <c r="A292" t="s">
        <v>510</v>
      </c>
      <c r="B292" t="s">
        <v>511</v>
      </c>
      <c r="C292" t="s">
        <v>3120</v>
      </c>
      <c r="D292" t="s">
        <v>51</v>
      </c>
      <c r="E292">
        <v>40298.377987120002</v>
      </c>
      <c r="F292">
        <v>1588.4</v>
      </c>
      <c r="G292">
        <v>36.404893525747703</v>
      </c>
      <c r="H292">
        <f>(Table2[[#This Row],[1Y Return vs Nifty]]-AVERAGE(Table2[1Y Return vs Nifty]))/_xlfn.STDEV.P(Table2[1Y Return vs Nifty])</f>
        <v>0.11163183237052285</v>
      </c>
      <c r="I292">
        <v>17.639318568039801</v>
      </c>
      <c r="J292">
        <f>(Table2[[#This Row],[1M Return vs Nifty]]-AVERAGE(Table2[1M Return vs Nifty]))/_xlfn.STDEV.P(Table2[1M Return vs Nifty])</f>
        <v>1.8552952013997808</v>
      </c>
      <c r="K292">
        <v>9.9614087423955198</v>
      </c>
      <c r="L292">
        <f>(Table2[[#This Row],[6M Return vs Nifty]]-AVERAGE(Table2[6M Return vs Nifty]))/_xlfn.STDEV.P(Table2[6M Return vs Nifty])</f>
        <v>0.18658824360464266</v>
      </c>
      <c r="M292">
        <v>-2.4758205649146898</v>
      </c>
      <c r="N292">
        <f>(Table2[[#This Row],[1W Return vs Nifty]]-AVERAGE(Table2[1W Return vs Nifty]))/_xlfn.STDEV.P(Table2[1W Return vs Nifty])</f>
        <v>-0.39991764695076681</v>
      </c>
      <c r="O292">
        <v>1575.68</v>
      </c>
      <c r="P292">
        <v>1485.07986436285</v>
      </c>
      <c r="Q292">
        <v>1290.16564059545</v>
      </c>
      <c r="R292">
        <v>46.882207117556902</v>
      </c>
      <c r="S292" s="1">
        <f>(Table2[[#This Row],[Close Price]]-Table2[[#This Row],[20D EMA]])/Table2[[#This Row],[20D EMA]]</f>
        <v>8.0727051177904314E-3</v>
      </c>
      <c r="T292" s="1">
        <f>(Table2[[#This Row],[Close Price]]-Table2[[#This Row],[50D EMA]])/Table2[[#This Row],[50D EMA]]</f>
        <v>6.9572107276182044E-2</v>
      </c>
      <c r="U292" s="1">
        <f>(Table2[[#This Row],[Close Price]]-Table2[[#This Row],[200D EMA]])/Table2[[#This Row],[200D EMA]]</f>
        <v>0.23115974416037466</v>
      </c>
      <c r="V292">
        <v>1.41238565302671</v>
      </c>
      <c r="W292">
        <v>1585.85</v>
      </c>
      <c r="X292">
        <v>1638</v>
      </c>
      <c r="Y292">
        <v>1585.85</v>
      </c>
      <c r="Z292">
        <v>1667.15</v>
      </c>
      <c r="AA292">
        <v>1453.1</v>
      </c>
      <c r="AB292">
        <v>1708.65</v>
      </c>
      <c r="AC292" s="1">
        <f>(Table2[[#This Row],[Close Price]]/Table2[[#This Row],[Day Low]])-1</f>
        <v>1.6079704890124003E-3</v>
      </c>
      <c r="AD292" s="1">
        <f>(Table2[[#This Row],[Day High]]/Table2[[#This Row],[Close Price]])-1</f>
        <v>3.1226391337194626E-2</v>
      </c>
      <c r="AE292" s="1">
        <f>(Table2[[#This Row],[Close Price]]/Table2[[#This Row],[Current Week Low]])-1</f>
        <v>1.6079704890124003E-3</v>
      </c>
      <c r="AF292" s="1">
        <f>(Table2[[#This Row],[Current Week High]]/Table2[[#This Row],[Close Price]])-1</f>
        <v>4.9578191891211265E-2</v>
      </c>
      <c r="AG292" s="1">
        <f>(Table2[[#This Row],[Close Price]]/Table2[[#This Row],[Current Month Low]])-1</f>
        <v>9.3111279333838226E-2</v>
      </c>
      <c r="AH292" s="1">
        <f>(Table2[[#This Row],[Current Month High]]/Table2[[#This Row],[Close Price]])-1</f>
        <v>7.5705112062452784E-2</v>
      </c>
      <c r="AI292">
        <v>7.5705112062452704</v>
      </c>
      <c r="AJ292">
        <v>65.795104639632598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0.17</v>
      </c>
      <c r="AM292" t="s">
        <v>3162</v>
      </c>
      <c r="AN292">
        <v>6.5</v>
      </c>
      <c r="AO292" t="s">
        <v>3162</v>
      </c>
      <c r="AP292">
        <v>2.6824290179264E-2</v>
      </c>
      <c r="AQ292">
        <f>(Table2[[#This Row],[Sharpe Ratio]]-AVERAGE(Table2[Sharpe Ratio]))/_xlfn.STDEV.P(Table2[Sharpe Ratio])</f>
        <v>-0.36429987122622637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1.3892977591979532</v>
      </c>
      <c r="AS292">
        <f>_xlfn.RANK.AVG(Table2[[#This Row],[1Y Return vs Nifty Z-Score]],Table2[1Y Return vs Nifty Z-Score])</f>
        <v>258</v>
      </c>
      <c r="AT292">
        <f>_xlfn.RANK.AVG(Table2[[#This Row],[6M Return vs Nifty Z-Score]],Table2[6M Return vs Nifty Z-Score])</f>
        <v>257</v>
      </c>
      <c r="AU292">
        <f>_xlfn.RANK.AVG(Table2[[#This Row],[Sharpe Ratio Z-Score]],Table2[Sharpe Ratio Z-Score])</f>
        <v>427</v>
      </c>
      <c r="AV292">
        <f>(Table2[[#This Row],[Rank 1Y]]+Table2[[#This Row],[Rank 6M]]+Table2[[#This Row],[Rank Sharpe]])/3</f>
        <v>314</v>
      </c>
    </row>
    <row r="293" spans="1:48" x14ac:dyDescent="0.3">
      <c r="A293" t="s">
        <v>1092</v>
      </c>
      <c r="B293" t="s">
        <v>1093</v>
      </c>
      <c r="C293" t="s">
        <v>3125</v>
      </c>
      <c r="D293" t="s">
        <v>453</v>
      </c>
      <c r="E293">
        <v>11352.3080708</v>
      </c>
      <c r="F293">
        <v>2322.4</v>
      </c>
      <c r="G293">
        <v>-9.9587845270431998</v>
      </c>
      <c r="H293">
        <f>(Table2[[#This Row],[1Y Return vs Nifty]]-AVERAGE(Table2[1Y Return vs Nifty]))/_xlfn.STDEV.P(Table2[1Y Return vs Nifty])</f>
        <v>-0.65398494786133199</v>
      </c>
      <c r="I293">
        <v>2.8415365336203702</v>
      </c>
      <c r="J293">
        <f>(Table2[[#This Row],[1M Return vs Nifty]]-AVERAGE(Table2[1M Return vs Nifty]))/_xlfn.STDEV.P(Table2[1M Return vs Nifty])</f>
        <v>0.19928508153286931</v>
      </c>
      <c r="K293">
        <v>0.92635740626108998</v>
      </c>
      <c r="L293">
        <f>(Table2[[#This Row],[6M Return vs Nifty]]-AVERAGE(Table2[6M Return vs Nifty]))/_xlfn.STDEV.P(Table2[6M Return vs Nifty])</f>
        <v>-0.12652904857306796</v>
      </c>
      <c r="M293">
        <v>-4.3135063813247498</v>
      </c>
      <c r="N293">
        <f>(Table2[[#This Row],[1W Return vs Nifty]]-AVERAGE(Table2[1W Return vs Nifty]))/_xlfn.STDEV.P(Table2[1W Return vs Nifty])</f>
        <v>-0.75640725619210847</v>
      </c>
      <c r="O293">
        <v>2474.96</v>
      </c>
      <c r="P293">
        <v>2421.5924502430298</v>
      </c>
      <c r="Q293">
        <v>2159.6367938714002</v>
      </c>
      <c r="R293">
        <v>29.3563879136872</v>
      </c>
      <c r="S293" s="1">
        <f>(Table2[[#This Row],[Close Price]]-Table2[[#This Row],[20D EMA]])/Table2[[#This Row],[20D EMA]]</f>
        <v>-6.1641400265054769E-2</v>
      </c>
      <c r="T293" s="1">
        <f>(Table2[[#This Row],[Close Price]]-Table2[[#This Row],[50D EMA]])/Table2[[#This Row],[50D EMA]]</f>
        <v>-4.0961661502155251E-2</v>
      </c>
      <c r="U293" s="1">
        <f>(Table2[[#This Row],[Close Price]]-Table2[[#This Row],[200D EMA]])/Table2[[#This Row],[200D EMA]]</f>
        <v>7.5366009039338475E-2</v>
      </c>
      <c r="V293">
        <v>0.57278569185908501</v>
      </c>
      <c r="W293">
        <v>2316</v>
      </c>
      <c r="X293">
        <v>2446.0500000000002</v>
      </c>
      <c r="Y293">
        <v>2316</v>
      </c>
      <c r="Z293">
        <v>2498.8000000000002</v>
      </c>
      <c r="AA293">
        <v>2316</v>
      </c>
      <c r="AB293">
        <v>2700</v>
      </c>
      <c r="AC293" s="1">
        <f>(Table2[[#This Row],[Close Price]]/Table2[[#This Row],[Day Low]])-1</f>
        <v>2.7633851468049642E-3</v>
      </c>
      <c r="AD293" s="1">
        <f>(Table2[[#This Row],[Day High]]/Table2[[#This Row],[Close Price]])-1</f>
        <v>5.3242335514984473E-2</v>
      </c>
      <c r="AE293" s="1">
        <f>(Table2[[#This Row],[Close Price]]/Table2[[#This Row],[Current Week Low]])-1</f>
        <v>2.7633851468049642E-3</v>
      </c>
      <c r="AF293" s="1">
        <f>(Table2[[#This Row],[Current Week High]]/Table2[[#This Row],[Close Price]])-1</f>
        <v>7.5955907681708679E-2</v>
      </c>
      <c r="AG293" s="1">
        <f>(Table2[[#This Row],[Close Price]]/Table2[[#This Row],[Current Month Low]])-1</f>
        <v>2.7633851468049642E-3</v>
      </c>
      <c r="AH293" s="1">
        <f>(Table2[[#This Row],[Current Month High]]/Table2[[#This Row],[Close Price]])-1</f>
        <v>0.16259042369962096</v>
      </c>
      <c r="AI293">
        <v>16.259042369962</v>
      </c>
      <c r="AJ293">
        <v>40.871042096324103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0.11</v>
      </c>
      <c r="AM293" t="s">
        <v>3162</v>
      </c>
      <c r="AN293">
        <v>-8.42</v>
      </c>
      <c r="AO293" t="s">
        <v>3161</v>
      </c>
      <c r="AP293">
        <v>0.19631736113266099</v>
      </c>
      <c r="AQ293">
        <f>(Table2[[#This Row],[Sharpe Ratio]]-AVERAGE(Table2[Sharpe Ratio]))/_xlfn.STDEV.P(Table2[Sharpe Ratio])</f>
        <v>1.628003292098436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0.29036712100479689</v>
      </c>
      <c r="AS293">
        <f>_xlfn.RANK.AVG(Table2[[#This Row],[1Y Return vs Nifty Z-Score]],Table2[1Y Return vs Nifty Z-Score])</f>
        <v>545</v>
      </c>
      <c r="AT293">
        <f>_xlfn.RANK.AVG(Table2[[#This Row],[6M Return vs Nifty Z-Score]],Table2[6M Return vs Nifty Z-Score])</f>
        <v>366</v>
      </c>
      <c r="AU293">
        <f>_xlfn.RANK.AVG(Table2[[#This Row],[Sharpe Ratio Z-Score]],Table2[Sharpe Ratio Z-Score])</f>
        <v>31</v>
      </c>
      <c r="AV293">
        <f>(Table2[[#This Row],[Rank 1Y]]+Table2[[#This Row],[Rank 6M]]+Table2[[#This Row],[Rank Sharpe]])/3</f>
        <v>314</v>
      </c>
    </row>
    <row r="294" spans="1:48" x14ac:dyDescent="0.3">
      <c r="A294" t="s">
        <v>179</v>
      </c>
      <c r="B294" t="s">
        <v>180</v>
      </c>
      <c r="C294" t="s">
        <v>3114</v>
      </c>
      <c r="D294" t="s">
        <v>18</v>
      </c>
      <c r="E294">
        <v>140090.34220752001</v>
      </c>
      <c r="F294">
        <v>322.89999999999998</v>
      </c>
      <c r="G294">
        <v>68.270687904906893</v>
      </c>
      <c r="H294">
        <f>(Table2[[#This Row],[1Y Return vs Nifty]]-AVERAGE(Table2[1Y Return vs Nifty]))/_xlfn.STDEV.P(Table2[1Y Return vs Nifty])</f>
        <v>0.63784088041721032</v>
      </c>
      <c r="I294">
        <v>4.6932581311633799</v>
      </c>
      <c r="J294">
        <f>(Table2[[#This Row],[1M Return vs Nifty]]-AVERAGE(Table2[1M Return vs Nifty]))/_xlfn.STDEV.P(Table2[1M Return vs Nifty])</f>
        <v>0.4065100357574134</v>
      </c>
      <c r="K294">
        <v>-2.5435429467348998</v>
      </c>
      <c r="L294">
        <f>(Table2[[#This Row],[6M Return vs Nifty]]-AVERAGE(Table2[6M Return vs Nifty]))/_xlfn.STDEV.P(Table2[6M Return vs Nifty])</f>
        <v>-0.24678135951582239</v>
      </c>
      <c r="M294">
        <v>-1.3244886817875099</v>
      </c>
      <c r="N294">
        <f>(Table2[[#This Row],[1W Return vs Nifty]]-AVERAGE(Table2[1W Return vs Nifty]))/_xlfn.STDEV.P(Table2[1W Return vs Nifty])</f>
        <v>-0.17657269350007226</v>
      </c>
      <c r="O294">
        <v>340.99</v>
      </c>
      <c r="P294">
        <v>339.99647351147399</v>
      </c>
      <c r="Q294">
        <v>305.58182734175898</v>
      </c>
      <c r="R294">
        <v>27.911280253257299</v>
      </c>
      <c r="S294" s="1">
        <f>(Table2[[#This Row],[Close Price]]-Table2[[#This Row],[20D EMA]])/Table2[[#This Row],[20D EMA]]</f>
        <v>-5.3051409132232712E-2</v>
      </c>
      <c r="T294" s="1">
        <f>(Table2[[#This Row],[Close Price]]-Table2[[#This Row],[50D EMA]])/Table2[[#This Row],[50D EMA]]</f>
        <v>-5.0284267171662456E-2</v>
      </c>
      <c r="U294" s="1">
        <f>(Table2[[#This Row],[Close Price]]-Table2[[#This Row],[200D EMA]])/Table2[[#This Row],[200D EMA]]</f>
        <v>5.6672783224352423E-2</v>
      </c>
      <c r="V294">
        <v>0.69020013626664101</v>
      </c>
      <c r="W294">
        <v>322</v>
      </c>
      <c r="X294">
        <v>332.55</v>
      </c>
      <c r="Y294">
        <v>322</v>
      </c>
      <c r="Z294">
        <v>345.5</v>
      </c>
      <c r="AA294">
        <v>322</v>
      </c>
      <c r="AB294">
        <v>373.35</v>
      </c>
      <c r="AC294" s="1">
        <f>(Table2[[#This Row],[Close Price]]/Table2[[#This Row],[Day Low]])-1</f>
        <v>2.7950310559006208E-3</v>
      </c>
      <c r="AD294" s="1">
        <f>(Table2[[#This Row],[Day High]]/Table2[[#This Row],[Close Price]])-1</f>
        <v>2.9885413440693842E-2</v>
      </c>
      <c r="AE294" s="1">
        <f>(Table2[[#This Row],[Close Price]]/Table2[[#This Row],[Current Week Low]])-1</f>
        <v>2.7950310559006208E-3</v>
      </c>
      <c r="AF294" s="1">
        <f>(Table2[[#This Row],[Current Week High]]/Table2[[#This Row],[Close Price]])-1</f>
        <v>6.9990709197894185E-2</v>
      </c>
      <c r="AG294" s="1">
        <f>(Table2[[#This Row],[Close Price]]/Table2[[#This Row],[Current Month Low]])-1</f>
        <v>2.7950310559006208E-3</v>
      </c>
      <c r="AH294" s="1">
        <f>(Table2[[#This Row],[Current Month High]]/Table2[[#This Row],[Close Price]])-1</f>
        <v>0.15624032208113992</v>
      </c>
      <c r="AI294">
        <v>16.444719727469799</v>
      </c>
      <c r="AJ294">
        <v>94.840850807059795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0.03</v>
      </c>
      <c r="AM294" t="s">
        <v>3162</v>
      </c>
      <c r="AN294">
        <v>-5.0999999999999996</v>
      </c>
      <c r="AO294" t="s">
        <v>3161</v>
      </c>
      <c r="AP294">
        <v>3.8579996172724E-2</v>
      </c>
      <c r="AQ294">
        <f>(Table2[[#This Row],[Sharpe Ratio]]-AVERAGE(Table2[Sharpe Ratio]))/_xlfn.STDEV.P(Table2[Sharpe Ratio])</f>
        <v>-0.22611764285463262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0.39487922030409645</v>
      </c>
      <c r="AS294">
        <f>_xlfn.RANK.AVG(Table2[[#This Row],[1Y Return vs Nifty Z-Score]],Table2[1Y Return vs Nifty Z-Score])</f>
        <v>139</v>
      </c>
      <c r="AT294">
        <f>_xlfn.RANK.AVG(Table2[[#This Row],[6M Return vs Nifty Z-Score]],Table2[6M Return vs Nifty Z-Score])</f>
        <v>403</v>
      </c>
      <c r="AU294">
        <f>_xlfn.RANK.AVG(Table2[[#This Row],[Sharpe Ratio Z-Score]],Table2[Sharpe Ratio Z-Score])</f>
        <v>401</v>
      </c>
      <c r="AV294">
        <f>(Table2[[#This Row],[Rank 1Y]]+Table2[[#This Row],[Rank 6M]]+Table2[[#This Row],[Rank Sharpe]])/3</f>
        <v>314.33333333333331</v>
      </c>
    </row>
    <row r="295" spans="1:48" x14ac:dyDescent="0.3">
      <c r="A295" t="s">
        <v>1719</v>
      </c>
      <c r="B295" t="s">
        <v>1720</v>
      </c>
      <c r="C295" t="s">
        <v>3128</v>
      </c>
      <c r="D295" t="s">
        <v>125</v>
      </c>
      <c r="E295">
        <v>4641.5573410500001</v>
      </c>
      <c r="F295">
        <v>981.3</v>
      </c>
      <c r="G295">
        <v>37.309412771775598</v>
      </c>
      <c r="H295">
        <f>(Table2[[#This Row],[1Y Return vs Nifty]]-AVERAGE(Table2[1Y Return vs Nifty]))/_xlfn.STDEV.P(Table2[1Y Return vs Nifty])</f>
        <v>0.12656841941206659</v>
      </c>
      <c r="I295">
        <v>5.9544169654324097</v>
      </c>
      <c r="J295">
        <f>(Table2[[#This Row],[1M Return vs Nifty]]-AVERAGE(Table2[1M Return vs Nifty]))/_xlfn.STDEV.P(Table2[1M Return vs Nifty])</f>
        <v>0.5476454969671587</v>
      </c>
      <c r="K295">
        <v>33.579021193324301</v>
      </c>
      <c r="L295">
        <f>(Table2[[#This Row],[6M Return vs Nifty]]-AVERAGE(Table2[6M Return vs Nifty]))/_xlfn.STDEV.P(Table2[6M Return vs Nifty])</f>
        <v>1.0050764384377811</v>
      </c>
      <c r="M295">
        <v>4.7019918276195698</v>
      </c>
      <c r="N295">
        <f>(Table2[[#This Row],[1W Return vs Nifty]]-AVERAGE(Table2[1W Return vs Nifty]))/_xlfn.STDEV.P(Table2[1W Return vs Nifty])</f>
        <v>0.99249421810942773</v>
      </c>
      <c r="O295">
        <v>966.77</v>
      </c>
      <c r="P295">
        <v>935.17241827727605</v>
      </c>
      <c r="Q295">
        <v>828.287765134182</v>
      </c>
      <c r="R295">
        <v>51.638085127697103</v>
      </c>
      <c r="S295" s="1">
        <f>(Table2[[#This Row],[Close Price]]-Table2[[#This Row],[20D EMA]])/Table2[[#This Row],[20D EMA]]</f>
        <v>1.50294278887429E-2</v>
      </c>
      <c r="T295" s="1">
        <f>(Table2[[#This Row],[Close Price]]-Table2[[#This Row],[50D EMA]])/Table2[[#This Row],[50D EMA]]</f>
        <v>4.9325216207400165E-2</v>
      </c>
      <c r="U295" s="1">
        <f>(Table2[[#This Row],[Close Price]]-Table2[[#This Row],[200D EMA]])/Table2[[#This Row],[200D EMA]]</f>
        <v>0.18473318248402484</v>
      </c>
      <c r="V295">
        <v>0.55359017916740105</v>
      </c>
      <c r="W295">
        <v>970</v>
      </c>
      <c r="X295">
        <v>1009.25</v>
      </c>
      <c r="Y295">
        <v>970</v>
      </c>
      <c r="Z295">
        <v>1053.95</v>
      </c>
      <c r="AA295">
        <v>837.2</v>
      </c>
      <c r="AB295">
        <v>1054.5999999999999</v>
      </c>
      <c r="AC295" s="1">
        <f>(Table2[[#This Row],[Close Price]]/Table2[[#This Row],[Day Low]])-1</f>
        <v>1.1649484536082388E-2</v>
      </c>
      <c r="AD295" s="1">
        <f>(Table2[[#This Row],[Day High]]/Table2[[#This Row],[Close Price]])-1</f>
        <v>2.8482625089167435E-2</v>
      </c>
      <c r="AE295" s="1">
        <f>(Table2[[#This Row],[Close Price]]/Table2[[#This Row],[Current Week Low]])-1</f>
        <v>1.1649484536082388E-2</v>
      </c>
      <c r="AF295" s="1">
        <f>(Table2[[#This Row],[Current Week High]]/Table2[[#This Row],[Close Price]])-1</f>
        <v>7.4034444104759123E-2</v>
      </c>
      <c r="AG295" s="1">
        <f>(Table2[[#This Row],[Close Price]]/Table2[[#This Row],[Current Month Low]])-1</f>
        <v>0.17212135690396546</v>
      </c>
      <c r="AH295" s="1">
        <f>(Table2[[#This Row],[Current Month High]]/Table2[[#This Row],[Close Price]])-1</f>
        <v>7.4696830734739539E-2</v>
      </c>
      <c r="AI295">
        <v>7.4696830734739503</v>
      </c>
      <c r="AJ295">
        <v>60.343137254901897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0.06</v>
      </c>
      <c r="AM295" t="s">
        <v>3162</v>
      </c>
      <c r="AN295">
        <v>8.0500000000000007</v>
      </c>
      <c r="AO295" t="s">
        <v>3162</v>
      </c>
      <c r="AP295">
        <v>-1.8647982775710999E-2</v>
      </c>
      <c r="AQ295">
        <f>(Table2[[#This Row],[Sharpe Ratio]]-AVERAGE(Table2[Sharpe Ratio]))/_xlfn.STDEV.P(Table2[Sharpe Ratio])</f>
        <v>-0.89880286147925348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1.7729817114471804</v>
      </c>
      <c r="AS295">
        <f>_xlfn.RANK.AVG(Table2[[#This Row],[1Y Return vs Nifty Z-Score]],Table2[1Y Return vs Nifty Z-Score])</f>
        <v>253</v>
      </c>
      <c r="AT295">
        <f>_xlfn.RANK.AVG(Table2[[#This Row],[6M Return vs Nifty Z-Score]],Table2[6M Return vs Nifty Z-Score])</f>
        <v>92</v>
      </c>
      <c r="AU295">
        <f>_xlfn.RANK.AVG(Table2[[#This Row],[Sharpe Ratio Z-Score]],Table2[Sharpe Ratio Z-Score])</f>
        <v>598</v>
      </c>
      <c r="AV295">
        <f>(Table2[[#This Row],[Rank 1Y]]+Table2[[#This Row],[Rank 6M]]+Table2[[#This Row],[Rank Sharpe]])/3</f>
        <v>314.33333333333331</v>
      </c>
    </row>
    <row r="296" spans="1:48" x14ac:dyDescent="0.3">
      <c r="A296" t="s">
        <v>635</v>
      </c>
      <c r="B296" t="s">
        <v>636</v>
      </c>
      <c r="C296" t="s">
        <v>3118</v>
      </c>
      <c r="D296" t="s">
        <v>197</v>
      </c>
      <c r="E296">
        <v>29064.352500000001</v>
      </c>
      <c r="F296">
        <v>665.85</v>
      </c>
      <c r="G296">
        <v>14.450015834675099</v>
      </c>
      <c r="H296">
        <f>(Table2[[#This Row],[1Y Return vs Nifty]]-AVERAGE(Table2[1Y Return vs Nifty]))/_xlfn.STDEV.P(Table2[1Y Return vs Nifty])</f>
        <v>-0.25091539153789938</v>
      </c>
      <c r="I296">
        <v>-2.8839991953961501</v>
      </c>
      <c r="J296">
        <f>(Table2[[#This Row],[1M Return vs Nifty]]-AVERAGE(Table2[1M Return vs Nifty]))/_xlfn.STDEV.P(Table2[1M Return vs Nifty])</f>
        <v>-0.44145588132609104</v>
      </c>
      <c r="K296">
        <v>39.448211914975403</v>
      </c>
      <c r="L296">
        <f>(Table2[[#This Row],[6M Return vs Nifty]]-AVERAGE(Table2[6M Return vs Nifty]))/_xlfn.STDEV.P(Table2[6M Return vs Nifty])</f>
        <v>1.208478172159883</v>
      </c>
      <c r="M296">
        <v>-2.42462958640141</v>
      </c>
      <c r="N296">
        <f>(Table2[[#This Row],[1W Return vs Nifty]]-AVERAGE(Table2[1W Return vs Nifty]))/_xlfn.STDEV.P(Table2[1W Return vs Nifty])</f>
        <v>-0.38998719433263063</v>
      </c>
      <c r="O296">
        <v>730.88</v>
      </c>
      <c r="P296">
        <v>750.38312461381202</v>
      </c>
      <c r="Q296">
        <v>658.69951879915095</v>
      </c>
      <c r="R296">
        <v>16.989153139049598</v>
      </c>
      <c r="S296" s="1">
        <f>(Table2[[#This Row],[Close Price]]-Table2[[#This Row],[20D EMA]])/Table2[[#This Row],[20D EMA]]</f>
        <v>-8.897493432574427E-2</v>
      </c>
      <c r="T296" s="1">
        <f>(Table2[[#This Row],[Close Price]]-Table2[[#This Row],[50D EMA]])/Table2[[#This Row],[50D EMA]]</f>
        <v>-0.11265328582291524</v>
      </c>
      <c r="U296" s="1">
        <f>(Table2[[#This Row],[Close Price]]-Table2[[#This Row],[200D EMA]])/Table2[[#This Row],[200D EMA]]</f>
        <v>1.0855452291637971E-2</v>
      </c>
      <c r="V296">
        <v>0.65377464432172105</v>
      </c>
      <c r="W296">
        <v>662.8</v>
      </c>
      <c r="X296">
        <v>702.4</v>
      </c>
      <c r="Y296">
        <v>662.8</v>
      </c>
      <c r="Z296">
        <v>706.8</v>
      </c>
      <c r="AA296">
        <v>662.8</v>
      </c>
      <c r="AB296">
        <v>768.45</v>
      </c>
      <c r="AC296" s="1">
        <f>(Table2[[#This Row],[Close Price]]/Table2[[#This Row],[Day Low]])-1</f>
        <v>4.6016898008449658E-3</v>
      </c>
      <c r="AD296" s="1">
        <f>(Table2[[#This Row],[Day High]]/Table2[[#This Row],[Close Price]])-1</f>
        <v>5.4892242997672147E-2</v>
      </c>
      <c r="AE296" s="1">
        <f>(Table2[[#This Row],[Close Price]]/Table2[[#This Row],[Current Week Low]])-1</f>
        <v>4.6016898008449658E-3</v>
      </c>
      <c r="AF296" s="1">
        <f>(Table2[[#This Row],[Current Week High]]/Table2[[#This Row],[Close Price]])-1</f>
        <v>6.1500337913944492E-2</v>
      </c>
      <c r="AG296" s="1">
        <f>(Table2[[#This Row],[Close Price]]/Table2[[#This Row],[Current Month Low]])-1</f>
        <v>4.6016898008449658E-3</v>
      </c>
      <c r="AH296" s="1">
        <f>(Table2[[#This Row],[Current Month High]]/Table2[[#This Row],[Close Price]])-1</f>
        <v>0.1540887587294435</v>
      </c>
      <c r="AI296">
        <v>29.158218818052099</v>
      </c>
      <c r="AJ296">
        <v>59.637976504435301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-0.12</v>
      </c>
      <c r="AM296" t="s">
        <v>3161</v>
      </c>
      <c r="AN296">
        <v>-10.37</v>
      </c>
      <c r="AO296" t="s">
        <v>3161</v>
      </c>
      <c r="AP296">
        <v>3.2813481258919999E-3</v>
      </c>
      <c r="AQ296">
        <f>(Table2[[#This Row],[Sharpe Ratio]]-AVERAGE(Table2[Sharpe Ratio]))/_xlfn.STDEV.P(Table2[Sharpe Ratio])</f>
        <v>-0.64103494755155255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381</v>
      </c>
      <c r="AT296">
        <f>_xlfn.RANK.AVG(Table2[[#This Row],[6M Return vs Nifty Z-Score]],Table2[6M Return vs Nifty Z-Score])</f>
        <v>71</v>
      </c>
      <c r="AU296">
        <f>_xlfn.RANK.AVG(Table2[[#This Row],[Sharpe Ratio Z-Score]],Table2[Sharpe Ratio Z-Score])</f>
        <v>495</v>
      </c>
      <c r="AV296">
        <f>(Table2[[#This Row],[Rank 1Y]]+Table2[[#This Row],[Rank 6M]]+Table2[[#This Row],[Rank Sharpe]])/3</f>
        <v>315.66666666666669</v>
      </c>
    </row>
    <row r="297" spans="1:48" x14ac:dyDescent="0.3">
      <c r="A297" t="s">
        <v>1667</v>
      </c>
      <c r="B297" t="s">
        <v>1668</v>
      </c>
      <c r="C297" t="s">
        <v>3130</v>
      </c>
      <c r="D297" t="s">
        <v>436</v>
      </c>
      <c r="E297">
        <v>5126.8826167899997</v>
      </c>
      <c r="F297">
        <v>1943.35</v>
      </c>
      <c r="G297">
        <v>1.01909461880283</v>
      </c>
      <c r="H297">
        <f>(Table2[[#This Row],[1Y Return vs Nifty]]-AVERAGE(Table2[1Y Return vs Nifty]))/_xlfn.STDEV.P(Table2[1Y Return vs Nifty])</f>
        <v>-0.47270406510118768</v>
      </c>
      <c r="I297">
        <v>-9.1755149999110692</v>
      </c>
      <c r="J297">
        <f>(Table2[[#This Row],[1M Return vs Nifty]]-AVERAGE(Table2[1M Return vs Nifty]))/_xlfn.STDEV.P(Table2[1M Return vs Nifty])</f>
        <v>-1.1455353046711101</v>
      </c>
      <c r="K297">
        <v>32.454700431149</v>
      </c>
      <c r="L297">
        <f>(Table2[[#This Row],[6M Return vs Nifty]]-AVERAGE(Table2[6M Return vs Nifty]))/_xlfn.STDEV.P(Table2[6M Return vs Nifty])</f>
        <v>0.96611215815931062</v>
      </c>
      <c r="M297">
        <v>-3.6113999475660798</v>
      </c>
      <c r="N297">
        <f>(Table2[[#This Row],[1W Return vs Nifty]]-AVERAGE(Table2[1W Return vs Nifty]))/_xlfn.STDEV.P(Table2[1W Return vs Nifty])</f>
        <v>-0.62020679908382448</v>
      </c>
      <c r="O297">
        <v>2028.16</v>
      </c>
      <c r="P297">
        <v>1893.8661959563201</v>
      </c>
      <c r="Q297">
        <v>1646.4508626018001</v>
      </c>
      <c r="R297">
        <v>32.558889090439301</v>
      </c>
      <c r="S297" s="1">
        <f>(Table2[[#This Row],[Close Price]]-Table2[[#This Row],[20D EMA]])/Table2[[#This Row],[20D EMA]]</f>
        <v>-4.1816227516566822E-2</v>
      </c>
      <c r="T297" s="1">
        <f>(Table2[[#This Row],[Close Price]]-Table2[[#This Row],[50D EMA]])/Table2[[#This Row],[50D EMA]]</f>
        <v>2.6128458361702075E-2</v>
      </c>
      <c r="U297" s="1">
        <f>(Table2[[#This Row],[Close Price]]-Table2[[#This Row],[200D EMA]])/Table2[[#This Row],[200D EMA]]</f>
        <v>0.18032675261806824</v>
      </c>
      <c r="V297">
        <v>0.41491291154916299</v>
      </c>
      <c r="W297">
        <v>1914</v>
      </c>
      <c r="X297">
        <v>1969.85</v>
      </c>
      <c r="Y297">
        <v>1914</v>
      </c>
      <c r="Z297">
        <v>2060</v>
      </c>
      <c r="AA297">
        <v>1914</v>
      </c>
      <c r="AB297">
        <v>2273.25</v>
      </c>
      <c r="AC297" s="1">
        <f>(Table2[[#This Row],[Close Price]]/Table2[[#This Row],[Day Low]])-1</f>
        <v>1.5334378265412729E-2</v>
      </c>
      <c r="AD297" s="1">
        <f>(Table2[[#This Row],[Day High]]/Table2[[#This Row],[Close Price]])-1</f>
        <v>1.3636246687421139E-2</v>
      </c>
      <c r="AE297" s="1">
        <f>(Table2[[#This Row],[Close Price]]/Table2[[#This Row],[Current Week Low]])-1</f>
        <v>1.5334378265412729E-2</v>
      </c>
      <c r="AF297" s="1">
        <f>(Table2[[#This Row],[Current Week High]]/Table2[[#This Row],[Close Price]])-1</f>
        <v>6.0025214191988141E-2</v>
      </c>
      <c r="AG297" s="1">
        <f>(Table2[[#This Row],[Close Price]]/Table2[[#This Row],[Current Month Low]])-1</f>
        <v>1.5334378265412729E-2</v>
      </c>
      <c r="AH297" s="1">
        <f>(Table2[[#This Row],[Current Month High]]/Table2[[#This Row],[Close Price]])-1</f>
        <v>0.16975840687472665</v>
      </c>
      <c r="AI297">
        <v>22.983507860138399</v>
      </c>
      <c r="AJ297">
        <v>65.250850340135997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0.27</v>
      </c>
      <c r="AM297" t="s">
        <v>3162</v>
      </c>
      <c r="AN297">
        <v>-5.51</v>
      </c>
      <c r="AO297" t="s">
        <v>3161</v>
      </c>
      <c r="AP297">
        <v>4.3930177252595001E-2</v>
      </c>
      <c r="AQ297">
        <f>(Table2[[#This Row],[Sharpe Ratio]]-AVERAGE(Table2[Sharpe Ratio]))/_xlfn.STDEV.P(Table2[Sharpe Ratio])</f>
        <v>-0.16322903844249384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-1.4355630491393054</v>
      </c>
      <c r="AS297">
        <f>_xlfn.RANK.AVG(Table2[[#This Row],[1Y Return vs Nifty Z-Score]],Table2[1Y Return vs Nifty Z-Score])</f>
        <v>470</v>
      </c>
      <c r="AT297">
        <f>_xlfn.RANK.AVG(Table2[[#This Row],[6M Return vs Nifty Z-Score]],Table2[6M Return vs Nifty Z-Score])</f>
        <v>95</v>
      </c>
      <c r="AU297">
        <f>_xlfn.RANK.AVG(Table2[[#This Row],[Sharpe Ratio Z-Score]],Table2[Sharpe Ratio Z-Score])</f>
        <v>383</v>
      </c>
      <c r="AV297">
        <f>(Table2[[#This Row],[Rank 1Y]]+Table2[[#This Row],[Rank 6M]]+Table2[[#This Row],[Rank Sharpe]])/3</f>
        <v>316</v>
      </c>
    </row>
    <row r="298" spans="1:48" x14ac:dyDescent="0.3">
      <c r="A298" t="s">
        <v>471</v>
      </c>
      <c r="B298" t="s">
        <v>472</v>
      </c>
      <c r="C298" t="s">
        <v>3115</v>
      </c>
      <c r="D298" t="s">
        <v>21</v>
      </c>
      <c r="E298">
        <v>45373.695009224997</v>
      </c>
      <c r="F298">
        <v>6800.25</v>
      </c>
      <c r="G298">
        <v>13.6303555111429</v>
      </c>
      <c r="H298">
        <f>(Table2[[#This Row],[1Y Return vs Nifty]]-AVERAGE(Table2[1Y Return vs Nifty]))/_xlfn.STDEV.P(Table2[1Y Return vs Nifty])</f>
        <v>-0.26445067873129202</v>
      </c>
      <c r="I298">
        <v>3.28545661087677</v>
      </c>
      <c r="J298">
        <f>(Table2[[#This Row],[1M Return vs Nifty]]-AVERAGE(Table2[1M Return vs Nifty]))/_xlfn.STDEV.P(Table2[1M Return vs Nifty])</f>
        <v>0.24896388735922784</v>
      </c>
      <c r="K298">
        <v>23.775405173968998</v>
      </c>
      <c r="L298">
        <f>(Table2[[#This Row],[6M Return vs Nifty]]-AVERAGE(Table2[6M Return vs Nifty]))/_xlfn.STDEV.P(Table2[6M Return vs Nifty])</f>
        <v>0.66532389168093031</v>
      </c>
      <c r="M298">
        <v>-6.66041793656641</v>
      </c>
      <c r="N298">
        <f>(Table2[[#This Row],[1W Return vs Nifty]]-AVERAGE(Table2[1W Return vs Nifty]))/_xlfn.STDEV.P(Table2[1W Return vs Nifty])</f>
        <v>-1.2116807179454856</v>
      </c>
      <c r="O298">
        <v>7085.58</v>
      </c>
      <c r="P298">
        <v>6777.3868111602696</v>
      </c>
      <c r="Q298">
        <v>6024.4655147815301</v>
      </c>
      <c r="R298">
        <v>28.341041721466699</v>
      </c>
      <c r="S298" s="1">
        <f>(Table2[[#This Row],[Close Price]]-Table2[[#This Row],[20D EMA]])/Table2[[#This Row],[20D EMA]]</f>
        <v>-4.0269109938777053E-2</v>
      </c>
      <c r="T298" s="1">
        <f>(Table2[[#This Row],[Close Price]]-Table2[[#This Row],[50D EMA]])/Table2[[#This Row],[50D EMA]]</f>
        <v>3.3734519626475684E-3</v>
      </c>
      <c r="U298" s="1">
        <f>(Table2[[#This Row],[Close Price]]-Table2[[#This Row],[200D EMA]])/Table2[[#This Row],[200D EMA]]</f>
        <v>0.12877233396307403</v>
      </c>
      <c r="V298">
        <v>0.98793450542706496</v>
      </c>
      <c r="W298">
        <v>6710.05</v>
      </c>
      <c r="X298">
        <v>6924</v>
      </c>
      <c r="Y298">
        <v>6710.05</v>
      </c>
      <c r="Z298">
        <v>7236.75</v>
      </c>
      <c r="AA298">
        <v>6710.05</v>
      </c>
      <c r="AB298">
        <v>7585</v>
      </c>
      <c r="AC298" s="1">
        <f>(Table2[[#This Row],[Close Price]]/Table2[[#This Row],[Day Low]])-1</f>
        <v>1.3442522782989741E-2</v>
      </c>
      <c r="AD298" s="1">
        <f>(Table2[[#This Row],[Day High]]/Table2[[#This Row],[Close Price]])-1</f>
        <v>1.8197860372780372E-2</v>
      </c>
      <c r="AE298" s="1">
        <f>(Table2[[#This Row],[Close Price]]/Table2[[#This Row],[Current Week Low]])-1</f>
        <v>1.3442522782989741E-2</v>
      </c>
      <c r="AF298" s="1">
        <f>(Table2[[#This Row],[Current Week High]]/Table2[[#This Row],[Close Price]])-1</f>
        <v>6.418881658762543E-2</v>
      </c>
      <c r="AG298" s="1">
        <f>(Table2[[#This Row],[Close Price]]/Table2[[#This Row],[Current Month Low]])-1</f>
        <v>1.3442522782989741E-2</v>
      </c>
      <c r="AH298" s="1">
        <f>(Table2[[#This Row],[Current Month High]]/Table2[[#This Row],[Close Price]])-1</f>
        <v>0.1154001691114297</v>
      </c>
      <c r="AI298">
        <v>11.540016911142899</v>
      </c>
      <c r="AJ298">
        <v>58.615662720858303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0.08</v>
      </c>
      <c r="AM298" t="s">
        <v>3162</v>
      </c>
      <c r="AN298">
        <v>-4.57</v>
      </c>
      <c r="AO298" t="s">
        <v>3161</v>
      </c>
      <c r="AP298">
        <v>2.5260469824848999E-2</v>
      </c>
      <c r="AQ298">
        <f>(Table2[[#This Row],[Sharpe Ratio]]-AVERAGE(Table2[Sharpe Ratio]))/_xlfn.STDEV.P(Table2[Sharpe Ratio])</f>
        <v>-0.3826817686185342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-0.9445253862551537</v>
      </c>
      <c r="AS298">
        <f>_xlfn.RANK.AVG(Table2[[#This Row],[1Y Return vs Nifty Z-Score]],Table2[1Y Return vs Nifty Z-Score])</f>
        <v>385</v>
      </c>
      <c r="AT298">
        <f>_xlfn.RANK.AVG(Table2[[#This Row],[6M Return vs Nifty Z-Score]],Table2[6M Return vs Nifty Z-Score])</f>
        <v>134</v>
      </c>
      <c r="AU298">
        <f>_xlfn.RANK.AVG(Table2[[#This Row],[Sharpe Ratio Z-Score]],Table2[Sharpe Ratio Z-Score])</f>
        <v>434</v>
      </c>
      <c r="AV298">
        <f>(Table2[[#This Row],[Rank 1Y]]+Table2[[#This Row],[Rank 6M]]+Table2[[#This Row],[Rank Sharpe]])/3</f>
        <v>317.66666666666669</v>
      </c>
    </row>
    <row r="299" spans="1:48" x14ac:dyDescent="0.3">
      <c r="A299" t="s">
        <v>1420</v>
      </c>
      <c r="B299" t="s">
        <v>1421</v>
      </c>
      <c r="C299" t="s">
        <v>3119</v>
      </c>
      <c r="D299" t="s">
        <v>48</v>
      </c>
      <c r="E299">
        <v>7345.8558296000001</v>
      </c>
      <c r="F299">
        <v>1096.5999999999999</v>
      </c>
      <c r="G299">
        <v>39.834355050065803</v>
      </c>
      <c r="H299">
        <f>(Table2[[#This Row],[1Y Return vs Nifty]]-AVERAGE(Table2[1Y Return vs Nifty]))/_xlfn.STDEV.P(Table2[1Y Return vs Nifty])</f>
        <v>0.16826351907984333</v>
      </c>
      <c r="I299">
        <v>-0.66242408756568005</v>
      </c>
      <c r="J299">
        <f>(Table2[[#This Row],[1M Return vs Nifty]]-AVERAGE(Table2[1M Return vs Nifty]))/_xlfn.STDEV.P(Table2[1M Return vs Nifty])</f>
        <v>-0.19284086239592327</v>
      </c>
      <c r="K299">
        <v>-14.436609640679301</v>
      </c>
      <c r="L299">
        <f>(Table2[[#This Row],[6M Return vs Nifty]]-AVERAGE(Table2[6M Return vs Nifty]))/_xlfn.STDEV.P(Table2[6M Return vs Nifty])</f>
        <v>-0.65894557423405742</v>
      </c>
      <c r="M299">
        <v>7.2304584815500599</v>
      </c>
      <c r="N299">
        <f>(Table2[[#This Row],[1W Return vs Nifty]]-AVERAGE(Table2[1W Return vs Nifty]))/_xlfn.STDEV.P(Table2[1W Return vs Nifty])</f>
        <v>1.4829872509175515</v>
      </c>
      <c r="O299">
        <v>1135.8</v>
      </c>
      <c r="P299">
        <v>1183.16271767233</v>
      </c>
      <c r="Q299">
        <v>1122.5987225049801</v>
      </c>
      <c r="R299">
        <v>41.091537034382299</v>
      </c>
      <c r="S299" s="1">
        <f>(Table2[[#This Row],[Close Price]]-Table2[[#This Row],[20D EMA]])/Table2[[#This Row],[20D EMA]]</f>
        <v>-3.4513118506779406E-2</v>
      </c>
      <c r="T299" s="1">
        <f>(Table2[[#This Row],[Close Price]]-Table2[[#This Row],[50D EMA]])/Table2[[#This Row],[50D EMA]]</f>
        <v>-7.3162141081175566E-2</v>
      </c>
      <c r="U299" s="1">
        <f>(Table2[[#This Row],[Close Price]]-Table2[[#This Row],[200D EMA]])/Table2[[#This Row],[200D EMA]]</f>
        <v>-2.3159408597015232E-2</v>
      </c>
      <c r="V299">
        <v>1.2305050853111501</v>
      </c>
      <c r="W299">
        <v>1085</v>
      </c>
      <c r="X299">
        <v>1134.95</v>
      </c>
      <c r="Y299">
        <v>1085</v>
      </c>
      <c r="Z299">
        <v>1183.4000000000001</v>
      </c>
      <c r="AA299">
        <v>1055</v>
      </c>
      <c r="AB299">
        <v>1183.4000000000001</v>
      </c>
      <c r="AC299" s="1">
        <f>(Table2[[#This Row],[Close Price]]/Table2[[#This Row],[Day Low]])-1</f>
        <v>1.0691244239631192E-2</v>
      </c>
      <c r="AD299" s="1">
        <f>(Table2[[#This Row],[Day High]]/Table2[[#This Row],[Close Price]])-1</f>
        <v>3.4971730804304269E-2</v>
      </c>
      <c r="AE299" s="1">
        <f>(Table2[[#This Row],[Close Price]]/Table2[[#This Row],[Current Week Low]])-1</f>
        <v>1.0691244239631192E-2</v>
      </c>
      <c r="AF299" s="1">
        <f>(Table2[[#This Row],[Current Week High]]/Table2[[#This Row],[Close Price]])-1</f>
        <v>7.9153747948203623E-2</v>
      </c>
      <c r="AG299" s="1">
        <f>(Table2[[#This Row],[Close Price]]/Table2[[#This Row],[Current Month Low]])-1</f>
        <v>3.943127962085291E-2</v>
      </c>
      <c r="AH299" s="1">
        <f>(Table2[[#This Row],[Current Month High]]/Table2[[#This Row],[Close Price]])-1</f>
        <v>7.9153747948203623E-2</v>
      </c>
      <c r="AI299">
        <v>40.657486777311703</v>
      </c>
      <c r="AJ299">
        <v>68.707692307692298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-0.16</v>
      </c>
      <c r="AM299" t="s">
        <v>3161</v>
      </c>
      <c r="AN299">
        <v>-1.46</v>
      </c>
      <c r="AO299" t="s">
        <v>3161</v>
      </c>
      <c r="AP299">
        <v>0.12071290985652799</v>
      </c>
      <c r="AQ299">
        <f>(Table2[[#This Row],[Sharpe Ratio]]-AVERAGE(Table2[Sharpe Ratio]))/_xlfn.STDEV.P(Table2[Sharpe Ratio])</f>
        <v>0.73931216985025405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245</v>
      </c>
      <c r="AT299">
        <f>_xlfn.RANK.AVG(Table2[[#This Row],[6M Return vs Nifty Z-Score]],Table2[6M Return vs Nifty Z-Score])</f>
        <v>548</v>
      </c>
      <c r="AU299">
        <f>_xlfn.RANK.AVG(Table2[[#This Row],[Sharpe Ratio Z-Score]],Table2[Sharpe Ratio Z-Score])</f>
        <v>160</v>
      </c>
      <c r="AV299">
        <f>(Table2[[#This Row],[Rank 1Y]]+Table2[[#This Row],[Rank 6M]]+Table2[[#This Row],[Rank Sharpe]])/3</f>
        <v>317.66666666666669</v>
      </c>
    </row>
    <row r="300" spans="1:48" x14ac:dyDescent="0.3">
      <c r="A300" t="s">
        <v>983</v>
      </c>
      <c r="B300" t="s">
        <v>984</v>
      </c>
      <c r="C300" t="s">
        <v>3118</v>
      </c>
      <c r="D300" t="s">
        <v>985</v>
      </c>
      <c r="E300">
        <v>14069.6896179</v>
      </c>
      <c r="F300">
        <v>731.8</v>
      </c>
      <c r="G300">
        <v>39.476132203650501</v>
      </c>
      <c r="H300">
        <f>(Table2[[#This Row],[1Y Return vs Nifty]]-AVERAGE(Table2[1Y Return vs Nifty]))/_xlfn.STDEV.P(Table2[1Y Return vs Nifty])</f>
        <v>0.16234808195758371</v>
      </c>
      <c r="I300">
        <v>3.0059319706063499</v>
      </c>
      <c r="J300">
        <f>(Table2[[#This Row],[1M Return vs Nifty]]-AVERAGE(Table2[1M Return vs Nifty]))/_xlfn.STDEV.P(Table2[1M Return vs Nifty])</f>
        <v>0.21768246748405429</v>
      </c>
      <c r="K300">
        <v>22.890965792419099</v>
      </c>
      <c r="L300">
        <f>(Table2[[#This Row],[6M Return vs Nifty]]-AVERAGE(Table2[6M Return vs Nifty]))/_xlfn.STDEV.P(Table2[6M Return vs Nifty])</f>
        <v>0.63467290211336935</v>
      </c>
      <c r="M300">
        <v>1.2450380103211101</v>
      </c>
      <c r="N300">
        <f>(Table2[[#This Row],[1W Return vs Nifty]]-AVERAGE(Table2[1W Return vs Nifty]))/_xlfn.STDEV.P(Table2[1W Return vs Nifty])</f>
        <v>0.32188550769257462</v>
      </c>
      <c r="O300">
        <v>765.72</v>
      </c>
      <c r="P300">
        <v>770.10076657659704</v>
      </c>
      <c r="Q300">
        <v>674.30759890603997</v>
      </c>
      <c r="R300">
        <v>30.092563725075799</v>
      </c>
      <c r="S300" s="1">
        <f>(Table2[[#This Row],[Close Price]]-Table2[[#This Row],[20D EMA]])/Table2[[#This Row],[20D EMA]]</f>
        <v>-4.4298176879277111E-2</v>
      </c>
      <c r="T300" s="1">
        <f>(Table2[[#This Row],[Close Price]]-Table2[[#This Row],[50D EMA]])/Table2[[#This Row],[50D EMA]]</f>
        <v>-4.9734746722638862E-2</v>
      </c>
      <c r="U300" s="1">
        <f>(Table2[[#This Row],[Close Price]]-Table2[[#This Row],[200D EMA]])/Table2[[#This Row],[200D EMA]]</f>
        <v>8.5261386920794796E-2</v>
      </c>
      <c r="V300">
        <v>0.74812657514166303</v>
      </c>
      <c r="W300">
        <v>727.85</v>
      </c>
      <c r="X300">
        <v>771.3</v>
      </c>
      <c r="Y300">
        <v>727.85</v>
      </c>
      <c r="Z300">
        <v>774.4</v>
      </c>
      <c r="AA300">
        <v>703</v>
      </c>
      <c r="AB300">
        <v>799.95</v>
      </c>
      <c r="AC300" s="1">
        <f>(Table2[[#This Row],[Close Price]]/Table2[[#This Row],[Day Low]])-1</f>
        <v>5.426942364498144E-3</v>
      </c>
      <c r="AD300" s="1">
        <f>(Table2[[#This Row],[Day High]]/Table2[[#This Row],[Close Price]])-1</f>
        <v>5.3976496310467414E-2</v>
      </c>
      <c r="AE300" s="1">
        <f>(Table2[[#This Row],[Close Price]]/Table2[[#This Row],[Current Week Low]])-1</f>
        <v>5.426942364498144E-3</v>
      </c>
      <c r="AF300" s="1">
        <f>(Table2[[#This Row],[Current Week High]]/Table2[[#This Row],[Close Price]])-1</f>
        <v>5.8212626400655942E-2</v>
      </c>
      <c r="AG300" s="1">
        <f>(Table2[[#This Row],[Close Price]]/Table2[[#This Row],[Current Month Low]])-1</f>
        <v>4.0967283072546268E-2</v>
      </c>
      <c r="AH300" s="1">
        <f>(Table2[[#This Row],[Current Month High]]/Table2[[#This Row],[Close Price]])-1</f>
        <v>9.3126537305274759E-2</v>
      </c>
      <c r="AI300">
        <v>19.800491937687902</v>
      </c>
      <c r="AJ300">
        <v>63.952055561778799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-0.09</v>
      </c>
      <c r="AM300" t="s">
        <v>3161</v>
      </c>
      <c r="AN300">
        <v>-1.0900000000000001</v>
      </c>
      <c r="AO300" t="s">
        <v>3161</v>
      </c>
      <c r="AP300">
        <v>-7.609629624946E-3</v>
      </c>
      <c r="AQ300">
        <f>(Table2[[#This Row],[Sharpe Ratio]]-AVERAGE(Table2[Sharpe Ratio]))/_xlfn.STDEV.P(Table2[Sharpe Ratio])</f>
        <v>-0.76905274381095889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246</v>
      </c>
      <c r="AT300">
        <f>_xlfn.RANK.AVG(Table2[[#This Row],[6M Return vs Nifty Z-Score]],Table2[6M Return vs Nifty Z-Score])</f>
        <v>140</v>
      </c>
      <c r="AU300">
        <f>_xlfn.RANK.AVG(Table2[[#This Row],[Sharpe Ratio Z-Score]],Table2[Sharpe Ratio Z-Score])</f>
        <v>570</v>
      </c>
      <c r="AV300">
        <f>(Table2[[#This Row],[Rank 1Y]]+Table2[[#This Row],[Rank 6M]]+Table2[[#This Row],[Rank Sharpe]])/3</f>
        <v>318.66666666666669</v>
      </c>
    </row>
    <row r="301" spans="1:48" x14ac:dyDescent="0.3">
      <c r="A301" t="s">
        <v>1293</v>
      </c>
      <c r="B301" t="s">
        <v>1294</v>
      </c>
      <c r="C301" t="s">
        <v>3120</v>
      </c>
      <c r="D301" t="s">
        <v>51</v>
      </c>
      <c r="E301">
        <v>8605.3269898199997</v>
      </c>
      <c r="F301">
        <v>528.54999999999995</v>
      </c>
      <c r="G301">
        <v>26.165023535376498</v>
      </c>
      <c r="H301">
        <f>(Table2[[#This Row],[1Y Return vs Nifty]]-AVERAGE(Table2[1Y Return vs Nifty]))/_xlfn.STDEV.P(Table2[1Y Return vs Nifty])</f>
        <v>-5.7462092470689584E-2</v>
      </c>
      <c r="I301">
        <v>0.248319440543283</v>
      </c>
      <c r="J301">
        <f>(Table2[[#This Row],[1M Return vs Nifty]]-AVERAGE(Table2[1M Return vs Nifty]))/_xlfn.STDEV.P(Table2[1M Return vs Nifty])</f>
        <v>-9.0920149167164746E-2</v>
      </c>
      <c r="K301">
        <v>7.7506511141802701</v>
      </c>
      <c r="L301">
        <f>(Table2[[#This Row],[6M Return vs Nifty]]-AVERAGE(Table2[6M Return vs Nifty]))/_xlfn.STDEV.P(Table2[6M Return vs Nifty])</f>
        <v>0.10997258128521414</v>
      </c>
      <c r="M301">
        <v>2.2983946212062101</v>
      </c>
      <c r="N301">
        <f>(Table2[[#This Row],[1W Return vs Nifty]]-AVERAGE(Table2[1W Return vs Nifty]))/_xlfn.STDEV.P(Table2[1W Return vs Nifty])</f>
        <v>0.52622440134512372</v>
      </c>
      <c r="O301">
        <v>541.94000000000005</v>
      </c>
      <c r="P301">
        <v>536.31668353288001</v>
      </c>
      <c r="Q301">
        <v>480.38958620070002</v>
      </c>
      <c r="R301">
        <v>40.116268998007399</v>
      </c>
      <c r="S301" s="1">
        <f>(Table2[[#This Row],[Close Price]]-Table2[[#This Row],[20D EMA]])/Table2[[#This Row],[20D EMA]]</f>
        <v>-2.4707532199136618E-2</v>
      </c>
      <c r="T301" s="1">
        <f>(Table2[[#This Row],[Close Price]]-Table2[[#This Row],[50D EMA]])/Table2[[#This Row],[50D EMA]]</f>
        <v>-1.4481525134960488E-2</v>
      </c>
      <c r="U301" s="1">
        <f>(Table2[[#This Row],[Close Price]]-Table2[[#This Row],[200D EMA]])/Table2[[#This Row],[200D EMA]]</f>
        <v>0.1002528264198866</v>
      </c>
      <c r="V301">
        <v>0.30998777988906701</v>
      </c>
      <c r="W301">
        <v>513.29999999999995</v>
      </c>
      <c r="X301">
        <v>539.45000000000005</v>
      </c>
      <c r="Y301">
        <v>513.29999999999995</v>
      </c>
      <c r="Z301">
        <v>542.20000000000005</v>
      </c>
      <c r="AA301">
        <v>500.55</v>
      </c>
      <c r="AB301">
        <v>569.95000000000005</v>
      </c>
      <c r="AC301" s="1">
        <f>(Table2[[#This Row],[Close Price]]/Table2[[#This Row],[Day Low]])-1</f>
        <v>2.9709721410481116E-2</v>
      </c>
      <c r="AD301" s="1">
        <f>(Table2[[#This Row],[Day High]]/Table2[[#This Row],[Close Price]])-1</f>
        <v>2.0622457667202942E-2</v>
      </c>
      <c r="AE301" s="1">
        <f>(Table2[[#This Row],[Close Price]]/Table2[[#This Row],[Current Week Low]])-1</f>
        <v>2.9709721410481116E-2</v>
      </c>
      <c r="AF301" s="1">
        <f>(Table2[[#This Row],[Current Week High]]/Table2[[#This Row],[Close Price]])-1</f>
        <v>2.5825371298836552E-2</v>
      </c>
      <c r="AG301" s="1">
        <f>(Table2[[#This Row],[Close Price]]/Table2[[#This Row],[Current Month Low]])-1</f>
        <v>5.593846768554589E-2</v>
      </c>
      <c r="AH301" s="1">
        <f>(Table2[[#This Row],[Current Month High]]/Table2[[#This Row],[Close Price]])-1</f>
        <v>7.8327499763504171E-2</v>
      </c>
      <c r="AI301">
        <v>24.652350770977201</v>
      </c>
      <c r="AJ301">
        <v>53.961549665016001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</v>
      </c>
      <c r="AM301" t="s">
        <v>3163</v>
      </c>
      <c r="AN301">
        <v>1.89</v>
      </c>
      <c r="AO301" t="s">
        <v>3162</v>
      </c>
      <c r="AP301">
        <v>4.6527913411847997E-2</v>
      </c>
      <c r="AQ301">
        <f>(Table2[[#This Row],[Sharpe Ratio]]-AVERAGE(Table2[Sharpe Ratio]))/_xlfn.STDEV.P(Table2[Sharpe Ratio])</f>
        <v>-0.13269399687146924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0.3551207441210143</v>
      </c>
      <c r="AS301">
        <f>_xlfn.RANK.AVG(Table2[[#This Row],[1Y Return vs Nifty Z-Score]],Table2[1Y Return vs Nifty Z-Score])</f>
        <v>302</v>
      </c>
      <c r="AT301">
        <f>_xlfn.RANK.AVG(Table2[[#This Row],[6M Return vs Nifty Z-Score]],Table2[6M Return vs Nifty Z-Score])</f>
        <v>283</v>
      </c>
      <c r="AU301">
        <f>_xlfn.RANK.AVG(Table2[[#This Row],[Sharpe Ratio Z-Score]],Table2[Sharpe Ratio Z-Score])</f>
        <v>371</v>
      </c>
      <c r="AV301">
        <f>(Table2[[#This Row],[Rank 1Y]]+Table2[[#This Row],[Rank 6M]]+Table2[[#This Row],[Rank Sharpe]])/3</f>
        <v>318.66666666666669</v>
      </c>
    </row>
    <row r="302" spans="1:48" x14ac:dyDescent="0.3">
      <c r="A302" t="s">
        <v>1291</v>
      </c>
      <c r="B302" t="s">
        <v>1292</v>
      </c>
      <c r="C302" t="s">
        <v>3127</v>
      </c>
      <c r="D302" t="s">
        <v>285</v>
      </c>
      <c r="E302">
        <v>8621.0388991199998</v>
      </c>
      <c r="F302">
        <v>1458.4</v>
      </c>
      <c r="G302">
        <v>99.764868669351699</v>
      </c>
      <c r="H302">
        <f>(Table2[[#This Row],[1Y Return vs Nifty]]-AVERAGE(Table2[1Y Return vs Nifty]))/_xlfn.STDEV.P(Table2[1Y Return vs Nifty])</f>
        <v>1.157913365724764</v>
      </c>
      <c r="I302">
        <v>7.4121960194156804</v>
      </c>
      <c r="J302">
        <f>(Table2[[#This Row],[1M Return vs Nifty]]-AVERAGE(Table2[1M Return vs Nifty]))/_xlfn.STDEV.P(Table2[1M Return vs Nifty])</f>
        <v>0.7107845985102923</v>
      </c>
      <c r="K302">
        <v>2.8782442685853602</v>
      </c>
      <c r="L302">
        <f>(Table2[[#This Row],[6M Return vs Nifty]]-AVERAGE(Table2[6M Return vs Nifty]))/_xlfn.STDEV.P(Table2[6M Return vs Nifty])</f>
        <v>-5.8884770059238603E-2</v>
      </c>
      <c r="M302">
        <v>1.5158099075551701</v>
      </c>
      <c r="N302">
        <f>(Table2[[#This Row],[1W Return vs Nifty]]-AVERAGE(Table2[1W Return vs Nifty]))/_xlfn.STDEV.P(Table2[1W Return vs Nifty])</f>
        <v>0.37441209682796556</v>
      </c>
      <c r="O302">
        <v>1502.88</v>
      </c>
      <c r="P302">
        <v>1528.17959322821</v>
      </c>
      <c r="Q302">
        <v>1371.27910270243</v>
      </c>
      <c r="R302">
        <v>39.453056605785498</v>
      </c>
      <c r="S302" s="1">
        <f>(Table2[[#This Row],[Close Price]]-Table2[[#This Row],[20D EMA]])/Table2[[#This Row],[20D EMA]]</f>
        <v>-2.9596508037900576E-2</v>
      </c>
      <c r="T302" s="1">
        <f>(Table2[[#This Row],[Close Price]]-Table2[[#This Row],[50D EMA]])/Table2[[#This Row],[50D EMA]]</f>
        <v>-4.5661906190491465E-2</v>
      </c>
      <c r="U302" s="1">
        <f>(Table2[[#This Row],[Close Price]]-Table2[[#This Row],[200D EMA]])/Table2[[#This Row],[200D EMA]]</f>
        <v>6.3532578543549406E-2</v>
      </c>
      <c r="V302">
        <v>0.80228635157608197</v>
      </c>
      <c r="W302">
        <v>1445</v>
      </c>
      <c r="X302">
        <v>1555</v>
      </c>
      <c r="Y302">
        <v>1445</v>
      </c>
      <c r="Z302">
        <v>1596.3</v>
      </c>
      <c r="AA302">
        <v>1320.05</v>
      </c>
      <c r="AB302">
        <v>1596.3</v>
      </c>
      <c r="AC302" s="1">
        <f>(Table2[[#This Row],[Close Price]]/Table2[[#This Row],[Day Low]])-1</f>
        <v>9.2733564013840475E-3</v>
      </c>
      <c r="AD302" s="1">
        <f>(Table2[[#This Row],[Day High]]/Table2[[#This Row],[Close Price]])-1</f>
        <v>6.6236972024136032E-2</v>
      </c>
      <c r="AE302" s="1">
        <f>(Table2[[#This Row],[Close Price]]/Table2[[#This Row],[Current Week Low]])-1</f>
        <v>9.2733564013840475E-3</v>
      </c>
      <c r="AF302" s="1">
        <f>(Table2[[#This Row],[Current Week High]]/Table2[[#This Row],[Close Price]])-1</f>
        <v>9.4555677454744913E-2</v>
      </c>
      <c r="AG302" s="1">
        <f>(Table2[[#This Row],[Close Price]]/Table2[[#This Row],[Current Month Low]])-1</f>
        <v>0.10480663611226859</v>
      </c>
      <c r="AH302" s="1">
        <f>(Table2[[#This Row],[Current Month High]]/Table2[[#This Row],[Close Price]])-1</f>
        <v>9.4555677454744913E-2</v>
      </c>
      <c r="AI302">
        <v>42.622051563357097</v>
      </c>
      <c r="AJ302">
        <v>127.023661270236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-0.05</v>
      </c>
      <c r="AM302" t="s">
        <v>3161</v>
      </c>
      <c r="AN302">
        <v>4.3099999999999996</v>
      </c>
      <c r="AO302" t="s">
        <v>3162</v>
      </c>
      <c r="AQ302">
        <f>(Table2[[#This Row],[Sharpe Ratio]]-AVERAGE(Table2[Sharpe Ratio]))/_xlfn.STDEV.P(Table2[Sharpe Ratio])</f>
        <v>-0.6796054933231942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88</v>
      </c>
      <c r="AT302">
        <f>_xlfn.RANK.AVG(Table2[[#This Row],[6M Return vs Nifty Z-Score]],Table2[6M Return vs Nifty Z-Score])</f>
        <v>347</v>
      </c>
      <c r="AU302">
        <f>_xlfn.RANK.AVG(Table2[[#This Row],[Sharpe Ratio Z-Score]],Table2[Sharpe Ratio Z-Score])</f>
        <v>524.5</v>
      </c>
      <c r="AV302">
        <f>(Table2[[#This Row],[Rank 1Y]]+Table2[[#This Row],[Rank 6M]]+Table2[[#This Row],[Rank Sharpe]])/3</f>
        <v>319.83333333333331</v>
      </c>
    </row>
    <row r="303" spans="1:48" x14ac:dyDescent="0.3">
      <c r="A303" t="s">
        <v>627</v>
      </c>
      <c r="B303" t="s">
        <v>628</v>
      </c>
      <c r="C303" t="s">
        <v>3120</v>
      </c>
      <c r="D303" t="s">
        <v>51</v>
      </c>
      <c r="E303">
        <v>29516.726668359999</v>
      </c>
      <c r="F303">
        <v>1900.45</v>
      </c>
      <c r="G303">
        <v>22.835906931682199</v>
      </c>
      <c r="H303">
        <f>(Table2[[#This Row],[1Y Return vs Nifty]]-AVERAGE(Table2[1Y Return vs Nifty]))/_xlfn.STDEV.P(Table2[1Y Return vs Nifty])</f>
        <v>-0.11243675458085856</v>
      </c>
      <c r="I303">
        <v>4.7008564808758697</v>
      </c>
      <c r="J303">
        <f>(Table2[[#This Row],[1M Return vs Nifty]]-AVERAGE(Table2[1M Return vs Nifty]))/_xlfn.STDEV.P(Table2[1M Return vs Nifty])</f>
        <v>0.40736036210962639</v>
      </c>
      <c r="K303">
        <v>-3.2694006324367901</v>
      </c>
      <c r="L303">
        <f>(Table2[[#This Row],[6M Return vs Nifty]]-AVERAGE(Table2[6M Return vs Nifty]))/_xlfn.STDEV.P(Table2[6M Return vs Nifty])</f>
        <v>-0.27193656722829951</v>
      </c>
      <c r="M303">
        <v>6.4288100782349504</v>
      </c>
      <c r="N303">
        <f>(Table2[[#This Row],[1W Return vs Nifty]]-AVERAGE(Table2[1W Return vs Nifty]))/_xlfn.STDEV.P(Table2[1W Return vs Nifty])</f>
        <v>1.3274768130098236</v>
      </c>
      <c r="O303">
        <v>1860.26</v>
      </c>
      <c r="P303">
        <v>1865.8992364667799</v>
      </c>
      <c r="Q303">
        <v>1753.0500125507101</v>
      </c>
      <c r="R303">
        <v>62.878013943726003</v>
      </c>
      <c r="S303" s="1">
        <f>(Table2[[#This Row],[Close Price]]-Table2[[#This Row],[20D EMA]])/Table2[[#This Row],[20D EMA]]</f>
        <v>2.1604506896885412E-2</v>
      </c>
      <c r="T303" s="1">
        <f>(Table2[[#This Row],[Close Price]]-Table2[[#This Row],[50D EMA]])/Table2[[#This Row],[50D EMA]]</f>
        <v>1.8516950357214661E-2</v>
      </c>
      <c r="U303" s="1">
        <f>(Table2[[#This Row],[Close Price]]-Table2[[#This Row],[200D EMA]])/Table2[[#This Row],[200D EMA]]</f>
        <v>8.4082020703346097E-2</v>
      </c>
      <c r="V303">
        <v>1.1618510325953699</v>
      </c>
      <c r="W303">
        <v>1870.05</v>
      </c>
      <c r="X303">
        <v>1926.95</v>
      </c>
      <c r="Y303">
        <v>1870.05</v>
      </c>
      <c r="Z303">
        <v>1926.95</v>
      </c>
      <c r="AA303">
        <v>1666</v>
      </c>
      <c r="AB303">
        <v>1932.15</v>
      </c>
      <c r="AC303" s="1">
        <f>(Table2[[#This Row],[Close Price]]/Table2[[#This Row],[Day Low]])-1</f>
        <v>1.62562498328922E-2</v>
      </c>
      <c r="AD303" s="1">
        <f>(Table2[[#This Row],[Day High]]/Table2[[#This Row],[Close Price]])-1</f>
        <v>1.3944065879133882E-2</v>
      </c>
      <c r="AE303" s="1">
        <f>(Table2[[#This Row],[Close Price]]/Table2[[#This Row],[Current Week Low]])-1</f>
        <v>1.62562498328922E-2</v>
      </c>
      <c r="AF303" s="1">
        <f>(Table2[[#This Row],[Current Week High]]/Table2[[#This Row],[Close Price]])-1</f>
        <v>1.3944065879133882E-2</v>
      </c>
      <c r="AG303" s="1">
        <f>(Table2[[#This Row],[Close Price]]/Table2[[#This Row],[Current Month Low]])-1</f>
        <v>0.14072629051620655</v>
      </c>
      <c r="AH303" s="1">
        <f>(Table2[[#This Row],[Current Month High]]/Table2[[#This Row],[Close Price]])-1</f>
        <v>1.6680259938435693E-2</v>
      </c>
      <c r="AI303">
        <v>6.8168065458180802</v>
      </c>
      <c r="AJ303">
        <v>52.714050383703601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-0.05</v>
      </c>
      <c r="AM303" t="s">
        <v>3161</v>
      </c>
      <c r="AN303">
        <v>10.8</v>
      </c>
      <c r="AO303" t="s">
        <v>3162</v>
      </c>
      <c r="AP303">
        <v>9.7014573546076996E-2</v>
      </c>
      <c r="AQ303">
        <f>(Table2[[#This Row],[Sharpe Ratio]]-AVERAGE(Table2[Sharpe Ratio]))/_xlfn.STDEV.P(Table2[Sharpe Ratio])</f>
        <v>0.4607505146081643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329</v>
      </c>
      <c r="AT303">
        <f>_xlfn.RANK.AVG(Table2[[#This Row],[6M Return vs Nifty Z-Score]],Table2[6M Return vs Nifty Z-Score])</f>
        <v>415</v>
      </c>
      <c r="AU303">
        <f>_xlfn.RANK.AVG(Table2[[#This Row],[Sharpe Ratio Z-Score]],Table2[Sharpe Ratio Z-Score])</f>
        <v>221</v>
      </c>
      <c r="AV303">
        <f>(Table2[[#This Row],[Rank 1Y]]+Table2[[#This Row],[Rank 6M]]+Table2[[#This Row],[Rank Sharpe]])/3</f>
        <v>321.66666666666669</v>
      </c>
    </row>
    <row r="304" spans="1:48" x14ac:dyDescent="0.3">
      <c r="A304" t="s">
        <v>1771</v>
      </c>
      <c r="B304" t="s">
        <v>1772</v>
      </c>
      <c r="C304" t="s">
        <v>3118</v>
      </c>
      <c r="D304" t="s">
        <v>1002</v>
      </c>
      <c r="E304">
        <v>4340.7985426260002</v>
      </c>
      <c r="F304">
        <v>34.03</v>
      </c>
      <c r="G304">
        <v>25.586749590863601</v>
      </c>
      <c r="H304">
        <f>(Table2[[#This Row],[1Y Return vs Nifty]]-AVERAGE(Table2[1Y Return vs Nifty]))/_xlfn.STDEV.P(Table2[1Y Return vs Nifty])</f>
        <v>-6.7011296806588641E-2</v>
      </c>
      <c r="I304">
        <v>-2.0054626701220402</v>
      </c>
      <c r="J304">
        <f>(Table2[[#This Row],[1M Return vs Nifty]]-AVERAGE(Table2[1M Return vs Nifty]))/_xlfn.STDEV.P(Table2[1M Return vs Nifty])</f>
        <v>-0.34313943274328029</v>
      </c>
      <c r="K304">
        <v>-2.8844069079027799</v>
      </c>
      <c r="L304">
        <f>(Table2[[#This Row],[6M Return vs Nifty]]-AVERAGE(Table2[6M Return vs Nifty]))/_xlfn.STDEV.P(Table2[6M Return vs Nifty])</f>
        <v>-0.2585942863660553</v>
      </c>
      <c r="M304">
        <v>-4.1608776844109698</v>
      </c>
      <c r="N304">
        <f>(Table2[[#This Row],[1W Return vs Nifty]]-AVERAGE(Table2[1W Return vs Nifty]))/_xlfn.STDEV.P(Table2[1W Return vs Nifty])</f>
        <v>-0.72679906961530827</v>
      </c>
      <c r="O304">
        <v>38.43</v>
      </c>
      <c r="P304">
        <v>39.275799710586298</v>
      </c>
      <c r="Q304">
        <v>35.823436123712597</v>
      </c>
      <c r="R304">
        <v>14.781133268459101</v>
      </c>
      <c r="S304" s="1">
        <f>(Table2[[#This Row],[Close Price]]-Table2[[#This Row],[20D EMA]])/Table2[[#This Row],[20D EMA]]</f>
        <v>-0.11449388498568823</v>
      </c>
      <c r="T304" s="1">
        <f>(Table2[[#This Row],[Close Price]]-Table2[[#This Row],[50D EMA]])/Table2[[#This Row],[50D EMA]]</f>
        <v>-0.13356315464589658</v>
      </c>
      <c r="U304" s="1">
        <f>(Table2[[#This Row],[Close Price]]-Table2[[#This Row],[200D EMA]])/Table2[[#This Row],[200D EMA]]</f>
        <v>-5.0063207714613027E-2</v>
      </c>
      <c r="V304">
        <v>0.48183086484386001</v>
      </c>
      <c r="W304">
        <v>33.9</v>
      </c>
      <c r="X304">
        <v>36.24</v>
      </c>
      <c r="Y304">
        <v>33.9</v>
      </c>
      <c r="Z304">
        <v>37.840000000000003</v>
      </c>
      <c r="AA304">
        <v>33.9</v>
      </c>
      <c r="AB304">
        <v>44.84</v>
      </c>
      <c r="AC304" s="1">
        <f>(Table2[[#This Row],[Close Price]]/Table2[[#This Row],[Day Low]])-1</f>
        <v>3.8348082595871524E-3</v>
      </c>
      <c r="AD304" s="1">
        <f>(Table2[[#This Row],[Day High]]/Table2[[#This Row],[Close Price]])-1</f>
        <v>6.4942697619747358E-2</v>
      </c>
      <c r="AE304" s="1">
        <f>(Table2[[#This Row],[Close Price]]/Table2[[#This Row],[Current Week Low]])-1</f>
        <v>3.8348082595871524E-3</v>
      </c>
      <c r="AF304" s="1">
        <f>(Table2[[#This Row],[Current Week High]]/Table2[[#This Row],[Close Price]])-1</f>
        <v>0.11196003526300324</v>
      </c>
      <c r="AG304" s="1">
        <f>(Table2[[#This Row],[Close Price]]/Table2[[#This Row],[Current Month Low]])-1</f>
        <v>3.8348082595871524E-3</v>
      </c>
      <c r="AH304" s="1">
        <f>(Table2[[#This Row],[Current Month High]]/Table2[[#This Row],[Close Price]])-1</f>
        <v>0.31766088745224796</v>
      </c>
      <c r="AI304">
        <v>35.468704084631199</v>
      </c>
      <c r="AJ304">
        <v>51.244444444444397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-0.18</v>
      </c>
      <c r="AM304" t="s">
        <v>3161</v>
      </c>
      <c r="AN304">
        <v>-15.87</v>
      </c>
      <c r="AO304" t="s">
        <v>3161</v>
      </c>
      <c r="AP304">
        <v>8.8342436166884003E-2</v>
      </c>
      <c r="AQ304">
        <f>(Table2[[#This Row],[Sharpe Ratio]]-AVERAGE(Table2[Sharpe Ratio]))/_xlfn.STDEV.P(Table2[Sharpe Ratio])</f>
        <v>0.35881403640190895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310</v>
      </c>
      <c r="AT304">
        <f>_xlfn.RANK.AVG(Table2[[#This Row],[6M Return vs Nifty Z-Score]],Table2[6M Return vs Nifty Z-Score])</f>
        <v>409</v>
      </c>
      <c r="AU304">
        <f>_xlfn.RANK.AVG(Table2[[#This Row],[Sharpe Ratio Z-Score]],Table2[Sharpe Ratio Z-Score])</f>
        <v>249</v>
      </c>
      <c r="AV304">
        <f>(Table2[[#This Row],[Rank 1Y]]+Table2[[#This Row],[Rank 6M]]+Table2[[#This Row],[Rank Sharpe]])/3</f>
        <v>322.66666666666669</v>
      </c>
    </row>
    <row r="305" spans="1:48" x14ac:dyDescent="0.3">
      <c r="A305" t="s">
        <v>1106</v>
      </c>
      <c r="B305" t="s">
        <v>1107</v>
      </c>
      <c r="C305" t="s">
        <v>3130</v>
      </c>
      <c r="D305" t="s">
        <v>436</v>
      </c>
      <c r="E305">
        <v>11153.064562310001</v>
      </c>
      <c r="F305">
        <v>705.65</v>
      </c>
      <c r="G305">
        <v>40.725678422343996</v>
      </c>
      <c r="H305">
        <f>(Table2[[#This Row],[1Y Return vs Nifty]]-AVERAGE(Table2[1Y Return vs Nifty]))/_xlfn.STDEV.P(Table2[1Y Return vs Nifty])</f>
        <v>0.18298219885438619</v>
      </c>
      <c r="I305">
        <v>0.91808543879259596</v>
      </c>
      <c r="J305">
        <f>(Table2[[#This Row],[1M Return vs Nifty]]-AVERAGE(Table2[1M Return vs Nifty]))/_xlfn.STDEV.P(Table2[1M Return vs Nifty])</f>
        <v>-1.596707387089508E-2</v>
      </c>
      <c r="K305">
        <v>21.029760532044499</v>
      </c>
      <c r="L305">
        <f>(Table2[[#This Row],[6M Return vs Nifty]]-AVERAGE(Table2[6M Return vs Nifty]))/_xlfn.STDEV.P(Table2[6M Return vs Nifty])</f>
        <v>0.57017127067441176</v>
      </c>
      <c r="M305">
        <v>2.3220013333064098</v>
      </c>
      <c r="N305">
        <f>(Table2[[#This Row],[1W Return vs Nifty]]-AVERAGE(Table2[1W Return vs Nifty]))/_xlfn.STDEV.P(Table2[1W Return vs Nifty])</f>
        <v>0.53080382808767379</v>
      </c>
      <c r="O305">
        <v>743.7</v>
      </c>
      <c r="P305">
        <v>715.27077739348294</v>
      </c>
      <c r="Q305">
        <v>597.27705911648502</v>
      </c>
      <c r="R305">
        <v>33.453008841409797</v>
      </c>
      <c r="S305" s="1">
        <f>(Table2[[#This Row],[Close Price]]-Table2[[#This Row],[20D EMA]])/Table2[[#This Row],[20D EMA]]</f>
        <v>-5.1163103401909459E-2</v>
      </c>
      <c r="T305" s="1">
        <f>(Table2[[#This Row],[Close Price]]-Table2[[#This Row],[50D EMA]])/Table2[[#This Row],[50D EMA]]</f>
        <v>-1.3450538869408347E-2</v>
      </c>
      <c r="U305" s="1">
        <f>(Table2[[#This Row],[Close Price]]-Table2[[#This Row],[200D EMA]])/Table2[[#This Row],[200D EMA]]</f>
        <v>0.18144500819071194</v>
      </c>
      <c r="V305">
        <v>0.42682987336883899</v>
      </c>
      <c r="W305">
        <v>683.8</v>
      </c>
      <c r="X305">
        <v>735.65</v>
      </c>
      <c r="Y305">
        <v>683.8</v>
      </c>
      <c r="Z305">
        <v>767.35</v>
      </c>
      <c r="AA305">
        <v>683.8</v>
      </c>
      <c r="AB305">
        <v>837</v>
      </c>
      <c r="AC305" s="1">
        <f>(Table2[[#This Row],[Close Price]]/Table2[[#This Row],[Day Low]])-1</f>
        <v>3.1953787657209798E-2</v>
      </c>
      <c r="AD305" s="1">
        <f>(Table2[[#This Row],[Day High]]/Table2[[#This Row],[Close Price]])-1</f>
        <v>4.2513994189754101E-2</v>
      </c>
      <c r="AE305" s="1">
        <f>(Table2[[#This Row],[Close Price]]/Table2[[#This Row],[Current Week Low]])-1</f>
        <v>3.1953787657209798E-2</v>
      </c>
      <c r="AF305" s="1">
        <f>(Table2[[#This Row],[Current Week High]]/Table2[[#This Row],[Close Price]])-1</f>
        <v>8.7437114716927722E-2</v>
      </c>
      <c r="AG305" s="1">
        <f>(Table2[[#This Row],[Close Price]]/Table2[[#This Row],[Current Month Low]])-1</f>
        <v>3.1953787657209798E-2</v>
      </c>
      <c r="AH305" s="1">
        <f>(Table2[[#This Row],[Current Month High]]/Table2[[#This Row],[Close Price]])-1</f>
        <v>0.18614043789414025</v>
      </c>
      <c r="AI305">
        <v>18.614043789414001</v>
      </c>
      <c r="AJ305">
        <v>73.741228610119407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0.17</v>
      </c>
      <c r="AM305" t="s">
        <v>3162</v>
      </c>
      <c r="AN305">
        <v>-11.17</v>
      </c>
      <c r="AO305" t="s">
        <v>3161</v>
      </c>
      <c r="AP305">
        <v>-1.1117887651491999E-2</v>
      </c>
      <c r="AQ305">
        <f>(Table2[[#This Row],[Sharpe Ratio]]-AVERAGE(Table2[Sharpe Ratio]))/_xlfn.STDEV.P(Table2[Sharpe Ratio])</f>
        <v>-0.8102904978072184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0.45769972593835817</v>
      </c>
      <c r="AS305">
        <f>_xlfn.RANK.AVG(Table2[[#This Row],[1Y Return vs Nifty Z-Score]],Table2[1Y Return vs Nifty Z-Score])</f>
        <v>238</v>
      </c>
      <c r="AT305">
        <f>_xlfn.RANK.AVG(Table2[[#This Row],[6M Return vs Nifty Z-Score]],Table2[6M Return vs Nifty Z-Score])</f>
        <v>152</v>
      </c>
      <c r="AU305">
        <f>_xlfn.RANK.AVG(Table2[[#This Row],[Sharpe Ratio Z-Score]],Table2[Sharpe Ratio Z-Score])</f>
        <v>579</v>
      </c>
      <c r="AV305">
        <f>(Table2[[#This Row],[Rank 1Y]]+Table2[[#This Row],[Rank 6M]]+Table2[[#This Row],[Rank Sharpe]])/3</f>
        <v>323</v>
      </c>
    </row>
    <row r="306" spans="1:48" x14ac:dyDescent="0.3">
      <c r="A306" t="s">
        <v>833</v>
      </c>
      <c r="B306" t="s">
        <v>834</v>
      </c>
      <c r="C306" t="s">
        <v>3127</v>
      </c>
      <c r="D306" t="s">
        <v>456</v>
      </c>
      <c r="E306">
        <v>18388.655534699999</v>
      </c>
      <c r="F306">
        <v>297.39999999999998</v>
      </c>
      <c r="G306">
        <v>33.695257802998803</v>
      </c>
      <c r="H306">
        <f>(Table2[[#This Row],[1Y Return vs Nifty]]-AVERAGE(Table2[1Y Return vs Nifty]))/_xlfn.STDEV.P(Table2[1Y Return vs Nifty])</f>
        <v>6.6886836615654172E-2</v>
      </c>
      <c r="I306">
        <v>13.2203626654858</v>
      </c>
      <c r="J306">
        <f>(Table2[[#This Row],[1M Return vs Nifty]]-AVERAGE(Table2[1M Return vs Nifty]))/_xlfn.STDEV.P(Table2[1M Return vs Nifty])</f>
        <v>1.360772733312748</v>
      </c>
      <c r="K306">
        <v>9.1610319948559393</v>
      </c>
      <c r="L306">
        <f>(Table2[[#This Row],[6M Return vs Nifty]]-AVERAGE(Table2[6M Return vs Nifty]))/_xlfn.STDEV.P(Table2[6M Return vs Nifty])</f>
        <v>0.1588505152190485</v>
      </c>
      <c r="M306">
        <v>4.98106036385997</v>
      </c>
      <c r="N306">
        <f>(Table2[[#This Row],[1W Return vs Nifty]]-AVERAGE(Table2[1W Return vs Nifty]))/_xlfn.STDEV.P(Table2[1W Return vs Nifty])</f>
        <v>1.0466302584203002</v>
      </c>
      <c r="O306">
        <v>303.29000000000002</v>
      </c>
      <c r="P306">
        <v>301.39668344420602</v>
      </c>
      <c r="Q306">
        <v>279.60220253561602</v>
      </c>
      <c r="R306">
        <v>43.357190884349301</v>
      </c>
      <c r="S306" s="1">
        <f>(Table2[[#This Row],[Close Price]]-Table2[[#This Row],[20D EMA]])/Table2[[#This Row],[20D EMA]]</f>
        <v>-1.942035675426174E-2</v>
      </c>
      <c r="T306" s="1">
        <f>(Table2[[#This Row],[Close Price]]-Table2[[#This Row],[50D EMA]])/Table2[[#This Row],[50D EMA]]</f>
        <v>-1.326054221477822E-2</v>
      </c>
      <c r="U306" s="1">
        <f>(Table2[[#This Row],[Close Price]]-Table2[[#This Row],[200D EMA]])/Table2[[#This Row],[200D EMA]]</f>
        <v>6.3653995937735366E-2</v>
      </c>
      <c r="V306">
        <v>2.2479249993554502</v>
      </c>
      <c r="W306">
        <v>295.14999999999998</v>
      </c>
      <c r="X306">
        <v>320.35000000000002</v>
      </c>
      <c r="Y306">
        <v>295.14999999999998</v>
      </c>
      <c r="Z306">
        <v>334.3</v>
      </c>
      <c r="AA306">
        <v>265.95</v>
      </c>
      <c r="AB306">
        <v>334.3</v>
      </c>
      <c r="AC306" s="1">
        <f>(Table2[[#This Row],[Close Price]]/Table2[[#This Row],[Day Low]])-1</f>
        <v>7.6232424191089443E-3</v>
      </c>
      <c r="AD306" s="1">
        <f>(Table2[[#This Row],[Day High]]/Table2[[#This Row],[Close Price]])-1</f>
        <v>7.7168796234028392E-2</v>
      </c>
      <c r="AE306" s="1">
        <f>(Table2[[#This Row],[Close Price]]/Table2[[#This Row],[Current Week Low]])-1</f>
        <v>7.6232424191089443E-3</v>
      </c>
      <c r="AF306" s="1">
        <f>(Table2[[#This Row],[Current Week High]]/Table2[[#This Row],[Close Price]])-1</f>
        <v>0.1240753194351043</v>
      </c>
      <c r="AG306" s="1">
        <f>(Table2[[#This Row],[Close Price]]/Table2[[#This Row],[Current Month Low]])-1</f>
        <v>0.11825531114871213</v>
      </c>
      <c r="AH306" s="1">
        <f>(Table2[[#This Row],[Current Month High]]/Table2[[#This Row],[Close Price]])-1</f>
        <v>0.1240753194351043</v>
      </c>
      <c r="AI306">
        <v>19.670477471418899</v>
      </c>
      <c r="AJ306">
        <v>60.064585575888003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-0.05</v>
      </c>
      <c r="AM306" t="s">
        <v>3161</v>
      </c>
      <c r="AN306">
        <v>9.48</v>
      </c>
      <c r="AO306" t="s">
        <v>3162</v>
      </c>
      <c r="AP306">
        <v>2.5311690579897E-2</v>
      </c>
      <c r="AQ306">
        <f>(Table2[[#This Row],[Sharpe Ratio]]-AVERAGE(Table2[Sharpe Ratio]))/_xlfn.STDEV.P(Table2[Sharpe Ratio])</f>
        <v>-0.38207969520198687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2.251060648365764</v>
      </c>
      <c r="AS306">
        <f>_xlfn.RANK.AVG(Table2[[#This Row],[1Y Return vs Nifty Z-Score]],Table2[1Y Return vs Nifty Z-Score])</f>
        <v>274</v>
      </c>
      <c r="AT306">
        <f>_xlfn.RANK.AVG(Table2[[#This Row],[6M Return vs Nifty Z-Score]],Table2[6M Return vs Nifty Z-Score])</f>
        <v>268</v>
      </c>
      <c r="AU306">
        <f>_xlfn.RANK.AVG(Table2[[#This Row],[Sharpe Ratio Z-Score]],Table2[Sharpe Ratio Z-Score])</f>
        <v>433</v>
      </c>
      <c r="AV306">
        <f>(Table2[[#This Row],[Rank 1Y]]+Table2[[#This Row],[Rank 6M]]+Table2[[#This Row],[Rank Sharpe]])/3</f>
        <v>325</v>
      </c>
    </row>
    <row r="307" spans="1:48" x14ac:dyDescent="0.3">
      <c r="A307" t="s">
        <v>431</v>
      </c>
      <c r="B307" t="s">
        <v>432</v>
      </c>
      <c r="C307" t="s">
        <v>3114</v>
      </c>
      <c r="D307" t="s">
        <v>433</v>
      </c>
      <c r="E307">
        <v>51877.503043479999</v>
      </c>
      <c r="F307">
        <v>345.85</v>
      </c>
      <c r="G307">
        <v>32.529463109293403</v>
      </c>
      <c r="H307">
        <f>(Table2[[#This Row],[1Y Return vs Nifty]]-AVERAGE(Table2[1Y Return vs Nifty]))/_xlfn.STDEV.P(Table2[1Y Return vs Nifty])</f>
        <v>4.7635732792747215E-2</v>
      </c>
      <c r="I307">
        <v>11.1992423461865</v>
      </c>
      <c r="J307">
        <f>(Table2[[#This Row],[1M Return vs Nifty]]-AVERAGE(Table2[1M Return vs Nifty]))/_xlfn.STDEV.P(Table2[1M Return vs Nifty])</f>
        <v>1.1345904788070917</v>
      </c>
      <c r="K307">
        <v>6.5150000111643402</v>
      </c>
      <c r="L307">
        <f>(Table2[[#This Row],[6M Return vs Nifty]]-AVERAGE(Table2[6M Return vs Nifty]))/_xlfn.STDEV.P(Table2[6M Return vs Nifty])</f>
        <v>6.7150054543680129E-2</v>
      </c>
      <c r="M307">
        <v>0.52415038701105399</v>
      </c>
      <c r="N307">
        <f>(Table2[[#This Row],[1W Return vs Nifty]]-AVERAGE(Table2[1W Return vs Nifty]))/_xlfn.STDEV.P(Table2[1W Return vs Nifty])</f>
        <v>0.18204171891982768</v>
      </c>
      <c r="O307">
        <v>349.06</v>
      </c>
      <c r="P307">
        <v>348.131619380551</v>
      </c>
      <c r="Q307">
        <v>314.44603839065798</v>
      </c>
      <c r="R307">
        <v>40.587045857832798</v>
      </c>
      <c r="S307" s="1">
        <f>(Table2[[#This Row],[Close Price]]-Table2[[#This Row],[20D EMA]])/Table2[[#This Row],[20D EMA]]</f>
        <v>-9.1961267403884127E-3</v>
      </c>
      <c r="T307" s="1">
        <f>(Table2[[#This Row],[Close Price]]-Table2[[#This Row],[50D EMA]])/Table2[[#This Row],[50D EMA]]</f>
        <v>-6.5538987369512264E-3</v>
      </c>
      <c r="U307" s="1">
        <f>(Table2[[#This Row],[Close Price]]-Table2[[#This Row],[200D EMA]])/Table2[[#This Row],[200D EMA]]</f>
        <v>9.9870749747932086E-2</v>
      </c>
      <c r="V307">
        <v>0.59865660948976096</v>
      </c>
      <c r="W307">
        <v>345.05</v>
      </c>
      <c r="X307">
        <v>350.9</v>
      </c>
      <c r="Y307">
        <v>344.5</v>
      </c>
      <c r="Z307">
        <v>350.9</v>
      </c>
      <c r="AA307">
        <v>340</v>
      </c>
      <c r="AB307">
        <v>368.65</v>
      </c>
      <c r="AC307" s="1">
        <f>(Table2[[#This Row],[Close Price]]/Table2[[#This Row],[Day Low]])-1</f>
        <v>2.3185045645559565E-3</v>
      </c>
      <c r="AD307" s="1">
        <f>(Table2[[#This Row],[Day High]]/Table2[[#This Row],[Close Price]])-1</f>
        <v>1.4601705941882148E-2</v>
      </c>
      <c r="AE307" s="1">
        <f>(Table2[[#This Row],[Close Price]]/Table2[[#This Row],[Current Week Low]])-1</f>
        <v>3.9187227866472885E-3</v>
      </c>
      <c r="AF307" s="1">
        <f>(Table2[[#This Row],[Current Week High]]/Table2[[#This Row],[Close Price]])-1</f>
        <v>1.4601705941882148E-2</v>
      </c>
      <c r="AG307" s="1">
        <f>(Table2[[#This Row],[Close Price]]/Table2[[#This Row],[Current Month Low]])-1</f>
        <v>1.7205882352941293E-2</v>
      </c>
      <c r="AH307" s="1">
        <f>(Table2[[#This Row],[Current Month High]]/Table2[[#This Row],[Close Price]])-1</f>
        <v>6.5924533757409254E-2</v>
      </c>
      <c r="AI307">
        <v>11.088622235073</v>
      </c>
      <c r="AJ307">
        <v>80.4121022430881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0.06</v>
      </c>
      <c r="AM307" t="s">
        <v>3162</v>
      </c>
      <c r="AN307">
        <v>-3.35</v>
      </c>
      <c r="AO307" t="s">
        <v>3161</v>
      </c>
      <c r="AP307">
        <v>4.1317716742268001E-2</v>
      </c>
      <c r="AQ307">
        <f>(Table2[[#This Row],[Sharpe Ratio]]-AVERAGE(Table2[Sharpe Ratio]))/_xlfn.STDEV.P(Table2[Sharpe Ratio])</f>
        <v>-0.19393715712550677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1.2374808279378398</v>
      </c>
      <c r="AS307">
        <f>_xlfn.RANK.AVG(Table2[[#This Row],[1Y Return vs Nifty Z-Score]],Table2[1Y Return vs Nifty Z-Score])</f>
        <v>282</v>
      </c>
      <c r="AT307">
        <f>_xlfn.RANK.AVG(Table2[[#This Row],[6M Return vs Nifty Z-Score]],Table2[6M Return vs Nifty Z-Score])</f>
        <v>304</v>
      </c>
      <c r="AU307">
        <f>_xlfn.RANK.AVG(Table2[[#This Row],[Sharpe Ratio Z-Score]],Table2[Sharpe Ratio Z-Score])</f>
        <v>393</v>
      </c>
      <c r="AV307">
        <f>(Table2[[#This Row],[Rank 1Y]]+Table2[[#This Row],[Rank 6M]]+Table2[[#This Row],[Rank Sharpe]])/3</f>
        <v>326.33333333333331</v>
      </c>
    </row>
    <row r="308" spans="1:48" x14ac:dyDescent="0.3">
      <c r="A308" t="s">
        <v>1862</v>
      </c>
      <c r="B308" t="s">
        <v>1863</v>
      </c>
      <c r="C308" t="s">
        <v>3127</v>
      </c>
      <c r="D308" t="s">
        <v>98</v>
      </c>
      <c r="E308">
        <v>3902.6429235750002</v>
      </c>
      <c r="F308">
        <v>1016.9</v>
      </c>
      <c r="G308">
        <v>21.2189111302832</v>
      </c>
      <c r="H308">
        <f>(Table2[[#This Row],[1Y Return vs Nifty]]-AVERAGE(Table2[1Y Return vs Nifty]))/_xlfn.STDEV.P(Table2[1Y Return vs Nifty])</f>
        <v>-0.1391386723559305</v>
      </c>
      <c r="I308">
        <v>-4.4952734540173402</v>
      </c>
      <c r="J308">
        <f>(Table2[[#This Row],[1M Return vs Nifty]]-AVERAGE(Table2[1M Return vs Nifty]))/_xlfn.STDEV.P(Table2[1M Return vs Nifty])</f>
        <v>-0.62177253093961748</v>
      </c>
      <c r="K308">
        <v>37.8793934450742</v>
      </c>
      <c r="L308">
        <f>(Table2[[#This Row],[6M Return vs Nifty]]-AVERAGE(Table2[6M Return vs Nifty]))/_xlfn.STDEV.P(Table2[6M Return vs Nifty])</f>
        <v>1.1541094505069951</v>
      </c>
      <c r="M308">
        <v>-2.3776263286503498</v>
      </c>
      <c r="N308">
        <f>(Table2[[#This Row],[1W Return vs Nifty]]-AVERAGE(Table2[1W Return vs Nifty]))/_xlfn.STDEV.P(Table2[1W Return vs Nifty])</f>
        <v>-0.38086911068682067</v>
      </c>
      <c r="O308">
        <v>1072.8599999999999</v>
      </c>
      <c r="P308">
        <v>1132.4869215061501</v>
      </c>
      <c r="Q308">
        <v>1015.2942020059299</v>
      </c>
      <c r="R308">
        <v>21.339720423578001</v>
      </c>
      <c r="S308" s="1">
        <f>(Table2[[#This Row],[Close Price]]-Table2[[#This Row],[20D EMA]])/Table2[[#This Row],[20D EMA]]</f>
        <v>-5.2159648043547086E-2</v>
      </c>
      <c r="T308" s="1">
        <f>(Table2[[#This Row],[Close Price]]-Table2[[#This Row],[50D EMA]])/Table2[[#This Row],[50D EMA]]</f>
        <v>-0.10206468552627998</v>
      </c>
      <c r="U308" s="1">
        <f>(Table2[[#This Row],[Close Price]]-Table2[[#This Row],[200D EMA]])/Table2[[#This Row],[200D EMA]]</f>
        <v>1.5816085533606266E-3</v>
      </c>
      <c r="V308">
        <v>1.26794646755291</v>
      </c>
      <c r="W308">
        <v>966.05</v>
      </c>
      <c r="X308">
        <v>1021.25</v>
      </c>
      <c r="Y308">
        <v>966.05</v>
      </c>
      <c r="Z308">
        <v>1060</v>
      </c>
      <c r="AA308">
        <v>966.05</v>
      </c>
      <c r="AB308">
        <v>1140</v>
      </c>
      <c r="AC308" s="1">
        <f>(Table2[[#This Row],[Close Price]]/Table2[[#This Row],[Day Low]])-1</f>
        <v>5.2637027068992204E-2</v>
      </c>
      <c r="AD308" s="1">
        <f>(Table2[[#This Row],[Day High]]/Table2[[#This Row],[Close Price]])-1</f>
        <v>4.2777067558266157E-3</v>
      </c>
      <c r="AE308" s="1">
        <f>(Table2[[#This Row],[Close Price]]/Table2[[#This Row],[Current Week Low]])-1</f>
        <v>5.2637027068992204E-2</v>
      </c>
      <c r="AF308" s="1">
        <f>(Table2[[#This Row],[Current Week High]]/Table2[[#This Row],[Close Price]])-1</f>
        <v>4.2383715212902073E-2</v>
      </c>
      <c r="AG308" s="1">
        <f>(Table2[[#This Row],[Close Price]]/Table2[[#This Row],[Current Month Low]])-1</f>
        <v>5.2637027068992204E-2</v>
      </c>
      <c r="AH308" s="1">
        <f>(Table2[[#This Row],[Current Month High]]/Table2[[#This Row],[Close Price]])-1</f>
        <v>0.12105418428557391</v>
      </c>
      <c r="AI308">
        <v>56.623070115055498</v>
      </c>
      <c r="AJ308">
        <v>66.704918032786793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0</v>
      </c>
      <c r="AM308">
        <v>0</v>
      </c>
      <c r="AN308">
        <v>-9.68</v>
      </c>
      <c r="AO308" t="s">
        <v>3161</v>
      </c>
      <c r="AP308">
        <v>-7.4348187448889996E-3</v>
      </c>
      <c r="AQ308">
        <f>(Table2[[#This Row],[Sharpe Ratio]]-AVERAGE(Table2[Sharpe Ratio]))/_xlfn.STDEV.P(Table2[Sharpe Ratio])</f>
        <v>-0.76699793255901749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339</v>
      </c>
      <c r="AT308">
        <f>_xlfn.RANK.AVG(Table2[[#This Row],[6M Return vs Nifty Z-Score]],Table2[6M Return vs Nifty Z-Score])</f>
        <v>73</v>
      </c>
      <c r="AU308">
        <f>_xlfn.RANK.AVG(Table2[[#This Row],[Sharpe Ratio Z-Score]],Table2[Sharpe Ratio Z-Score])</f>
        <v>569</v>
      </c>
      <c r="AV308">
        <f>(Table2[[#This Row],[Rank 1Y]]+Table2[[#This Row],[Rank 6M]]+Table2[[#This Row],[Rank Sharpe]])/3</f>
        <v>327</v>
      </c>
    </row>
    <row r="309" spans="1:48" x14ac:dyDescent="0.3">
      <c r="A309" t="s">
        <v>360</v>
      </c>
      <c r="B309" t="s">
        <v>361</v>
      </c>
      <c r="C309" t="s">
        <v>3122</v>
      </c>
      <c r="D309" t="s">
        <v>117</v>
      </c>
      <c r="E309">
        <v>65471.073431839999</v>
      </c>
      <c r="F309">
        <v>1406.2</v>
      </c>
      <c r="G309">
        <v>11.318131974240901</v>
      </c>
      <c r="H309">
        <f>(Table2[[#This Row],[1Y Return vs Nifty]]-AVERAGE(Table2[1Y Return vs Nifty]))/_xlfn.STDEV.P(Table2[1Y Return vs Nifty])</f>
        <v>-0.30263309250535758</v>
      </c>
      <c r="I309">
        <v>-4.9577663799097804</v>
      </c>
      <c r="J309">
        <f>(Table2[[#This Row],[1M Return vs Nifty]]-AVERAGE(Table2[1M Return vs Nifty]))/_xlfn.STDEV.P(Table2[1M Return vs Nifty])</f>
        <v>-0.67352981212292473</v>
      </c>
      <c r="K309">
        <v>7.1840146720917701</v>
      </c>
      <c r="L309">
        <f>(Table2[[#This Row],[6M Return vs Nifty]]-AVERAGE(Table2[6M Return vs Nifty]))/_xlfn.STDEV.P(Table2[6M Return vs Nifty])</f>
        <v>9.0335319492756819E-2</v>
      </c>
      <c r="M309">
        <v>-1.8171818830990401</v>
      </c>
      <c r="N309">
        <f>(Table2[[#This Row],[1W Return vs Nifty]]-AVERAGE(Table2[1W Return vs Nifty]))/_xlfn.STDEV.P(Table2[1W Return vs Nifty])</f>
        <v>-0.2721494266080895</v>
      </c>
      <c r="O309">
        <v>1491.14</v>
      </c>
      <c r="P309">
        <v>1532.9824935808299</v>
      </c>
      <c r="Q309">
        <v>1427.6204106110199</v>
      </c>
      <c r="R309">
        <v>19.926534140396299</v>
      </c>
      <c r="S309" s="1">
        <f>(Table2[[#This Row],[Close Price]]-Table2[[#This Row],[20D EMA]])/Table2[[#This Row],[20D EMA]]</f>
        <v>-5.6963128881258665E-2</v>
      </c>
      <c r="T309" s="1">
        <f>(Table2[[#This Row],[Close Price]]-Table2[[#This Row],[50D EMA]])/Table2[[#This Row],[50D EMA]]</f>
        <v>-8.2703158132408874E-2</v>
      </c>
      <c r="U309" s="1">
        <f>(Table2[[#This Row],[Close Price]]-Table2[[#This Row],[200D EMA]])/Table2[[#This Row],[200D EMA]]</f>
        <v>-1.5004275962860428E-2</v>
      </c>
      <c r="V309">
        <v>0.76683740813164603</v>
      </c>
      <c r="W309">
        <v>1401.5</v>
      </c>
      <c r="X309">
        <v>1442.2</v>
      </c>
      <c r="Y309">
        <v>1401.5</v>
      </c>
      <c r="Z309">
        <v>1496</v>
      </c>
      <c r="AA309">
        <v>1401.5</v>
      </c>
      <c r="AB309">
        <v>1555</v>
      </c>
      <c r="AC309" s="1">
        <f>(Table2[[#This Row],[Close Price]]/Table2[[#This Row],[Day Low]])-1</f>
        <v>3.3535497681056459E-3</v>
      </c>
      <c r="AD309" s="1">
        <f>(Table2[[#This Row],[Day High]]/Table2[[#This Row],[Close Price]])-1</f>
        <v>2.5600910254586884E-2</v>
      </c>
      <c r="AE309" s="1">
        <f>(Table2[[#This Row],[Close Price]]/Table2[[#This Row],[Current Week Low]])-1</f>
        <v>3.3535497681056459E-3</v>
      </c>
      <c r="AF309" s="1">
        <f>(Table2[[#This Row],[Current Week High]]/Table2[[#This Row],[Close Price]])-1</f>
        <v>6.3860048357274879E-2</v>
      </c>
      <c r="AG309" s="1">
        <f>(Table2[[#This Row],[Close Price]]/Table2[[#This Row],[Current Month Low]])-1</f>
        <v>3.3535497681056459E-3</v>
      </c>
      <c r="AH309" s="1">
        <f>(Table2[[#This Row],[Current Month High]]/Table2[[#This Row],[Close Price]])-1</f>
        <v>0.10581709571895881</v>
      </c>
      <c r="AI309">
        <v>28.324562651116398</v>
      </c>
      <c r="AJ309">
        <v>40.297316172802503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-0.11</v>
      </c>
      <c r="AM309" t="s">
        <v>3161</v>
      </c>
      <c r="AN309">
        <v>-4.59</v>
      </c>
      <c r="AO309" t="s">
        <v>3161</v>
      </c>
      <c r="AP309">
        <v>7.1554881900836004E-2</v>
      </c>
      <c r="AQ309">
        <f>(Table2[[#This Row],[Sharpe Ratio]]-AVERAGE(Table2[Sharpe Ratio]))/_xlfn.STDEV.P(Table2[Sharpe Ratio])</f>
        <v>0.16148504070551273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396</v>
      </c>
      <c r="AT309">
        <f>_xlfn.RANK.AVG(Table2[[#This Row],[6M Return vs Nifty Z-Score]],Table2[6M Return vs Nifty Z-Score])</f>
        <v>289</v>
      </c>
      <c r="AU309">
        <f>_xlfn.RANK.AVG(Table2[[#This Row],[Sharpe Ratio Z-Score]],Table2[Sharpe Ratio Z-Score])</f>
        <v>299</v>
      </c>
      <c r="AV309">
        <f>(Table2[[#This Row],[Rank 1Y]]+Table2[[#This Row],[Rank 6M]]+Table2[[#This Row],[Rank Sharpe]])/3</f>
        <v>328</v>
      </c>
    </row>
    <row r="310" spans="1:48" x14ac:dyDescent="0.3">
      <c r="A310" t="s">
        <v>1340</v>
      </c>
      <c r="B310" t="s">
        <v>1341</v>
      </c>
      <c r="C310" t="s">
        <v>3127</v>
      </c>
      <c r="D310" t="s">
        <v>1342</v>
      </c>
      <c r="E310">
        <v>8187.8299741999999</v>
      </c>
      <c r="F310">
        <v>257</v>
      </c>
      <c r="G310">
        <v>20.520332187240101</v>
      </c>
      <c r="H310">
        <f>(Table2[[#This Row],[1Y Return vs Nifty]]-AVERAGE(Table2[1Y Return vs Nifty]))/_xlfn.STDEV.P(Table2[1Y Return vs Nifty])</f>
        <v>-0.15067450781103486</v>
      </c>
      <c r="I310">
        <v>13.4268684469197</v>
      </c>
      <c r="J310">
        <f>(Table2[[#This Row],[1M Return vs Nifty]]-AVERAGE(Table2[1M Return vs Nifty]))/_xlfn.STDEV.P(Table2[1M Return vs Nifty])</f>
        <v>1.3838826603998029</v>
      </c>
      <c r="K310">
        <v>34.134311602819203</v>
      </c>
      <c r="L310">
        <f>(Table2[[#This Row],[6M Return vs Nifty]]-AVERAGE(Table2[6M Return vs Nifty]))/_xlfn.STDEV.P(Table2[6M Return vs Nifty])</f>
        <v>1.0243204939416963</v>
      </c>
      <c r="M310">
        <v>3.6314166850540501</v>
      </c>
      <c r="N310">
        <f>(Table2[[#This Row],[1W Return vs Nifty]]-AVERAGE(Table2[1W Return vs Nifty]))/_xlfn.STDEV.P(Table2[1W Return vs Nifty])</f>
        <v>0.78481513018882165</v>
      </c>
      <c r="O310">
        <v>262.62</v>
      </c>
      <c r="P310">
        <v>252.26985512229999</v>
      </c>
      <c r="Q310">
        <v>220.91405375372599</v>
      </c>
      <c r="R310">
        <v>37.1063548538242</v>
      </c>
      <c r="S310" s="1">
        <f>(Table2[[#This Row],[Close Price]]-Table2[[#This Row],[20D EMA]])/Table2[[#This Row],[20D EMA]]</f>
        <v>-2.1399741070748626E-2</v>
      </c>
      <c r="T310" s="1">
        <f>(Table2[[#This Row],[Close Price]]-Table2[[#This Row],[50D EMA]])/Table2[[#This Row],[50D EMA]]</f>
        <v>1.8750337314011805E-2</v>
      </c>
      <c r="U310" s="1">
        <f>(Table2[[#This Row],[Close Price]]-Table2[[#This Row],[200D EMA]])/Table2[[#This Row],[200D EMA]]</f>
        <v>0.16334835033402836</v>
      </c>
      <c r="V310">
        <v>0.75975588514762904</v>
      </c>
      <c r="W310">
        <v>254.6</v>
      </c>
      <c r="X310">
        <v>271.89999999999998</v>
      </c>
      <c r="Y310">
        <v>254.6</v>
      </c>
      <c r="Z310">
        <v>276.39999999999998</v>
      </c>
      <c r="AA310">
        <v>250.5</v>
      </c>
      <c r="AB310">
        <v>277.3</v>
      </c>
      <c r="AC310" s="1">
        <f>(Table2[[#This Row],[Close Price]]/Table2[[#This Row],[Day Low]])-1</f>
        <v>9.4265514532601014E-3</v>
      </c>
      <c r="AD310" s="1">
        <f>(Table2[[#This Row],[Day High]]/Table2[[#This Row],[Close Price]])-1</f>
        <v>5.7976653696498071E-2</v>
      </c>
      <c r="AE310" s="1">
        <f>(Table2[[#This Row],[Close Price]]/Table2[[#This Row],[Current Week Low]])-1</f>
        <v>9.4265514532601014E-3</v>
      </c>
      <c r="AF310" s="1">
        <f>(Table2[[#This Row],[Current Week High]]/Table2[[#This Row],[Close Price]])-1</f>
        <v>7.5486381322957152E-2</v>
      </c>
      <c r="AG310" s="1">
        <f>(Table2[[#This Row],[Close Price]]/Table2[[#This Row],[Current Month Low]])-1</f>
        <v>2.5948103792415189E-2</v>
      </c>
      <c r="AH310" s="1">
        <f>(Table2[[#This Row],[Current Month High]]/Table2[[#This Row],[Close Price]])-1</f>
        <v>7.8988326848248969E-2</v>
      </c>
      <c r="AI310">
        <v>7.8988326848248898</v>
      </c>
      <c r="AJ310">
        <v>51.533018867924497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0.16</v>
      </c>
      <c r="AM310" t="s">
        <v>3162</v>
      </c>
      <c r="AN310">
        <v>-1.19</v>
      </c>
      <c r="AO310" t="s">
        <v>3161</v>
      </c>
      <c r="AP310">
        <v>-1.3645117737779999E-3</v>
      </c>
      <c r="AQ310">
        <f>(Table2[[#This Row],[Sharpe Ratio]]-AVERAGE(Table2[Sharpe Ratio]))/_xlfn.STDEV.P(Table2[Sharpe Ratio])</f>
        <v>-0.69564462169581731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2.3466991550234688</v>
      </c>
      <c r="AS310">
        <f>_xlfn.RANK.AVG(Table2[[#This Row],[1Y Return vs Nifty Z-Score]],Table2[1Y Return vs Nifty Z-Score])</f>
        <v>341</v>
      </c>
      <c r="AT310">
        <f>_xlfn.RANK.AVG(Table2[[#This Row],[6M Return vs Nifty Z-Score]],Table2[6M Return vs Nifty Z-Score])</f>
        <v>88</v>
      </c>
      <c r="AU310">
        <f>_xlfn.RANK.AVG(Table2[[#This Row],[Sharpe Ratio Z-Score]],Table2[Sharpe Ratio Z-Score])</f>
        <v>555</v>
      </c>
      <c r="AV310">
        <f>(Table2[[#This Row],[Rank 1Y]]+Table2[[#This Row],[Rank 6M]]+Table2[[#This Row],[Rank Sharpe]])/3</f>
        <v>328</v>
      </c>
    </row>
    <row r="311" spans="1:48" x14ac:dyDescent="0.3">
      <c r="A311" t="s">
        <v>1159</v>
      </c>
      <c r="B311" t="s">
        <v>1160</v>
      </c>
      <c r="C311" t="s">
        <v>3126</v>
      </c>
      <c r="D311" t="s">
        <v>439</v>
      </c>
      <c r="E311">
        <v>10061.258615999999</v>
      </c>
      <c r="F311">
        <v>216</v>
      </c>
      <c r="G311">
        <v>41.767985056263903</v>
      </c>
      <c r="H311">
        <f>(Table2[[#This Row],[1Y Return vs Nifty]]-AVERAGE(Table2[1Y Return vs Nifty]))/_xlfn.STDEV.P(Table2[1Y Return vs Nifty])</f>
        <v>0.20019410875004695</v>
      </c>
      <c r="I311">
        <v>-6.02528414188874</v>
      </c>
      <c r="J311">
        <f>(Table2[[#This Row],[1M Return vs Nifty]]-AVERAGE(Table2[1M Return vs Nifty]))/_xlfn.STDEV.P(Table2[1M Return vs Nifty])</f>
        <v>-0.79299502744120076</v>
      </c>
      <c r="K311">
        <v>-7.3130021853044296</v>
      </c>
      <c r="L311">
        <f>(Table2[[#This Row],[6M Return vs Nifty]]-AVERAGE(Table2[6M Return vs Nifty]))/_xlfn.STDEV.P(Table2[6M Return vs Nifty])</f>
        <v>-0.4120709750778514</v>
      </c>
      <c r="M311">
        <v>-1.43519129616659</v>
      </c>
      <c r="N311">
        <f>(Table2[[#This Row],[1W Return vs Nifty]]-AVERAGE(Table2[1W Return vs Nifty]))/_xlfn.STDEV.P(Table2[1W Return vs Nifty])</f>
        <v>-0.19804770919077791</v>
      </c>
      <c r="O311">
        <v>242.8</v>
      </c>
      <c r="P311">
        <v>252.63134622975301</v>
      </c>
      <c r="Q311">
        <v>233.88255834081201</v>
      </c>
      <c r="R311">
        <v>22.359075334369699</v>
      </c>
      <c r="S311" s="1">
        <f>(Table2[[#This Row],[Close Price]]-Table2[[#This Row],[20D EMA]])/Table2[[#This Row],[20D EMA]]</f>
        <v>-0.11037891268533777</v>
      </c>
      <c r="T311" s="1">
        <f>(Table2[[#This Row],[Close Price]]-Table2[[#This Row],[50D EMA]])/Table2[[#This Row],[50D EMA]]</f>
        <v>-0.14499921239559482</v>
      </c>
      <c r="U311" s="1">
        <f>(Table2[[#This Row],[Close Price]]-Table2[[#This Row],[200D EMA]])/Table2[[#This Row],[200D EMA]]</f>
        <v>-7.6459563584701656E-2</v>
      </c>
      <c r="V311">
        <v>0.44003023117957901</v>
      </c>
      <c r="W311">
        <v>214.1</v>
      </c>
      <c r="X311">
        <v>231</v>
      </c>
      <c r="Y311">
        <v>214.1</v>
      </c>
      <c r="Z311">
        <v>240.5</v>
      </c>
      <c r="AA311">
        <v>214.1</v>
      </c>
      <c r="AB311">
        <v>262.8</v>
      </c>
      <c r="AC311" s="1">
        <f>(Table2[[#This Row],[Close Price]]/Table2[[#This Row],[Day Low]])-1</f>
        <v>8.8743577767398385E-3</v>
      </c>
      <c r="AD311" s="1">
        <f>(Table2[[#This Row],[Day High]]/Table2[[#This Row],[Close Price]])-1</f>
        <v>6.944444444444442E-2</v>
      </c>
      <c r="AE311" s="1">
        <f>(Table2[[#This Row],[Close Price]]/Table2[[#This Row],[Current Week Low]])-1</f>
        <v>8.8743577767398385E-3</v>
      </c>
      <c r="AF311" s="1">
        <f>(Table2[[#This Row],[Current Week High]]/Table2[[#This Row],[Close Price]])-1</f>
        <v>0.11342592592592582</v>
      </c>
      <c r="AG311" s="1">
        <f>(Table2[[#This Row],[Close Price]]/Table2[[#This Row],[Current Month Low]])-1</f>
        <v>8.8743577767398385E-3</v>
      </c>
      <c r="AH311" s="1">
        <f>(Table2[[#This Row],[Current Month High]]/Table2[[#This Row],[Close Price]])-1</f>
        <v>0.21666666666666679</v>
      </c>
      <c r="AI311">
        <v>77.870370370370296</v>
      </c>
      <c r="AJ311">
        <v>68.093385214007697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-0.2</v>
      </c>
      <c r="AM311" t="s">
        <v>3161</v>
      </c>
      <c r="AN311">
        <v>-11.57</v>
      </c>
      <c r="AO311" t="s">
        <v>3161</v>
      </c>
      <c r="AP311">
        <v>7.7762919757448007E-2</v>
      </c>
      <c r="AQ311">
        <f>(Table2[[#This Row],[Sharpe Ratio]]-AVERAGE(Table2[Sharpe Ratio]))/_xlfn.STDEV.P(Table2[Sharpe Ratio])</f>
        <v>0.23445730671140791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235</v>
      </c>
      <c r="AT311">
        <f>_xlfn.RANK.AVG(Table2[[#This Row],[6M Return vs Nifty Z-Score]],Table2[6M Return vs Nifty Z-Score])</f>
        <v>470</v>
      </c>
      <c r="AU311">
        <f>_xlfn.RANK.AVG(Table2[[#This Row],[Sharpe Ratio Z-Score]],Table2[Sharpe Ratio Z-Score])</f>
        <v>283</v>
      </c>
      <c r="AV311">
        <f>(Table2[[#This Row],[Rank 1Y]]+Table2[[#This Row],[Rank 6M]]+Table2[[#This Row],[Rank Sharpe]])/3</f>
        <v>329.33333333333331</v>
      </c>
    </row>
    <row r="312" spans="1:48" x14ac:dyDescent="0.3">
      <c r="A312" t="s">
        <v>271</v>
      </c>
      <c r="B312" t="s">
        <v>272</v>
      </c>
      <c r="C312" t="s">
        <v>3117</v>
      </c>
      <c r="D312" t="s">
        <v>273</v>
      </c>
      <c r="E312">
        <v>96744.511006200002</v>
      </c>
      <c r="F312">
        <v>366.75</v>
      </c>
      <c r="G312">
        <v>85.883925281740105</v>
      </c>
      <c r="H312">
        <f>(Table2[[#This Row],[1Y Return vs Nifty]]-AVERAGE(Table2[1Y Return vs Nifty]))/_xlfn.STDEV.P(Table2[1Y Return vs Nifty])</f>
        <v>0.92869334631855749</v>
      </c>
      <c r="I312">
        <v>-0.73111051520996995</v>
      </c>
      <c r="J312">
        <f>(Table2[[#This Row],[1M Return vs Nifty]]-AVERAGE(Table2[1M Return vs Nifty]))/_xlfn.STDEV.P(Table2[1M Return vs Nifty])</f>
        <v>-0.20052751563975943</v>
      </c>
      <c r="K312">
        <v>-4.7158968233224403</v>
      </c>
      <c r="L312">
        <f>(Table2[[#This Row],[6M Return vs Nifty]]-AVERAGE(Table2[6M Return vs Nifty]))/_xlfn.STDEV.P(Table2[6M Return vs Nifty])</f>
        <v>-0.32206610756904835</v>
      </c>
      <c r="M312">
        <v>-0.63708641055201398</v>
      </c>
      <c r="N312">
        <f>(Table2[[#This Row],[1W Return vs Nifty]]-AVERAGE(Table2[1W Return vs Nifty]))/_xlfn.STDEV.P(Table2[1W Return vs Nifty])</f>
        <v>-4.3224672376927238E-2</v>
      </c>
      <c r="O312">
        <v>385.48</v>
      </c>
      <c r="P312">
        <v>396.06510674032501</v>
      </c>
      <c r="Q312">
        <v>344.02730173296999</v>
      </c>
      <c r="R312">
        <v>28.570238845271501</v>
      </c>
      <c r="S312" s="1">
        <f>(Table2[[#This Row],[Close Price]]-Table2[[#This Row],[20D EMA]])/Table2[[#This Row],[20D EMA]]</f>
        <v>-4.8588772439555922E-2</v>
      </c>
      <c r="T312" s="1">
        <f>(Table2[[#This Row],[Close Price]]-Table2[[#This Row],[50D EMA]])/Table2[[#This Row],[50D EMA]]</f>
        <v>-7.4015878302415267E-2</v>
      </c>
      <c r="U312" s="1">
        <f>(Table2[[#This Row],[Close Price]]-Table2[[#This Row],[200D EMA]])/Table2[[#This Row],[200D EMA]]</f>
        <v>6.6049113406316529E-2</v>
      </c>
      <c r="V312">
        <v>0.40331064218440399</v>
      </c>
      <c r="W312">
        <v>364.35</v>
      </c>
      <c r="X312">
        <v>378.4</v>
      </c>
      <c r="Y312">
        <v>364.35</v>
      </c>
      <c r="Z312">
        <v>386.5</v>
      </c>
      <c r="AA312">
        <v>352.3</v>
      </c>
      <c r="AB312">
        <v>395.6</v>
      </c>
      <c r="AC312" s="1">
        <f>(Table2[[#This Row],[Close Price]]/Table2[[#This Row],[Day Low]])-1</f>
        <v>6.5870728694934488E-3</v>
      </c>
      <c r="AD312" s="1">
        <f>(Table2[[#This Row],[Day High]]/Table2[[#This Row],[Close Price]])-1</f>
        <v>3.176550783912746E-2</v>
      </c>
      <c r="AE312" s="1">
        <f>(Table2[[#This Row],[Close Price]]/Table2[[#This Row],[Current Week Low]])-1</f>
        <v>6.5870728694934488E-3</v>
      </c>
      <c r="AF312" s="1">
        <f>(Table2[[#This Row],[Current Week High]]/Table2[[#This Row],[Close Price]])-1</f>
        <v>5.3851397409679702E-2</v>
      </c>
      <c r="AG312" s="1">
        <f>(Table2[[#This Row],[Close Price]]/Table2[[#This Row],[Current Month Low]])-1</f>
        <v>4.101617939256319E-2</v>
      </c>
      <c r="AH312" s="1">
        <f>(Table2[[#This Row],[Current Month High]]/Table2[[#This Row],[Close Price]])-1</f>
        <v>7.8663940013633304E-2</v>
      </c>
      <c r="AI312">
        <v>25.521472392638</v>
      </c>
      <c r="AJ312">
        <v>120.00599880023999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-0.14000000000000001</v>
      </c>
      <c r="AM312" t="s">
        <v>3161</v>
      </c>
      <c r="AN312">
        <v>-1.46</v>
      </c>
      <c r="AO312" t="s">
        <v>3161</v>
      </c>
      <c r="AP312">
        <v>2.2670304583423E-2</v>
      </c>
      <c r="AQ312">
        <f>(Table2[[#This Row],[Sharpe Ratio]]-AVERAGE(Table2[Sharpe Ratio]))/_xlfn.STDEV.P(Table2[Sharpe Ratio])</f>
        <v>-0.41312781797618314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111</v>
      </c>
      <c r="AT312">
        <f>_xlfn.RANK.AVG(Table2[[#This Row],[6M Return vs Nifty Z-Score]],Table2[6M Return vs Nifty Z-Score])</f>
        <v>430</v>
      </c>
      <c r="AU312">
        <f>_xlfn.RANK.AVG(Table2[[#This Row],[Sharpe Ratio Z-Score]],Table2[Sharpe Ratio Z-Score])</f>
        <v>449</v>
      </c>
      <c r="AV312">
        <f>(Table2[[#This Row],[Rank 1Y]]+Table2[[#This Row],[Rank 6M]]+Table2[[#This Row],[Rank Sharpe]])/3</f>
        <v>330</v>
      </c>
    </row>
    <row r="313" spans="1:48" x14ac:dyDescent="0.3">
      <c r="A313" t="s">
        <v>417</v>
      </c>
      <c r="B313" t="s">
        <v>418</v>
      </c>
      <c r="C313" t="s">
        <v>3123</v>
      </c>
      <c r="D313" t="s">
        <v>117</v>
      </c>
      <c r="E313">
        <v>53811.450325799997</v>
      </c>
      <c r="F313">
        <v>653.5</v>
      </c>
      <c r="G313">
        <v>29.064491600452399</v>
      </c>
      <c r="H313">
        <f>(Table2[[#This Row],[1Y Return vs Nifty]]-AVERAGE(Table2[1Y Return vs Nifty]))/_xlfn.STDEV.P(Table2[1Y Return vs Nifty])</f>
        <v>-9.5823405269183891E-3</v>
      </c>
      <c r="I313">
        <v>-3.6407911456219799</v>
      </c>
      <c r="J313">
        <f>(Table2[[#This Row],[1M Return vs Nifty]]-AVERAGE(Table2[1M Return vs Nifty]))/_xlfn.STDEV.P(Table2[1M Return vs Nifty])</f>
        <v>-0.52614797405273994</v>
      </c>
      <c r="K313">
        <v>-17.861529911430399</v>
      </c>
      <c r="L313">
        <f>(Table2[[#This Row],[6M Return vs Nifty]]-AVERAGE(Table2[6M Return vs Nifty]))/_xlfn.STDEV.P(Table2[6M Return vs Nifty])</f>
        <v>-0.77763906264991345</v>
      </c>
      <c r="M313">
        <v>-5.4556233012683997</v>
      </c>
      <c r="N313">
        <f>(Table2[[#This Row],[1W Return vs Nifty]]-AVERAGE(Table2[1W Return vs Nifty]))/_xlfn.STDEV.P(Table2[1W Return vs Nifty])</f>
        <v>-0.97796461429046622</v>
      </c>
      <c r="O313">
        <v>742.95</v>
      </c>
      <c r="P313">
        <v>747.353832988882</v>
      </c>
      <c r="Q313">
        <v>689.45177634906497</v>
      </c>
      <c r="R313">
        <v>13.755027401149</v>
      </c>
      <c r="S313" s="1">
        <f>(Table2[[#This Row],[Close Price]]-Table2[[#This Row],[20D EMA]])/Table2[[#This Row],[20D EMA]]</f>
        <v>-0.12039841173699446</v>
      </c>
      <c r="T313" s="1">
        <f>(Table2[[#This Row],[Close Price]]-Table2[[#This Row],[50D EMA]])/Table2[[#This Row],[50D EMA]]</f>
        <v>-0.12558152356499416</v>
      </c>
      <c r="U313" s="1">
        <f>(Table2[[#This Row],[Close Price]]-Table2[[#This Row],[200D EMA]])/Table2[[#This Row],[200D EMA]]</f>
        <v>-5.2145454667539823E-2</v>
      </c>
      <c r="V313">
        <v>0.76841550052462104</v>
      </c>
      <c r="W313">
        <v>648.04999999999995</v>
      </c>
      <c r="X313">
        <v>703.15</v>
      </c>
      <c r="Y313">
        <v>648.04999999999995</v>
      </c>
      <c r="Z313">
        <v>742.25</v>
      </c>
      <c r="AA313">
        <v>648.04999999999995</v>
      </c>
      <c r="AB313">
        <v>793.7</v>
      </c>
      <c r="AC313" s="1">
        <f>(Table2[[#This Row],[Close Price]]/Table2[[#This Row],[Day Low]])-1</f>
        <v>8.4098449193734659E-3</v>
      </c>
      <c r="AD313" s="1">
        <f>(Table2[[#This Row],[Day High]]/Table2[[#This Row],[Close Price]])-1</f>
        <v>7.5975516449885205E-2</v>
      </c>
      <c r="AE313" s="1">
        <f>(Table2[[#This Row],[Close Price]]/Table2[[#This Row],[Current Week Low]])-1</f>
        <v>8.4098449193734659E-3</v>
      </c>
      <c r="AF313" s="1">
        <f>(Table2[[#This Row],[Current Week High]]/Table2[[#This Row],[Close Price]])-1</f>
        <v>0.1358071920428463</v>
      </c>
      <c r="AG313" s="1">
        <f>(Table2[[#This Row],[Close Price]]/Table2[[#This Row],[Current Month Low]])-1</f>
        <v>8.4098449193734659E-3</v>
      </c>
      <c r="AH313" s="1">
        <f>(Table2[[#This Row],[Current Month High]]/Table2[[#This Row],[Close Price]])-1</f>
        <v>0.21453710788064284</v>
      </c>
      <c r="AI313">
        <v>29.7628156082631</v>
      </c>
      <c r="AJ313">
        <v>52.990752662998901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-0.1</v>
      </c>
      <c r="AM313" t="s">
        <v>3161</v>
      </c>
      <c r="AN313">
        <v>-16.059999999999999</v>
      </c>
      <c r="AO313" t="s">
        <v>3161</v>
      </c>
      <c r="AP313">
        <v>0.139963924732354</v>
      </c>
      <c r="AQ313">
        <f>(Table2[[#This Row],[Sharpe Ratio]]-AVERAGE(Table2[Sharpe Ratio]))/_xlfn.STDEV.P(Table2[Sharpe Ratio])</f>
        <v>0.96559786765830113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290</v>
      </c>
      <c r="AT313">
        <f>_xlfn.RANK.AVG(Table2[[#This Row],[6M Return vs Nifty Z-Score]],Table2[6M Return vs Nifty Z-Score])</f>
        <v>583</v>
      </c>
      <c r="AU313">
        <f>_xlfn.RANK.AVG(Table2[[#This Row],[Sharpe Ratio Z-Score]],Table2[Sharpe Ratio Z-Score])</f>
        <v>118</v>
      </c>
      <c r="AV313">
        <f>(Table2[[#This Row],[Rank 1Y]]+Table2[[#This Row],[Rank 6M]]+Table2[[#This Row],[Rank Sharpe]])/3</f>
        <v>330.33333333333331</v>
      </c>
    </row>
    <row r="314" spans="1:48" x14ac:dyDescent="0.3">
      <c r="A314" t="s">
        <v>666</v>
      </c>
      <c r="B314" t="s">
        <v>667</v>
      </c>
      <c r="C314" t="s">
        <v>3118</v>
      </c>
      <c r="D314" t="s">
        <v>197</v>
      </c>
      <c r="E314">
        <v>27119.861478675</v>
      </c>
      <c r="F314">
        <v>8322.75</v>
      </c>
      <c r="G314">
        <v>13.5941927928714</v>
      </c>
      <c r="H314">
        <f>(Table2[[#This Row],[1Y Return vs Nifty]]-AVERAGE(Table2[1Y Return vs Nifty]))/_xlfn.STDEV.P(Table2[1Y Return vs Nifty])</f>
        <v>-0.2650478441221813</v>
      </c>
      <c r="I314">
        <v>2.6670977765384398</v>
      </c>
      <c r="J314">
        <f>(Table2[[#This Row],[1M Return vs Nifty]]-AVERAGE(Table2[1M Return vs Nifty]))/_xlfn.STDEV.P(Table2[1M Return vs Nifty])</f>
        <v>0.17976375419119273</v>
      </c>
      <c r="K314">
        <v>19.323494526239099</v>
      </c>
      <c r="L314">
        <f>(Table2[[#This Row],[6M Return vs Nifty]]-AVERAGE(Table2[6M Return vs Nifty]))/_xlfn.STDEV.P(Table2[6M Return vs Nifty])</f>
        <v>0.51103918922890168</v>
      </c>
      <c r="M314">
        <v>-2.5059943864558201</v>
      </c>
      <c r="N314">
        <f>(Table2[[#This Row],[1W Return vs Nifty]]-AVERAGE(Table2[1W Return vs Nifty]))/_xlfn.STDEV.P(Table2[1W Return vs Nifty])</f>
        <v>-0.40577101631045898</v>
      </c>
      <c r="O314">
        <v>8778.42</v>
      </c>
      <c r="P314">
        <v>8599.2723756251198</v>
      </c>
      <c r="Q314">
        <v>7564.1218259635698</v>
      </c>
      <c r="R314">
        <v>22.409657557243701</v>
      </c>
      <c r="S314" s="1">
        <f>(Table2[[#This Row],[Close Price]]-Table2[[#This Row],[20D EMA]])/Table2[[#This Row],[20D EMA]]</f>
        <v>-5.1907974327954243E-2</v>
      </c>
      <c r="T314" s="1">
        <f>(Table2[[#This Row],[Close Price]]-Table2[[#This Row],[50D EMA]])/Table2[[#This Row],[50D EMA]]</f>
        <v>-3.2156485286933149E-2</v>
      </c>
      <c r="U314" s="1">
        <f>(Table2[[#This Row],[Close Price]]-Table2[[#This Row],[200D EMA]])/Table2[[#This Row],[200D EMA]]</f>
        <v>0.10029296083419319</v>
      </c>
      <c r="V314">
        <v>0.67476320530380296</v>
      </c>
      <c r="W314">
        <v>8287.5</v>
      </c>
      <c r="X314">
        <v>8725</v>
      </c>
      <c r="Y314">
        <v>8287.5</v>
      </c>
      <c r="Z314">
        <v>8922.85</v>
      </c>
      <c r="AA314">
        <v>8287.5</v>
      </c>
      <c r="AB314">
        <v>9196</v>
      </c>
      <c r="AC314" s="1">
        <f>(Table2[[#This Row],[Close Price]]/Table2[[#This Row],[Day Low]])-1</f>
        <v>4.2533936651583115E-3</v>
      </c>
      <c r="AD314" s="1">
        <f>(Table2[[#This Row],[Day High]]/Table2[[#This Row],[Close Price]])-1</f>
        <v>4.8331380853684269E-2</v>
      </c>
      <c r="AE314" s="1">
        <f>(Table2[[#This Row],[Close Price]]/Table2[[#This Row],[Current Week Low]])-1</f>
        <v>4.2533936651583115E-3</v>
      </c>
      <c r="AF314" s="1">
        <f>(Table2[[#This Row],[Current Week High]]/Table2[[#This Row],[Close Price]])-1</f>
        <v>7.2103571535850675E-2</v>
      </c>
      <c r="AG314" s="1">
        <f>(Table2[[#This Row],[Close Price]]/Table2[[#This Row],[Current Month Low]])-1</f>
        <v>4.2533936651583115E-3</v>
      </c>
      <c r="AH314" s="1">
        <f>(Table2[[#This Row],[Current Month High]]/Table2[[#This Row],[Close Price]])-1</f>
        <v>0.104923252530714</v>
      </c>
      <c r="AI314">
        <v>14.8658796671773</v>
      </c>
      <c r="AJ314">
        <v>39.736066688493203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7.0000000000000007E-2</v>
      </c>
      <c r="AM314" t="s">
        <v>3162</v>
      </c>
      <c r="AN314">
        <v>-2.41</v>
      </c>
      <c r="AO314" t="s">
        <v>3161</v>
      </c>
      <c r="AP314">
        <v>2.5171300508229001E-2</v>
      </c>
      <c r="AQ314">
        <f>(Table2[[#This Row],[Sharpe Ratio]]-AVERAGE(Table2[Sharpe Ratio]))/_xlfn.STDEV.P(Table2[Sharpe Ratio])</f>
        <v>-0.38372990769923077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-0.36374582471177663</v>
      </c>
      <c r="AS314">
        <f>_xlfn.RANK.AVG(Table2[[#This Row],[1Y Return vs Nifty Z-Score]],Table2[1Y Return vs Nifty Z-Score])</f>
        <v>386</v>
      </c>
      <c r="AT314">
        <f>_xlfn.RANK.AVG(Table2[[#This Row],[6M Return vs Nifty Z-Score]],Table2[6M Return vs Nifty Z-Score])</f>
        <v>172</v>
      </c>
      <c r="AU314">
        <f>_xlfn.RANK.AVG(Table2[[#This Row],[Sharpe Ratio Z-Score]],Table2[Sharpe Ratio Z-Score])</f>
        <v>435</v>
      </c>
      <c r="AV314">
        <f>(Table2[[#This Row],[Rank 1Y]]+Table2[[#This Row],[Rank 6M]]+Table2[[#This Row],[Rank Sharpe]])/3</f>
        <v>331</v>
      </c>
    </row>
    <row r="315" spans="1:48" x14ac:dyDescent="0.3">
      <c r="A315" t="s">
        <v>943</v>
      </c>
      <c r="B315" t="s">
        <v>944</v>
      </c>
      <c r="C315" t="s">
        <v>3127</v>
      </c>
      <c r="D315" t="s">
        <v>265</v>
      </c>
      <c r="E315">
        <v>15103.123511600001</v>
      </c>
      <c r="F315">
        <v>867.8</v>
      </c>
      <c r="G315">
        <v>22.8598543952609</v>
      </c>
      <c r="H315">
        <f>(Table2[[#This Row],[1Y Return vs Nifty]]-AVERAGE(Table2[1Y Return vs Nifty]))/_xlfn.STDEV.P(Table2[1Y Return vs Nifty])</f>
        <v>-0.11204130321181557</v>
      </c>
      <c r="I315">
        <v>3.8676661667969001</v>
      </c>
      <c r="J315">
        <f>(Table2[[#This Row],[1M Return vs Nifty]]-AVERAGE(Table2[1M Return vs Nifty]))/_xlfn.STDEV.P(Table2[1M Return vs Nifty])</f>
        <v>0.31411857839632845</v>
      </c>
      <c r="K315">
        <v>-15.915388307372</v>
      </c>
      <c r="L315">
        <f>(Table2[[#This Row],[6M Return vs Nifty]]-AVERAGE(Table2[6M Return vs Nifty]))/_xlfn.STDEV.P(Table2[6M Return vs Nifty])</f>
        <v>-0.7101938908864659</v>
      </c>
      <c r="M315">
        <v>-1.56279206461664</v>
      </c>
      <c r="N315">
        <f>(Table2[[#This Row],[1W Return vs Nifty]]-AVERAGE(Table2[1W Return vs Nifty]))/_xlfn.STDEV.P(Table2[1W Return vs Nifty])</f>
        <v>-0.22280076963095438</v>
      </c>
      <c r="O315">
        <v>890.73</v>
      </c>
      <c r="P315">
        <v>901.61679202241896</v>
      </c>
      <c r="Q315">
        <v>846.41307123379704</v>
      </c>
      <c r="R315">
        <v>31.716092343372001</v>
      </c>
      <c r="S315" s="1">
        <f>(Table2[[#This Row],[Close Price]]-Table2[[#This Row],[20D EMA]])/Table2[[#This Row],[20D EMA]]</f>
        <v>-2.5742929956328028E-2</v>
      </c>
      <c r="T315" s="1">
        <f>(Table2[[#This Row],[Close Price]]-Table2[[#This Row],[50D EMA]])/Table2[[#This Row],[50D EMA]]</f>
        <v>-3.7506834745795359E-2</v>
      </c>
      <c r="U315" s="1">
        <f>(Table2[[#This Row],[Close Price]]-Table2[[#This Row],[200D EMA]])/Table2[[#This Row],[200D EMA]]</f>
        <v>2.5267720328358913E-2</v>
      </c>
      <c r="V315">
        <v>1.2058804784269599</v>
      </c>
      <c r="W315">
        <v>862.7</v>
      </c>
      <c r="X315">
        <v>888</v>
      </c>
      <c r="Y315">
        <v>862.7</v>
      </c>
      <c r="Z315">
        <v>893</v>
      </c>
      <c r="AA315">
        <v>836.05</v>
      </c>
      <c r="AB315">
        <v>958</v>
      </c>
      <c r="AC315" s="1">
        <f>(Table2[[#This Row],[Close Price]]/Table2[[#This Row],[Day Low]])-1</f>
        <v>5.9116726556158739E-3</v>
      </c>
      <c r="AD315" s="1">
        <f>(Table2[[#This Row],[Day High]]/Table2[[#This Row],[Close Price]])-1</f>
        <v>2.3277252823231231E-2</v>
      </c>
      <c r="AE315" s="1">
        <f>(Table2[[#This Row],[Close Price]]/Table2[[#This Row],[Current Week Low]])-1</f>
        <v>5.9116726556158739E-3</v>
      </c>
      <c r="AF315" s="1">
        <f>(Table2[[#This Row],[Current Week High]]/Table2[[#This Row],[Close Price]])-1</f>
        <v>2.9038949066605202E-2</v>
      </c>
      <c r="AG315" s="1">
        <f>(Table2[[#This Row],[Close Price]]/Table2[[#This Row],[Current Month Low]])-1</f>
        <v>3.797619759583748E-2</v>
      </c>
      <c r="AH315" s="1">
        <f>(Table2[[#This Row],[Current Month High]]/Table2[[#This Row],[Close Price]])-1</f>
        <v>0.10394100023046793</v>
      </c>
      <c r="AI315">
        <v>22.147960359529801</v>
      </c>
      <c r="AJ315">
        <v>55.258167245142602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-0.04</v>
      </c>
      <c r="AM315" t="s">
        <v>3161</v>
      </c>
      <c r="AN315">
        <v>0</v>
      </c>
      <c r="AO315" t="s">
        <v>3163</v>
      </c>
      <c r="AP315">
        <v>0.143890599023896</v>
      </c>
      <c r="AQ315">
        <f>(Table2[[#This Row],[Sharpe Ratio]]-AVERAGE(Table2[Sharpe Ratio]))/_xlfn.STDEV.P(Table2[Sharpe Ratio])</f>
        <v>1.0117538878919292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328</v>
      </c>
      <c r="AT315">
        <f>_xlfn.RANK.AVG(Table2[[#This Row],[6M Return vs Nifty Z-Score]],Table2[6M Return vs Nifty Z-Score])</f>
        <v>561</v>
      </c>
      <c r="AU315">
        <f>_xlfn.RANK.AVG(Table2[[#This Row],[Sharpe Ratio Z-Score]],Table2[Sharpe Ratio Z-Score])</f>
        <v>110</v>
      </c>
      <c r="AV315">
        <f>(Table2[[#This Row],[Rank 1Y]]+Table2[[#This Row],[Rank 6M]]+Table2[[#This Row],[Rank Sharpe]])/3</f>
        <v>333</v>
      </c>
    </row>
    <row r="316" spans="1:48" x14ac:dyDescent="0.3">
      <c r="A316" t="s">
        <v>1654</v>
      </c>
      <c r="B316" t="s">
        <v>1655</v>
      </c>
      <c r="C316" t="s">
        <v>3130</v>
      </c>
      <c r="D316" t="s">
        <v>414</v>
      </c>
      <c r="E316">
        <v>5233.9809495999998</v>
      </c>
      <c r="F316">
        <v>106.69</v>
      </c>
      <c r="G316">
        <v>39.872851917166997</v>
      </c>
      <c r="H316">
        <f>(Table2[[#This Row],[1Y Return vs Nifty]]-AVERAGE(Table2[1Y Return vs Nifty]))/_xlfn.STDEV.P(Table2[1Y Return vs Nifty])</f>
        <v>0.1688992289431866</v>
      </c>
      <c r="I316">
        <v>-5.5737632059051503</v>
      </c>
      <c r="J316">
        <f>(Table2[[#This Row],[1M Return vs Nifty]]-AVERAGE(Table2[1M Return vs Nifty]))/_xlfn.STDEV.P(Table2[1M Return vs Nifty])</f>
        <v>-0.74246561448043336</v>
      </c>
      <c r="K316">
        <v>-5.4737180173148197</v>
      </c>
      <c r="L316">
        <f>(Table2[[#This Row],[6M Return vs Nifty]]-AVERAGE(Table2[6M Return vs Nifty]))/_xlfn.STDEV.P(Table2[6M Return vs Nifty])</f>
        <v>-0.34832903750601257</v>
      </c>
      <c r="M316">
        <v>-2.1973592081632698</v>
      </c>
      <c r="N316">
        <f>(Table2[[#This Row],[1W Return vs Nifty]]-AVERAGE(Table2[1W Return vs Nifty]))/_xlfn.STDEV.P(Table2[1W Return vs Nifty])</f>
        <v>-0.34589939237716955</v>
      </c>
      <c r="O316">
        <v>120.33</v>
      </c>
      <c r="P316">
        <v>125.88350006715901</v>
      </c>
      <c r="Q316">
        <v>115.812341601193</v>
      </c>
      <c r="R316">
        <v>16.324009744009899</v>
      </c>
      <c r="S316" s="1">
        <f>(Table2[[#This Row],[Close Price]]-Table2[[#This Row],[20D EMA]])/Table2[[#This Row],[20D EMA]]</f>
        <v>-0.11335494058007148</v>
      </c>
      <c r="T316" s="1">
        <f>(Table2[[#This Row],[Close Price]]-Table2[[#This Row],[50D EMA]])/Table2[[#This Row],[50D EMA]]</f>
        <v>-0.15247034009158666</v>
      </c>
      <c r="U316" s="1">
        <f>(Table2[[#This Row],[Close Price]]-Table2[[#This Row],[200D EMA]])/Table2[[#This Row],[200D EMA]]</f>
        <v>-7.876830288611511E-2</v>
      </c>
      <c r="V316">
        <v>0.30890114801438001</v>
      </c>
      <c r="W316">
        <v>106.11</v>
      </c>
      <c r="X316">
        <v>115.44</v>
      </c>
      <c r="Y316">
        <v>106.11</v>
      </c>
      <c r="Z316">
        <v>118.35</v>
      </c>
      <c r="AA316">
        <v>106.11</v>
      </c>
      <c r="AB316">
        <v>130.69999999999999</v>
      </c>
      <c r="AC316" s="1">
        <f>(Table2[[#This Row],[Close Price]]/Table2[[#This Row],[Day Low]])-1</f>
        <v>5.4660258222598568E-3</v>
      </c>
      <c r="AD316" s="1">
        <f>(Table2[[#This Row],[Day High]]/Table2[[#This Row],[Close Price]])-1</f>
        <v>8.2013309588527594E-2</v>
      </c>
      <c r="AE316" s="1">
        <f>(Table2[[#This Row],[Close Price]]/Table2[[#This Row],[Current Week Low]])-1</f>
        <v>5.4660258222598568E-3</v>
      </c>
      <c r="AF316" s="1">
        <f>(Table2[[#This Row],[Current Week High]]/Table2[[#This Row],[Close Price]])-1</f>
        <v>0.10928859312025496</v>
      </c>
      <c r="AG316" s="1">
        <f>(Table2[[#This Row],[Close Price]]/Table2[[#This Row],[Current Month Low]])-1</f>
        <v>5.4660258222598568E-3</v>
      </c>
      <c r="AH316" s="1">
        <f>(Table2[[#This Row],[Current Month High]]/Table2[[#This Row],[Close Price]])-1</f>
        <v>0.22504452151091936</v>
      </c>
      <c r="AI316">
        <v>59.293279595088499</v>
      </c>
      <c r="AJ316">
        <v>64.012298232129098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-0.2</v>
      </c>
      <c r="AM316" t="s">
        <v>3161</v>
      </c>
      <c r="AN316">
        <v>-11</v>
      </c>
      <c r="AO316" t="s">
        <v>3161</v>
      </c>
      <c r="AP316">
        <v>6.8155042032304006E-2</v>
      </c>
      <c r="AQ316">
        <f>(Table2[[#This Row],[Sharpe Ratio]]-AVERAGE(Table2[Sharpe Ratio]))/_xlfn.STDEV.P(Table2[Sharpe Ratio])</f>
        <v>0.12152168593960602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244</v>
      </c>
      <c r="AT316">
        <f>_xlfn.RANK.AVG(Table2[[#This Row],[6M Return vs Nifty Z-Score]],Table2[6M Return vs Nifty Z-Score])</f>
        <v>442</v>
      </c>
      <c r="AU316">
        <f>_xlfn.RANK.AVG(Table2[[#This Row],[Sharpe Ratio Z-Score]],Table2[Sharpe Ratio Z-Score])</f>
        <v>313</v>
      </c>
      <c r="AV316">
        <f>(Table2[[#This Row],[Rank 1Y]]+Table2[[#This Row],[Rank 6M]]+Table2[[#This Row],[Rank Sharpe]])/3</f>
        <v>333</v>
      </c>
    </row>
    <row r="317" spans="1:48" x14ac:dyDescent="0.3">
      <c r="A317" t="s">
        <v>1939</v>
      </c>
      <c r="B317" t="s">
        <v>1940</v>
      </c>
      <c r="C317" t="s">
        <v>3127</v>
      </c>
      <c r="D317" t="s">
        <v>117</v>
      </c>
      <c r="E317">
        <v>3518.8380712500002</v>
      </c>
      <c r="F317">
        <v>1815.1</v>
      </c>
      <c r="G317">
        <v>17.131140536846701</v>
      </c>
      <c r="H317">
        <f>(Table2[[#This Row],[1Y Return vs Nifty]]-AVERAGE(Table2[1Y Return vs Nifty]))/_xlfn.STDEV.P(Table2[1Y Return vs Nifty])</f>
        <v>-0.20664120648425807</v>
      </c>
      <c r="I317">
        <v>-14.9242708621834</v>
      </c>
      <c r="J317">
        <f>(Table2[[#This Row],[1M Return vs Nifty]]-AVERAGE(Table2[1M Return vs Nifty]))/_xlfn.STDEV.P(Table2[1M Return vs Nifty])</f>
        <v>-1.7888748174726794</v>
      </c>
      <c r="K317">
        <v>-22.055195307078598</v>
      </c>
      <c r="L317">
        <f>(Table2[[#This Row],[6M Return vs Nifty]]-AVERAGE(Table2[6M Return vs Nifty]))/_xlfn.STDEV.P(Table2[6M Return vs Nifty])</f>
        <v>-0.92297405900274354</v>
      </c>
      <c r="M317">
        <v>-6.8389682858335901</v>
      </c>
      <c r="N317">
        <f>(Table2[[#This Row],[1W Return vs Nifty]]-AVERAGE(Table2[1W Return vs Nifty]))/_xlfn.STDEV.P(Table2[1W Return vs Nifty])</f>
        <v>-1.2463174026669825</v>
      </c>
      <c r="O317">
        <v>1998.86</v>
      </c>
      <c r="P317">
        <v>2111.7602028152901</v>
      </c>
      <c r="Q317">
        <v>1940.13036286376</v>
      </c>
      <c r="R317">
        <v>8.8828524359565098</v>
      </c>
      <c r="S317" s="1">
        <f>(Table2[[#This Row],[Close Price]]-Table2[[#This Row],[20D EMA]])/Table2[[#This Row],[20D EMA]]</f>
        <v>-9.1932401468837244E-2</v>
      </c>
      <c r="T317" s="1">
        <f>(Table2[[#This Row],[Close Price]]-Table2[[#This Row],[50D EMA]])/Table2[[#This Row],[50D EMA]]</f>
        <v>-0.14048006133451993</v>
      </c>
      <c r="U317" s="1">
        <f>(Table2[[#This Row],[Close Price]]-Table2[[#This Row],[200D EMA]])/Table2[[#This Row],[200D EMA]]</f>
        <v>-6.4444310164398957E-2</v>
      </c>
      <c r="V317">
        <v>0.85096678089225597</v>
      </c>
      <c r="W317">
        <v>1729</v>
      </c>
      <c r="X317">
        <v>1803.5</v>
      </c>
      <c r="Y317">
        <v>1729</v>
      </c>
      <c r="Z317">
        <v>1894.75</v>
      </c>
      <c r="AA317">
        <v>1729</v>
      </c>
      <c r="AB317">
        <v>2189.15</v>
      </c>
      <c r="AC317" s="1">
        <f>(Table2[[#This Row],[Close Price]]/Table2[[#This Row],[Day Low]])-1</f>
        <v>4.9797570850202311E-2</v>
      </c>
      <c r="AD317" s="1">
        <f>(Table2[[#This Row],[Day High]]/Table2[[#This Row],[Close Price]])-1</f>
        <v>-6.3908324610213452E-3</v>
      </c>
      <c r="AE317" s="1">
        <f>(Table2[[#This Row],[Close Price]]/Table2[[#This Row],[Current Week Low]])-1</f>
        <v>4.9797570850202311E-2</v>
      </c>
      <c r="AF317" s="1">
        <f>(Table2[[#This Row],[Current Week High]]/Table2[[#This Row],[Close Price]])-1</f>
        <v>4.3881879786237699E-2</v>
      </c>
      <c r="AG317" s="1">
        <f>(Table2[[#This Row],[Close Price]]/Table2[[#This Row],[Current Month Low]])-1</f>
        <v>4.9797570850202311E-2</v>
      </c>
      <c r="AH317" s="1">
        <f>(Table2[[#This Row],[Current Month High]]/Table2[[#This Row],[Close Price]])-1</f>
        <v>0.20607680017629892</v>
      </c>
      <c r="AI317">
        <v>34.998071731585</v>
      </c>
      <c r="AJ317">
        <v>46.965709890287798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-0.2</v>
      </c>
      <c r="AM317" t="s">
        <v>3161</v>
      </c>
      <c r="AN317">
        <v>-18.63</v>
      </c>
      <c r="AO317" t="s">
        <v>3161</v>
      </c>
      <c r="AP317">
        <v>0.23298553185232099</v>
      </c>
      <c r="AQ317">
        <f>(Table2[[#This Row],[Sharpe Ratio]]-AVERAGE(Table2[Sharpe Ratio]))/_xlfn.STDEV.P(Table2[Sharpe Ratio])</f>
        <v>2.0590186256880547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367</v>
      </c>
      <c r="AT317">
        <f>_xlfn.RANK.AVG(Table2[[#This Row],[6M Return vs Nifty Z-Score]],Table2[6M Return vs Nifty Z-Score])</f>
        <v>620</v>
      </c>
      <c r="AU317">
        <f>_xlfn.RANK.AVG(Table2[[#This Row],[Sharpe Ratio Z-Score]],Table2[Sharpe Ratio Z-Score])</f>
        <v>14</v>
      </c>
      <c r="AV317">
        <f>(Table2[[#This Row],[Rank 1Y]]+Table2[[#This Row],[Rank 6M]]+Table2[[#This Row],[Rank Sharpe]])/3</f>
        <v>333.66666666666669</v>
      </c>
    </row>
    <row r="318" spans="1:48" x14ac:dyDescent="0.3">
      <c r="A318" t="s">
        <v>575</v>
      </c>
      <c r="B318" t="s">
        <v>576</v>
      </c>
      <c r="C318" t="s">
        <v>3122</v>
      </c>
      <c r="D318" t="s">
        <v>192</v>
      </c>
      <c r="E318">
        <v>33165.486301440003</v>
      </c>
      <c r="F318">
        <v>2357.8000000000002</v>
      </c>
      <c r="G318">
        <v>21.853980945014001</v>
      </c>
      <c r="H318">
        <f>(Table2[[#This Row],[1Y Return vs Nifty]]-AVERAGE(Table2[1Y Return vs Nifty]))/_xlfn.STDEV.P(Table2[1Y Return vs Nifty])</f>
        <v>-0.1286515814434491</v>
      </c>
      <c r="I318">
        <v>3.7024875656126399</v>
      </c>
      <c r="J318">
        <f>(Table2[[#This Row],[1M Return vs Nifty]]-AVERAGE(Table2[1M Return vs Nifty]))/_xlfn.STDEV.P(Table2[1M Return vs Nifty])</f>
        <v>0.2956335490513663</v>
      </c>
      <c r="K318">
        <v>18.025057191216401</v>
      </c>
      <c r="L318">
        <f>(Table2[[#This Row],[6M Return vs Nifty]]-AVERAGE(Table2[6M Return vs Nifty]))/_xlfn.STDEV.P(Table2[6M Return vs Nifty])</f>
        <v>0.4660407528859053</v>
      </c>
      <c r="M318">
        <v>4.2971804987051998</v>
      </c>
      <c r="N318">
        <f>(Table2[[#This Row],[1W Return vs Nifty]]-AVERAGE(Table2[1W Return vs Nifty]))/_xlfn.STDEV.P(Table2[1W Return vs Nifty])</f>
        <v>0.91396554298308585</v>
      </c>
      <c r="O318">
        <v>2371.0300000000002</v>
      </c>
      <c r="P318">
        <v>2413.9649077737699</v>
      </c>
      <c r="Q318">
        <v>2237.2820145052601</v>
      </c>
      <c r="R318">
        <v>48.621164284125001</v>
      </c>
      <c r="S318" s="1">
        <f>(Table2[[#This Row],[Close Price]]-Table2[[#This Row],[20D EMA]])/Table2[[#This Row],[20D EMA]]</f>
        <v>-5.5798534813983865E-3</v>
      </c>
      <c r="T318" s="1">
        <f>(Table2[[#This Row],[Close Price]]-Table2[[#This Row],[50D EMA]])/Table2[[#This Row],[50D EMA]]</f>
        <v>-2.3266662905040612E-2</v>
      </c>
      <c r="U318" s="1">
        <f>(Table2[[#This Row],[Close Price]]-Table2[[#This Row],[200D EMA]])/Table2[[#This Row],[200D EMA]]</f>
        <v>5.3868034835738279E-2</v>
      </c>
      <c r="V318">
        <v>1.1045103675421499</v>
      </c>
      <c r="W318">
        <v>2340</v>
      </c>
      <c r="X318">
        <v>2401.35</v>
      </c>
      <c r="Y318">
        <v>2340</v>
      </c>
      <c r="Z318">
        <v>2403.1999999999998</v>
      </c>
      <c r="AA318">
        <v>2158.25</v>
      </c>
      <c r="AB318">
        <v>2459</v>
      </c>
      <c r="AC318" s="1">
        <f>(Table2[[#This Row],[Close Price]]/Table2[[#This Row],[Day Low]])-1</f>
        <v>7.6068376068376686E-3</v>
      </c>
      <c r="AD318" s="1">
        <f>(Table2[[#This Row],[Day High]]/Table2[[#This Row],[Close Price]])-1</f>
        <v>1.8470608194079086E-2</v>
      </c>
      <c r="AE318" s="1">
        <f>(Table2[[#This Row],[Close Price]]/Table2[[#This Row],[Current Week Low]])-1</f>
        <v>7.6068376068376686E-3</v>
      </c>
      <c r="AF318" s="1">
        <f>(Table2[[#This Row],[Current Week High]]/Table2[[#This Row],[Close Price]])-1</f>
        <v>1.9255237933666791E-2</v>
      </c>
      <c r="AG318" s="1">
        <f>(Table2[[#This Row],[Close Price]]/Table2[[#This Row],[Current Month Low]])-1</f>
        <v>9.2459168307656769E-2</v>
      </c>
      <c r="AH318" s="1">
        <f>(Table2[[#This Row],[Current Month High]]/Table2[[#This Row],[Close Price]])-1</f>
        <v>4.2921367376367758E-2</v>
      </c>
      <c r="AI318">
        <v>29.837136313512499</v>
      </c>
      <c r="AJ318">
        <v>51.204027319075202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-0.03</v>
      </c>
      <c r="AM318" t="s">
        <v>3161</v>
      </c>
      <c r="AN318">
        <v>3.84</v>
      </c>
      <c r="AO318" t="s">
        <v>3162</v>
      </c>
      <c r="AP318">
        <v>7.3419797085160004E-3</v>
      </c>
      <c r="AQ318">
        <f>(Table2[[#This Row],[Sharpe Ratio]]-AVERAGE(Table2[Sharpe Ratio]))/_xlfn.STDEV.P(Table2[Sharpe Ratio])</f>
        <v>-0.59330432882093664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335</v>
      </c>
      <c r="AT318">
        <f>_xlfn.RANK.AVG(Table2[[#This Row],[6M Return vs Nifty Z-Score]],Table2[6M Return vs Nifty Z-Score])</f>
        <v>182</v>
      </c>
      <c r="AU318">
        <f>_xlfn.RANK.AVG(Table2[[#This Row],[Sharpe Ratio Z-Score]],Table2[Sharpe Ratio Z-Score])</f>
        <v>485</v>
      </c>
      <c r="AV318">
        <f>(Table2[[#This Row],[Rank 1Y]]+Table2[[#This Row],[Rank 6M]]+Table2[[#This Row],[Rank Sharpe]])/3</f>
        <v>334</v>
      </c>
    </row>
    <row r="319" spans="1:48" x14ac:dyDescent="0.3">
      <c r="A319" t="s">
        <v>939</v>
      </c>
      <c r="B319" t="s">
        <v>940</v>
      </c>
      <c r="C319" t="s">
        <v>3120</v>
      </c>
      <c r="D319" t="s">
        <v>51</v>
      </c>
      <c r="E319">
        <v>15193.7619458399</v>
      </c>
      <c r="F319">
        <v>6597.2</v>
      </c>
      <c r="G319">
        <v>17.955107090704701</v>
      </c>
      <c r="H319">
        <f>(Table2[[#This Row],[1Y Return vs Nifty]]-AVERAGE(Table2[1Y Return vs Nifty]))/_xlfn.STDEV.P(Table2[1Y Return vs Nifty])</f>
        <v>-0.19303480926820449</v>
      </c>
      <c r="I319">
        <v>-2.0222079240277702</v>
      </c>
      <c r="J319">
        <f>(Table2[[#This Row],[1M Return vs Nifty]]-AVERAGE(Table2[1M Return vs Nifty]))/_xlfn.STDEV.P(Table2[1M Return vs Nifty])</f>
        <v>-0.34501338316795399</v>
      </c>
      <c r="K319">
        <v>18.748909699373499</v>
      </c>
      <c r="L319">
        <f>(Table2[[#This Row],[6M Return vs Nifty]]-AVERAGE(Table2[6M Return vs Nifty]))/_xlfn.STDEV.P(Table2[6M Return vs Nifty])</f>
        <v>0.49112646948651123</v>
      </c>
      <c r="M319">
        <v>-0.14615231179917401</v>
      </c>
      <c r="N319">
        <f>(Table2[[#This Row],[1W Return vs Nifty]]-AVERAGE(Table2[1W Return vs Nifty]))/_xlfn.STDEV.P(Table2[1W Return vs Nifty])</f>
        <v>5.201081535706413E-2</v>
      </c>
      <c r="O319">
        <v>6879.86</v>
      </c>
      <c r="P319">
        <v>6862.3920023458704</v>
      </c>
      <c r="Q319">
        <v>6117.8571689589198</v>
      </c>
      <c r="R319">
        <v>28.051077405783499</v>
      </c>
      <c r="S319" s="1">
        <f>(Table2[[#This Row],[Close Price]]-Table2[[#This Row],[20D EMA]])/Table2[[#This Row],[20D EMA]]</f>
        <v>-4.1085138360373592E-2</v>
      </c>
      <c r="T319" s="1">
        <f>(Table2[[#This Row],[Close Price]]-Table2[[#This Row],[50D EMA]])/Table2[[#This Row],[50D EMA]]</f>
        <v>-3.8644251487705193E-2</v>
      </c>
      <c r="U319" s="1">
        <f>(Table2[[#This Row],[Close Price]]-Table2[[#This Row],[200D EMA]])/Table2[[#This Row],[200D EMA]]</f>
        <v>7.8351425638570463E-2</v>
      </c>
      <c r="V319">
        <v>0.79466510505217103</v>
      </c>
      <c r="W319">
        <v>6575</v>
      </c>
      <c r="X319">
        <v>6970.85</v>
      </c>
      <c r="Y319">
        <v>6575</v>
      </c>
      <c r="Z319">
        <v>6970.85</v>
      </c>
      <c r="AA319">
        <v>6575</v>
      </c>
      <c r="AB319">
        <v>7248.75</v>
      </c>
      <c r="AC319" s="1">
        <f>(Table2[[#This Row],[Close Price]]/Table2[[#This Row],[Day Low]])-1</f>
        <v>3.3764258555133431E-3</v>
      </c>
      <c r="AD319" s="1">
        <f>(Table2[[#This Row],[Day High]]/Table2[[#This Row],[Close Price]])-1</f>
        <v>5.6637664463711879E-2</v>
      </c>
      <c r="AE319" s="1">
        <f>(Table2[[#This Row],[Close Price]]/Table2[[#This Row],[Current Week Low]])-1</f>
        <v>3.3764258555133431E-3</v>
      </c>
      <c r="AF319" s="1">
        <f>(Table2[[#This Row],[Current Week High]]/Table2[[#This Row],[Close Price]])-1</f>
        <v>5.6637664463711879E-2</v>
      </c>
      <c r="AG319" s="1">
        <f>(Table2[[#This Row],[Close Price]]/Table2[[#This Row],[Current Month Low]])-1</f>
        <v>3.3764258555133431E-3</v>
      </c>
      <c r="AH319" s="1">
        <f>(Table2[[#This Row],[Current Month High]]/Table2[[#This Row],[Close Price]])-1</f>
        <v>9.8761595828533277E-2</v>
      </c>
      <c r="AI319">
        <v>15.2003880434123</v>
      </c>
      <c r="AJ319">
        <v>45.486214118063501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-0.04</v>
      </c>
      <c r="AM319" t="s">
        <v>3161</v>
      </c>
      <c r="AN319">
        <v>-3.93</v>
      </c>
      <c r="AO319" t="s">
        <v>3161</v>
      </c>
      <c r="AP319">
        <v>1.5825720802850999E-2</v>
      </c>
      <c r="AQ319">
        <f>(Table2[[#This Row],[Sharpe Ratio]]-AVERAGE(Table2[Sharpe Ratio]))/_xlfn.STDEV.P(Table2[Sharpe Ratio])</f>
        <v>-0.49358235125573946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-0.48849325884832268</v>
      </c>
      <c r="AS319">
        <f>_xlfn.RANK.AVG(Table2[[#This Row],[1Y Return vs Nifty Z-Score]],Table2[1Y Return vs Nifty Z-Score])</f>
        <v>361</v>
      </c>
      <c r="AT319">
        <f>_xlfn.RANK.AVG(Table2[[#This Row],[6M Return vs Nifty Z-Score]],Table2[6M Return vs Nifty Z-Score])</f>
        <v>177</v>
      </c>
      <c r="AU319">
        <f>_xlfn.RANK.AVG(Table2[[#This Row],[Sharpe Ratio Z-Score]],Table2[Sharpe Ratio Z-Score])</f>
        <v>467</v>
      </c>
      <c r="AV319">
        <f>(Table2[[#This Row],[Rank 1Y]]+Table2[[#This Row],[Rank 6M]]+Table2[[#This Row],[Rank Sharpe]])/3</f>
        <v>335</v>
      </c>
    </row>
    <row r="320" spans="1:48" x14ac:dyDescent="0.3">
      <c r="A320" t="s">
        <v>1297</v>
      </c>
      <c r="B320" t="s">
        <v>1298</v>
      </c>
      <c r="C320" t="s">
        <v>3122</v>
      </c>
      <c r="D320" t="s">
        <v>60</v>
      </c>
      <c r="E320">
        <v>8575.3089535300005</v>
      </c>
      <c r="F320">
        <v>6508.15</v>
      </c>
      <c r="G320">
        <v>66.353692942291602</v>
      </c>
      <c r="H320">
        <f>(Table2[[#This Row],[1Y Return vs Nifty]]-AVERAGE(Table2[1Y Return vs Nifty]))/_xlfn.STDEV.P(Table2[1Y Return vs Nifty])</f>
        <v>0.60618499001681836</v>
      </c>
      <c r="I320">
        <v>-2.5319285920685202</v>
      </c>
      <c r="J320">
        <f>(Table2[[#This Row],[1M Return vs Nifty]]-AVERAGE(Table2[1M Return vs Nifty]))/_xlfn.STDEV.P(Table2[1M Return vs Nifty])</f>
        <v>-0.40205589012051179</v>
      </c>
      <c r="K320">
        <v>-43.505364274918897</v>
      </c>
      <c r="L320">
        <f>(Table2[[#This Row],[6M Return vs Nifty]]-AVERAGE(Table2[6M Return vs Nifty]))/_xlfn.STDEV.P(Table2[6M Return vs Nifty])</f>
        <v>-1.6663476795933794</v>
      </c>
      <c r="M320">
        <v>-1.2951491246294</v>
      </c>
      <c r="N320">
        <f>(Table2[[#This Row],[1W Return vs Nifty]]-AVERAGE(Table2[1W Return vs Nifty]))/_xlfn.STDEV.P(Table2[1W Return vs Nifty])</f>
        <v>-0.17088116169784023</v>
      </c>
      <c r="O320">
        <v>7060.54</v>
      </c>
      <c r="P320">
        <v>7463.0441466582397</v>
      </c>
      <c r="Q320">
        <v>7094.6914656559202</v>
      </c>
      <c r="R320">
        <v>25.6067532112171</v>
      </c>
      <c r="S320" s="1">
        <f>(Table2[[#This Row],[Close Price]]-Table2[[#This Row],[20D EMA]])/Table2[[#This Row],[20D EMA]]</f>
        <v>-7.8236225557818576E-2</v>
      </c>
      <c r="T320" s="1">
        <f>(Table2[[#This Row],[Close Price]]-Table2[[#This Row],[50D EMA]])/Table2[[#This Row],[50D EMA]]</f>
        <v>-0.12794968485960481</v>
      </c>
      <c r="U320" s="1">
        <f>(Table2[[#This Row],[Close Price]]-Table2[[#This Row],[200D EMA]])/Table2[[#This Row],[200D EMA]]</f>
        <v>-8.2673287273344942E-2</v>
      </c>
      <c r="V320">
        <v>0.66360690024193203</v>
      </c>
      <c r="W320">
        <v>6500</v>
      </c>
      <c r="X320">
        <v>6811</v>
      </c>
      <c r="Y320">
        <v>6500</v>
      </c>
      <c r="Z320">
        <v>7034.85</v>
      </c>
      <c r="AA320">
        <v>6500</v>
      </c>
      <c r="AB320">
        <v>7736.05</v>
      </c>
      <c r="AC320" s="1">
        <f>(Table2[[#This Row],[Close Price]]/Table2[[#This Row],[Day Low]])-1</f>
        <v>1.2538461538460499E-3</v>
      </c>
      <c r="AD320" s="1">
        <f>(Table2[[#This Row],[Day High]]/Table2[[#This Row],[Close Price]])-1</f>
        <v>4.6533961263953705E-2</v>
      </c>
      <c r="AE320" s="1">
        <f>(Table2[[#This Row],[Close Price]]/Table2[[#This Row],[Current Week Low]])-1</f>
        <v>1.2538461538460499E-3</v>
      </c>
      <c r="AF320" s="1">
        <f>(Table2[[#This Row],[Current Week High]]/Table2[[#This Row],[Close Price]])-1</f>
        <v>8.0929296343815071E-2</v>
      </c>
      <c r="AG320" s="1">
        <f>(Table2[[#This Row],[Close Price]]/Table2[[#This Row],[Current Month Low]])-1</f>
        <v>1.2538461538460499E-3</v>
      </c>
      <c r="AH320" s="1">
        <f>(Table2[[#This Row],[Current Month High]]/Table2[[#This Row],[Close Price]])-1</f>
        <v>0.18867112773983408</v>
      </c>
      <c r="AI320">
        <v>57.922758387560201</v>
      </c>
      <c r="AJ320">
        <v>104.56874332055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-0.25</v>
      </c>
      <c r="AM320" t="s">
        <v>3161</v>
      </c>
      <c r="AN320">
        <v>-9.52</v>
      </c>
      <c r="AO320" t="s">
        <v>3161</v>
      </c>
      <c r="AP320">
        <v>0.131249242754124</v>
      </c>
      <c r="AQ320">
        <f>(Table2[[#This Row],[Sharpe Ratio]]-AVERAGE(Table2[Sharpe Ratio]))/_xlfn.STDEV.P(Table2[Sharpe Ratio])</f>
        <v>0.86316129975063782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146</v>
      </c>
      <c r="AT320">
        <f>_xlfn.RANK.AVG(Table2[[#This Row],[6M Return vs Nifty Z-Score]],Table2[6M Return vs Nifty Z-Score])</f>
        <v>723</v>
      </c>
      <c r="AU320">
        <f>_xlfn.RANK.AVG(Table2[[#This Row],[Sharpe Ratio Z-Score]],Table2[Sharpe Ratio Z-Score])</f>
        <v>136</v>
      </c>
      <c r="AV320">
        <f>(Table2[[#This Row],[Rank 1Y]]+Table2[[#This Row],[Rank 6M]]+Table2[[#This Row],[Rank Sharpe]])/3</f>
        <v>335</v>
      </c>
    </row>
    <row r="321" spans="1:48" x14ac:dyDescent="0.3">
      <c r="A321" t="s">
        <v>1559</v>
      </c>
      <c r="B321" t="s">
        <v>1560</v>
      </c>
      <c r="C321" t="s">
        <v>3120</v>
      </c>
      <c r="D321" t="s">
        <v>51</v>
      </c>
      <c r="E321">
        <v>6042.3357882099999</v>
      </c>
      <c r="F321">
        <v>1476.1</v>
      </c>
      <c r="G321">
        <v>13.957845308898101</v>
      </c>
      <c r="H321">
        <f>(Table2[[#This Row],[1Y Return vs Nifty]]-AVERAGE(Table2[1Y Return vs Nifty]))/_xlfn.STDEV.P(Table2[1Y Return vs Nifty])</f>
        <v>-0.25904274530050109</v>
      </c>
      <c r="I321">
        <v>0.41623786008555003</v>
      </c>
      <c r="J321">
        <f>(Table2[[#This Row],[1M Return vs Nifty]]-AVERAGE(Table2[1M Return vs Nifty]))/_xlfn.STDEV.P(Table2[1M Return vs Nifty])</f>
        <v>-7.2128508539721095E-2</v>
      </c>
      <c r="K321">
        <v>15.225018655063201</v>
      </c>
      <c r="L321">
        <f>(Table2[[#This Row],[6M Return vs Nifty]]-AVERAGE(Table2[6M Return vs Nifty]))/_xlfn.STDEV.P(Table2[6M Return vs Nifty])</f>
        <v>0.36900306579196157</v>
      </c>
      <c r="M321">
        <v>-3.0996951578270999</v>
      </c>
      <c r="N321">
        <f>(Table2[[#This Row],[1W Return vs Nifty]]-AVERAGE(Table2[1W Return vs Nifty]))/_xlfn.STDEV.P(Table2[1W Return vs Nifty])</f>
        <v>-0.52094203961730901</v>
      </c>
      <c r="O321">
        <v>1607.26</v>
      </c>
      <c r="P321">
        <v>1533.43588616391</v>
      </c>
      <c r="Q321">
        <v>1337.0010366521401</v>
      </c>
      <c r="R321">
        <v>21.152534850270701</v>
      </c>
      <c r="S321" s="1">
        <f>(Table2[[#This Row],[Close Price]]-Table2[[#This Row],[20D EMA]])/Table2[[#This Row],[20D EMA]]</f>
        <v>-8.1604718589400646E-2</v>
      </c>
      <c r="T321" s="1">
        <f>(Table2[[#This Row],[Close Price]]-Table2[[#This Row],[50D EMA]])/Table2[[#This Row],[50D EMA]]</f>
        <v>-3.7390468477520318E-2</v>
      </c>
      <c r="U321" s="1">
        <f>(Table2[[#This Row],[Close Price]]-Table2[[#This Row],[200D EMA]])/Table2[[#This Row],[200D EMA]]</f>
        <v>0.10403803702064778</v>
      </c>
      <c r="V321">
        <v>0.50743630157935504</v>
      </c>
      <c r="W321">
        <v>1453.25</v>
      </c>
      <c r="X321">
        <v>1587.85</v>
      </c>
      <c r="Y321">
        <v>1453.25</v>
      </c>
      <c r="Z321">
        <v>1600</v>
      </c>
      <c r="AA321">
        <v>1453.25</v>
      </c>
      <c r="AB321">
        <v>1780.8</v>
      </c>
      <c r="AC321" s="1">
        <f>(Table2[[#This Row],[Close Price]]/Table2[[#This Row],[Day Low]])-1</f>
        <v>1.5723378634096008E-2</v>
      </c>
      <c r="AD321" s="1">
        <f>(Table2[[#This Row],[Day High]]/Table2[[#This Row],[Close Price]])-1</f>
        <v>7.5706252963891441E-2</v>
      </c>
      <c r="AE321" s="1">
        <f>(Table2[[#This Row],[Close Price]]/Table2[[#This Row],[Current Week Low]])-1</f>
        <v>1.5723378634096008E-2</v>
      </c>
      <c r="AF321" s="1">
        <f>(Table2[[#This Row],[Current Week High]]/Table2[[#This Row],[Close Price]])-1</f>
        <v>8.3937402614999046E-2</v>
      </c>
      <c r="AG321" s="1">
        <f>(Table2[[#This Row],[Close Price]]/Table2[[#This Row],[Current Month Low]])-1</f>
        <v>1.5723378634096008E-2</v>
      </c>
      <c r="AH321" s="1">
        <f>(Table2[[#This Row],[Current Month High]]/Table2[[#This Row],[Close Price]])-1</f>
        <v>0.20642232911049385</v>
      </c>
      <c r="AI321">
        <v>23.501117810446399</v>
      </c>
      <c r="AJ321">
        <v>46.956045597092903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0.06</v>
      </c>
      <c r="AM321" t="s">
        <v>3162</v>
      </c>
      <c r="AN321">
        <v>-12</v>
      </c>
      <c r="AO321" t="s">
        <v>3161</v>
      </c>
      <c r="AP321">
        <v>2.9758562429805999E-2</v>
      </c>
      <c r="AQ321">
        <f>(Table2[[#This Row],[Sharpe Ratio]]-AVERAGE(Table2[Sharpe Ratio]))/_xlfn.STDEV.P(Table2[Sharpe Ratio])</f>
        <v>-0.32980902240316168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-0.81291925006873123</v>
      </c>
      <c r="AS321">
        <f>_xlfn.RANK.AVG(Table2[[#This Row],[1Y Return vs Nifty Z-Score]],Table2[1Y Return vs Nifty Z-Score])</f>
        <v>384</v>
      </c>
      <c r="AT321">
        <f>_xlfn.RANK.AVG(Table2[[#This Row],[6M Return vs Nifty Z-Score]],Table2[6M Return vs Nifty Z-Score])</f>
        <v>206</v>
      </c>
      <c r="AU321">
        <f>_xlfn.RANK.AVG(Table2[[#This Row],[Sharpe Ratio Z-Score]],Table2[Sharpe Ratio Z-Score])</f>
        <v>416</v>
      </c>
      <c r="AV321">
        <f>(Table2[[#This Row],[Rank 1Y]]+Table2[[#This Row],[Rank 6M]]+Table2[[#This Row],[Rank Sharpe]])/3</f>
        <v>335.33333333333331</v>
      </c>
    </row>
    <row r="322" spans="1:48" x14ac:dyDescent="0.3">
      <c r="A322" t="s">
        <v>1685</v>
      </c>
      <c r="B322" t="s">
        <v>1686</v>
      </c>
      <c r="C322" t="s">
        <v>3125</v>
      </c>
      <c r="D322" t="s">
        <v>1616</v>
      </c>
      <c r="E322">
        <v>4997.1350887799999</v>
      </c>
      <c r="F322">
        <v>418.45</v>
      </c>
      <c r="G322">
        <v>15.7190243631436</v>
      </c>
      <c r="H322">
        <f>(Table2[[#This Row],[1Y Return vs Nifty]]-AVERAGE(Table2[1Y Return vs Nifty]))/_xlfn.STDEV.P(Table2[1Y Return vs Nifty])</f>
        <v>-0.2299598879096808</v>
      </c>
      <c r="I322">
        <v>13.5188409709819</v>
      </c>
      <c r="J322">
        <f>(Table2[[#This Row],[1M Return vs Nifty]]-AVERAGE(Table2[1M Return vs Nifty]))/_xlfn.STDEV.P(Table2[1M Return vs Nifty])</f>
        <v>1.394175245480624</v>
      </c>
      <c r="K322">
        <v>7.0308426660741201</v>
      </c>
      <c r="L322">
        <f>(Table2[[#This Row],[6M Return vs Nifty]]-AVERAGE(Table2[6M Return vs Nifty]))/_xlfn.STDEV.P(Table2[6M Return vs Nifty])</f>
        <v>8.5027014982093765E-2</v>
      </c>
      <c r="M322">
        <v>2.9878905781897398</v>
      </c>
      <c r="N322">
        <f>(Table2[[#This Row],[1W Return vs Nifty]]-AVERAGE(Table2[1W Return vs Nifty]))/_xlfn.STDEV.P(Table2[1W Return vs Nifty])</f>
        <v>0.65997857307765251</v>
      </c>
      <c r="O322">
        <v>426.16</v>
      </c>
      <c r="P322">
        <v>413.66914348858302</v>
      </c>
      <c r="Q322">
        <v>378.90375689591298</v>
      </c>
      <c r="R322">
        <v>41.851007924763401</v>
      </c>
      <c r="S322" s="1">
        <f>(Table2[[#This Row],[Close Price]]-Table2[[#This Row],[20D EMA]])/Table2[[#This Row],[20D EMA]]</f>
        <v>-1.8091796508353755E-2</v>
      </c>
      <c r="T322" s="1">
        <f>(Table2[[#This Row],[Close Price]]-Table2[[#This Row],[50D EMA]])/Table2[[#This Row],[50D EMA]]</f>
        <v>1.1557198758163889E-2</v>
      </c>
      <c r="U322" s="1">
        <f>(Table2[[#This Row],[Close Price]]-Table2[[#This Row],[200D EMA]])/Table2[[#This Row],[200D EMA]]</f>
        <v>0.10437015306488658</v>
      </c>
      <c r="V322">
        <v>1.00903065601223</v>
      </c>
      <c r="W322">
        <v>413.5</v>
      </c>
      <c r="X322">
        <v>441.65</v>
      </c>
      <c r="Y322">
        <v>413.5</v>
      </c>
      <c r="Z322">
        <v>448</v>
      </c>
      <c r="AA322">
        <v>390.1</v>
      </c>
      <c r="AB322">
        <v>459</v>
      </c>
      <c r="AC322" s="1">
        <f>(Table2[[#This Row],[Close Price]]/Table2[[#This Row],[Day Low]])-1</f>
        <v>1.1970979443772567E-2</v>
      </c>
      <c r="AD322" s="1">
        <f>(Table2[[#This Row],[Day High]]/Table2[[#This Row],[Close Price]])-1</f>
        <v>5.5442705221651289E-2</v>
      </c>
      <c r="AE322" s="1">
        <f>(Table2[[#This Row],[Close Price]]/Table2[[#This Row],[Current Week Low]])-1</f>
        <v>1.1970979443772567E-2</v>
      </c>
      <c r="AF322" s="1">
        <f>(Table2[[#This Row],[Current Week High]]/Table2[[#This Row],[Close Price]])-1</f>
        <v>7.0617756004301535E-2</v>
      </c>
      <c r="AG322" s="1">
        <f>(Table2[[#This Row],[Close Price]]/Table2[[#This Row],[Current Month Low]])-1</f>
        <v>7.2673673417072537E-2</v>
      </c>
      <c r="AH322" s="1">
        <f>(Table2[[#This Row],[Current Month High]]/Table2[[#This Row],[Close Price]])-1</f>
        <v>9.6905245549050001E-2</v>
      </c>
      <c r="AI322">
        <v>9.6905245549050001</v>
      </c>
      <c r="AJ322">
        <v>46.6958808063102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</v>
      </c>
      <c r="AM322" t="s">
        <v>3162</v>
      </c>
      <c r="AN322">
        <v>1.92</v>
      </c>
      <c r="AO322" t="s">
        <v>3162</v>
      </c>
      <c r="AP322">
        <v>5.7775647966011E-2</v>
      </c>
      <c r="AQ322">
        <f>(Table2[[#This Row],[Sharpe Ratio]]-AVERAGE(Table2[Sharpe Ratio]))/_xlfn.STDEV.P(Table2[Sharpe Ratio])</f>
        <v>-4.8270937490542425E-4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1.9087382362557839</v>
      </c>
      <c r="AS322">
        <f>_xlfn.RANK.AVG(Table2[[#This Row],[1Y Return vs Nifty Z-Score]],Table2[1Y Return vs Nifty Z-Score])</f>
        <v>374</v>
      </c>
      <c r="AT322">
        <f>_xlfn.RANK.AVG(Table2[[#This Row],[6M Return vs Nifty Z-Score]],Table2[6M Return vs Nifty Z-Score])</f>
        <v>292</v>
      </c>
      <c r="AU322">
        <f>_xlfn.RANK.AVG(Table2[[#This Row],[Sharpe Ratio Z-Score]],Table2[Sharpe Ratio Z-Score])</f>
        <v>340</v>
      </c>
      <c r="AV322">
        <f>(Table2[[#This Row],[Rank 1Y]]+Table2[[#This Row],[Rank 6M]]+Table2[[#This Row],[Rank Sharpe]])/3</f>
        <v>335.33333333333331</v>
      </c>
    </row>
    <row r="323" spans="1:48" x14ac:dyDescent="0.3">
      <c r="A323" t="s">
        <v>162</v>
      </c>
      <c r="B323" t="s">
        <v>163</v>
      </c>
      <c r="C323" t="s">
        <v>3115</v>
      </c>
      <c r="D323" t="s">
        <v>21</v>
      </c>
      <c r="E323">
        <v>165996.88226381</v>
      </c>
      <c r="F323">
        <v>1696.55</v>
      </c>
      <c r="G323">
        <v>21.9449339788071</v>
      </c>
      <c r="H323">
        <f>(Table2[[#This Row],[1Y Return vs Nifty]]-AVERAGE(Table2[1Y Return vs Nifty]))/_xlfn.STDEV.P(Table2[1Y Return vs Nifty])</f>
        <v>-0.12714964777878809</v>
      </c>
      <c r="I323">
        <v>9.8350681895652894</v>
      </c>
      <c r="J323">
        <f>(Table2[[#This Row],[1M Return vs Nifty]]-AVERAGE(Table2[1M Return vs Nifty]))/_xlfn.STDEV.P(Table2[1M Return vs Nifty])</f>
        <v>0.98192664017431353</v>
      </c>
      <c r="K323">
        <v>30.8755451067886</v>
      </c>
      <c r="L323">
        <f>(Table2[[#This Row],[6M Return vs Nifty]]-AVERAGE(Table2[6M Return vs Nifty]))/_xlfn.STDEV.P(Table2[6M Return vs Nifty])</f>
        <v>0.91138520413369095</v>
      </c>
      <c r="M323">
        <v>2.30625965484318</v>
      </c>
      <c r="N323">
        <f>(Table2[[#This Row],[1W Return vs Nifty]]-AVERAGE(Table2[1W Return vs Nifty]))/_xlfn.STDEV.P(Table2[1W Return vs Nifty])</f>
        <v>0.5277501261142199</v>
      </c>
      <c r="O323">
        <v>1655.28</v>
      </c>
      <c r="P323">
        <v>1612.6050795646499</v>
      </c>
      <c r="Q323">
        <v>1443.1760007733999</v>
      </c>
      <c r="R323">
        <v>62.007035830876802</v>
      </c>
      <c r="S323" s="1">
        <f>(Table2[[#This Row],[Close Price]]-Table2[[#This Row],[20D EMA]])/Table2[[#This Row],[20D EMA]]</f>
        <v>2.4932337731380785E-2</v>
      </c>
      <c r="T323" s="1">
        <f>(Table2[[#This Row],[Close Price]]-Table2[[#This Row],[50D EMA]])/Table2[[#This Row],[50D EMA]]</f>
        <v>5.2055473159003302E-2</v>
      </c>
      <c r="U323" s="1">
        <f>(Table2[[#This Row],[Close Price]]-Table2[[#This Row],[200D EMA]])/Table2[[#This Row],[200D EMA]]</f>
        <v>0.17556694338792816</v>
      </c>
      <c r="V323">
        <v>1.0668736380819599</v>
      </c>
      <c r="W323">
        <v>1691.45</v>
      </c>
      <c r="X323">
        <v>1726.95</v>
      </c>
      <c r="Y323">
        <v>1690.05</v>
      </c>
      <c r="Z323">
        <v>1761.85</v>
      </c>
      <c r="AA323">
        <v>1580</v>
      </c>
      <c r="AB323">
        <v>1761.85</v>
      </c>
      <c r="AC323" s="1">
        <f>(Table2[[#This Row],[Close Price]]/Table2[[#This Row],[Day Low]])-1</f>
        <v>3.015164503828105E-3</v>
      </c>
      <c r="AD323" s="1">
        <f>(Table2[[#This Row],[Day High]]/Table2[[#This Row],[Close Price]])-1</f>
        <v>1.7918717397070516E-2</v>
      </c>
      <c r="AE323" s="1">
        <f>(Table2[[#This Row],[Close Price]]/Table2[[#This Row],[Current Week Low]])-1</f>
        <v>3.8460400579864995E-3</v>
      </c>
      <c r="AF323" s="1">
        <f>(Table2[[#This Row],[Current Week High]]/Table2[[#This Row],[Close Price]])-1</f>
        <v>3.8489876514102184E-2</v>
      </c>
      <c r="AG323" s="1">
        <f>(Table2[[#This Row],[Close Price]]/Table2[[#This Row],[Current Month Low]])-1</f>
        <v>7.3765822784810142E-2</v>
      </c>
      <c r="AH323" s="1">
        <f>(Table2[[#This Row],[Current Month High]]/Table2[[#This Row],[Close Price]])-1</f>
        <v>3.8489876514102184E-2</v>
      </c>
      <c r="AI323">
        <v>3.8489876514102099</v>
      </c>
      <c r="AJ323">
        <v>54.491645039384302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0.08</v>
      </c>
      <c r="AM323" t="s">
        <v>3162</v>
      </c>
      <c r="AN323">
        <v>4.96</v>
      </c>
      <c r="AO323" t="s">
        <v>3162</v>
      </c>
      <c r="AP323">
        <v>-8.0695717751669994E-3</v>
      </c>
      <c r="AQ323">
        <f>(Table2[[#This Row],[Sharpe Ratio]]-AVERAGE(Table2[Sharpe Ratio]))/_xlfn.STDEV.P(Table2[Sharpe Ratio])</f>
        <v>-0.77445912529709993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1.5194531973463363</v>
      </c>
      <c r="AS323">
        <f>_xlfn.RANK.AVG(Table2[[#This Row],[1Y Return vs Nifty Z-Score]],Table2[1Y Return vs Nifty Z-Score])</f>
        <v>334</v>
      </c>
      <c r="AT323">
        <f>_xlfn.RANK.AVG(Table2[[#This Row],[6M Return vs Nifty Z-Score]],Table2[6M Return vs Nifty Z-Score])</f>
        <v>102</v>
      </c>
      <c r="AU323">
        <f>_xlfn.RANK.AVG(Table2[[#This Row],[Sharpe Ratio Z-Score]],Table2[Sharpe Ratio Z-Score])</f>
        <v>572</v>
      </c>
      <c r="AV323">
        <f>(Table2[[#This Row],[Rank 1Y]]+Table2[[#This Row],[Rank 6M]]+Table2[[#This Row],[Rank Sharpe]])/3</f>
        <v>336</v>
      </c>
    </row>
    <row r="324" spans="1:48" x14ac:dyDescent="0.3">
      <c r="A324" t="s">
        <v>605</v>
      </c>
      <c r="B324" t="s">
        <v>606</v>
      </c>
      <c r="C324" t="s">
        <v>3122</v>
      </c>
      <c r="D324" t="s">
        <v>394</v>
      </c>
      <c r="E324">
        <v>31570.868025659998</v>
      </c>
      <c r="F324">
        <v>497.1</v>
      </c>
      <c r="G324">
        <v>10.855938780052799</v>
      </c>
      <c r="H324">
        <f>(Table2[[#This Row],[1Y Return vs Nifty]]-AVERAGE(Table2[1Y Return vs Nifty]))/_xlfn.STDEV.P(Table2[1Y Return vs Nifty])</f>
        <v>-0.31026542195032636</v>
      </c>
      <c r="I324">
        <v>3.68421616888737</v>
      </c>
      <c r="J324">
        <f>(Table2[[#This Row],[1M Return vs Nifty]]-AVERAGE(Table2[1M Return vs Nifty]))/_xlfn.STDEV.P(Table2[1M Return vs Nifty])</f>
        <v>0.29358880898080902</v>
      </c>
      <c r="K324">
        <v>-6.0098095321722704</v>
      </c>
      <c r="L324">
        <f>(Table2[[#This Row],[6M Return vs Nifty]]-AVERAGE(Table2[6M Return vs Nifty]))/_xlfn.STDEV.P(Table2[6M Return vs Nifty])</f>
        <v>-0.36690773919199871</v>
      </c>
      <c r="M324">
        <v>2.6698929219484899</v>
      </c>
      <c r="N324">
        <f>(Table2[[#This Row],[1W Return vs Nifty]]-AVERAGE(Table2[1W Return vs Nifty]))/_xlfn.STDEV.P(Table2[1W Return vs Nifty])</f>
        <v>0.59829073764854668</v>
      </c>
      <c r="O324">
        <v>513.05999999999995</v>
      </c>
      <c r="P324">
        <v>514.85522449965197</v>
      </c>
      <c r="Q324">
        <v>492.10044503096799</v>
      </c>
      <c r="R324">
        <v>35.544939216153402</v>
      </c>
      <c r="S324" s="1">
        <f>(Table2[[#This Row],[Close Price]]-Table2[[#This Row],[20D EMA]])/Table2[[#This Row],[20D EMA]]</f>
        <v>-3.110747281019749E-2</v>
      </c>
      <c r="T324" s="1">
        <f>(Table2[[#This Row],[Close Price]]-Table2[[#This Row],[50D EMA]])/Table2[[#This Row],[50D EMA]]</f>
        <v>-3.4485858654550658E-2</v>
      </c>
      <c r="U324" s="1">
        <f>(Table2[[#This Row],[Close Price]]-Table2[[#This Row],[200D EMA]])/Table2[[#This Row],[200D EMA]]</f>
        <v>1.0159622937787447E-2</v>
      </c>
      <c r="V324">
        <v>0.71928788347641703</v>
      </c>
      <c r="W324">
        <v>493.45</v>
      </c>
      <c r="X324">
        <v>513</v>
      </c>
      <c r="Y324">
        <v>493.45</v>
      </c>
      <c r="Z324">
        <v>514.4</v>
      </c>
      <c r="AA324">
        <v>491.4</v>
      </c>
      <c r="AB324">
        <v>552.15</v>
      </c>
      <c r="AC324" s="1">
        <f>(Table2[[#This Row],[Close Price]]/Table2[[#This Row],[Day Low]])-1</f>
        <v>7.3968993819029105E-3</v>
      </c>
      <c r="AD324" s="1">
        <f>(Table2[[#This Row],[Day High]]/Table2[[#This Row],[Close Price]])-1</f>
        <v>3.1985515992758007E-2</v>
      </c>
      <c r="AE324" s="1">
        <f>(Table2[[#This Row],[Close Price]]/Table2[[#This Row],[Current Week Low]])-1</f>
        <v>7.3968993819029105E-3</v>
      </c>
      <c r="AF324" s="1">
        <f>(Table2[[#This Row],[Current Week High]]/Table2[[#This Row],[Close Price]])-1</f>
        <v>3.4801850734258677E-2</v>
      </c>
      <c r="AG324" s="1">
        <f>(Table2[[#This Row],[Close Price]]/Table2[[#This Row],[Current Month Low]])-1</f>
        <v>1.159951159951178E-2</v>
      </c>
      <c r="AH324" s="1">
        <f>(Table2[[#This Row],[Current Month High]]/Table2[[#This Row],[Close Price]])-1</f>
        <v>0.11074230537115248</v>
      </c>
      <c r="AI324">
        <v>17.662442164554399</v>
      </c>
      <c r="AJ324">
        <v>35.044824775876101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-0.03</v>
      </c>
      <c r="AM324" t="s">
        <v>3161</v>
      </c>
      <c r="AN324">
        <v>-2.82</v>
      </c>
      <c r="AO324" t="s">
        <v>3161</v>
      </c>
      <c r="AP324">
        <v>0.118278530065617</v>
      </c>
      <c r="AQ324">
        <f>(Table2[[#This Row],[Sharpe Ratio]]-AVERAGE(Table2[Sharpe Ratio]))/_xlfn.STDEV.P(Table2[Sharpe Ratio])</f>
        <v>0.71069729768536694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397</v>
      </c>
      <c r="AT324">
        <f>_xlfn.RANK.AVG(Table2[[#This Row],[6M Return vs Nifty Z-Score]],Table2[6M Return vs Nifty Z-Score])</f>
        <v>450</v>
      </c>
      <c r="AU324">
        <f>_xlfn.RANK.AVG(Table2[[#This Row],[Sharpe Ratio Z-Score]],Table2[Sharpe Ratio Z-Score])</f>
        <v>165</v>
      </c>
      <c r="AV324">
        <f>(Table2[[#This Row],[Rank 1Y]]+Table2[[#This Row],[Rank 6M]]+Table2[[#This Row],[Rank Sharpe]])/3</f>
        <v>337.33333333333331</v>
      </c>
    </row>
    <row r="325" spans="1:48" x14ac:dyDescent="0.3">
      <c r="A325" t="s">
        <v>28</v>
      </c>
      <c r="B325" t="s">
        <v>29</v>
      </c>
      <c r="C325" t="s">
        <v>3116</v>
      </c>
      <c r="D325" t="s">
        <v>24</v>
      </c>
      <c r="E325">
        <v>893369.20798125002</v>
      </c>
      <c r="F325">
        <v>1267.5</v>
      </c>
      <c r="G325">
        <v>10.1649381886232</v>
      </c>
      <c r="H325">
        <f>(Table2[[#This Row],[1Y Return vs Nifty]]-AVERAGE(Table2[1Y Return vs Nifty]))/_xlfn.STDEV.P(Table2[1Y Return vs Nifty])</f>
        <v>-0.32167611390074186</v>
      </c>
      <c r="I325">
        <v>-0.11765173610433199</v>
      </c>
      <c r="J325">
        <f>(Table2[[#This Row],[1M Return vs Nifty]]-AVERAGE(Table2[1M Return vs Nifty]))/_xlfn.STDEV.P(Table2[1M Return vs Nifty])</f>
        <v>-0.13187574445153799</v>
      </c>
      <c r="K325">
        <v>7.08137040054583</v>
      </c>
      <c r="L325">
        <f>(Table2[[#This Row],[6M Return vs Nifty]]-AVERAGE(Table2[6M Return vs Nifty]))/_xlfn.STDEV.P(Table2[6M Return vs Nifty])</f>
        <v>8.6778096056130599E-2</v>
      </c>
      <c r="M325">
        <v>3.9990115716655001</v>
      </c>
      <c r="N325">
        <f>(Table2[[#This Row],[1W Return vs Nifty]]-AVERAGE(Table2[1W Return vs Nifty]))/_xlfn.STDEV.P(Table2[1W Return vs Nifty])</f>
        <v>0.85612424968957856</v>
      </c>
      <c r="O325">
        <v>1255.1099999999999</v>
      </c>
      <c r="P325">
        <v>1243.58171926245</v>
      </c>
      <c r="Q325">
        <v>1152.43375059854</v>
      </c>
      <c r="R325">
        <v>57.662664501943503</v>
      </c>
      <c r="S325" s="1">
        <f>(Table2[[#This Row],[Close Price]]-Table2[[#This Row],[20D EMA]])/Table2[[#This Row],[20D EMA]]</f>
        <v>9.8716447163994404E-3</v>
      </c>
      <c r="T325" s="1">
        <f>(Table2[[#This Row],[Close Price]]-Table2[[#This Row],[50D EMA]])/Table2[[#This Row],[50D EMA]]</f>
        <v>1.9233380779942334E-2</v>
      </c>
      <c r="U325" s="1">
        <f>(Table2[[#This Row],[Close Price]]-Table2[[#This Row],[200D EMA]])/Table2[[#This Row],[200D EMA]]</f>
        <v>9.9846302958150973E-2</v>
      </c>
      <c r="V325">
        <v>0.78869551592531095</v>
      </c>
      <c r="W325">
        <v>1259.75</v>
      </c>
      <c r="X325">
        <v>1284.9000000000001</v>
      </c>
      <c r="Y325">
        <v>1250.55</v>
      </c>
      <c r="Z325">
        <v>1284.9000000000001</v>
      </c>
      <c r="AA325">
        <v>1217.4000000000001</v>
      </c>
      <c r="AB325">
        <v>1284.9000000000001</v>
      </c>
      <c r="AC325" s="1">
        <f>(Table2[[#This Row],[Close Price]]/Table2[[#This Row],[Day Low]])-1</f>
        <v>6.15201428854939E-3</v>
      </c>
      <c r="AD325" s="1">
        <f>(Table2[[#This Row],[Day High]]/Table2[[#This Row],[Close Price]])-1</f>
        <v>1.3727810650887573E-2</v>
      </c>
      <c r="AE325" s="1">
        <f>(Table2[[#This Row],[Close Price]]/Table2[[#This Row],[Current Week Low]])-1</f>
        <v>1.3554036224061372E-2</v>
      </c>
      <c r="AF325" s="1">
        <f>(Table2[[#This Row],[Current Week High]]/Table2[[#This Row],[Close Price]])-1</f>
        <v>1.3727810650887573E-2</v>
      </c>
      <c r="AG325" s="1">
        <f>(Table2[[#This Row],[Close Price]]/Table2[[#This Row],[Current Month Low]])-1</f>
        <v>4.1153277476589478E-2</v>
      </c>
      <c r="AH325" s="1">
        <f>(Table2[[#This Row],[Current Month High]]/Table2[[#This Row],[Close Price]])-1</f>
        <v>1.3727810650887573E-2</v>
      </c>
      <c r="AI325">
        <v>7.4832347140039301</v>
      </c>
      <c r="AJ325">
        <v>40.989988876529402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0.06</v>
      </c>
      <c r="AM325" t="s">
        <v>3162</v>
      </c>
      <c r="AN325">
        <v>2.2400000000000002</v>
      </c>
      <c r="AO325" t="s">
        <v>3162</v>
      </c>
      <c r="AP325">
        <v>6.2246845122967999E-2</v>
      </c>
      <c r="AQ325">
        <f>(Table2[[#This Row],[Sharpe Ratio]]-AVERAGE(Table2[Sharpe Ratio]))/_xlfn.STDEV.P(Table2[Sharpe Ratio])</f>
        <v>5.2073894795084279E-2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0.54142438218851363</v>
      </c>
      <c r="AS325">
        <f>_xlfn.RANK.AVG(Table2[[#This Row],[1Y Return vs Nifty Z-Score]],Table2[1Y Return vs Nifty Z-Score])</f>
        <v>400</v>
      </c>
      <c r="AT325">
        <f>_xlfn.RANK.AVG(Table2[[#This Row],[6M Return vs Nifty Z-Score]],Table2[6M Return vs Nifty Z-Score])</f>
        <v>290</v>
      </c>
      <c r="AU325">
        <f>_xlfn.RANK.AVG(Table2[[#This Row],[Sharpe Ratio Z-Score]],Table2[Sharpe Ratio Z-Score])</f>
        <v>326</v>
      </c>
      <c r="AV325">
        <f>(Table2[[#This Row],[Rank 1Y]]+Table2[[#This Row],[Rank 6M]]+Table2[[#This Row],[Rank Sharpe]])/3</f>
        <v>338.66666666666669</v>
      </c>
    </row>
    <row r="326" spans="1:48" x14ac:dyDescent="0.3">
      <c r="A326" t="s">
        <v>150</v>
      </c>
      <c r="B326" t="s">
        <v>151</v>
      </c>
      <c r="C326" t="s">
        <v>3124</v>
      </c>
      <c r="D326" t="s">
        <v>77</v>
      </c>
      <c r="E326">
        <v>178135.27566635501</v>
      </c>
      <c r="F326">
        <v>2655.35</v>
      </c>
      <c r="G326">
        <v>18.202996239305101</v>
      </c>
      <c r="H326">
        <f>(Table2[[#This Row],[1Y Return vs Nifty]]-AVERAGE(Table2[1Y Return vs Nifty]))/_xlfn.STDEV.P(Table2[1Y Return vs Nifty])</f>
        <v>-0.18894134430216455</v>
      </c>
      <c r="I326">
        <v>5.6685030701254</v>
      </c>
      <c r="J326">
        <f>(Table2[[#This Row],[1M Return vs Nifty]]-AVERAGE(Table2[1M Return vs Nifty]))/_xlfn.STDEV.P(Table2[1M Return vs Nifty])</f>
        <v>0.51564905973503317</v>
      </c>
      <c r="K326">
        <v>6.8731091013038403</v>
      </c>
      <c r="L326">
        <f>(Table2[[#This Row],[6M Return vs Nifty]]-AVERAGE(Table2[6M Return vs Nifty]))/_xlfn.STDEV.P(Table2[6M Return vs Nifty])</f>
        <v>7.9560625821814987E-2</v>
      </c>
      <c r="M326">
        <v>2.0879356151483899</v>
      </c>
      <c r="N326">
        <f>(Table2[[#This Row],[1W Return vs Nifty]]-AVERAGE(Table2[1W Return vs Nifty]))/_xlfn.STDEV.P(Table2[1W Return vs Nifty])</f>
        <v>0.48539780946477801</v>
      </c>
      <c r="O326">
        <v>2724.5</v>
      </c>
      <c r="P326">
        <v>2708.10363487625</v>
      </c>
      <c r="Q326">
        <v>2475.5145112662599</v>
      </c>
      <c r="R326">
        <v>34.949481248984199</v>
      </c>
      <c r="S326" s="1">
        <f>(Table2[[#This Row],[Close Price]]-Table2[[#This Row],[20D EMA]])/Table2[[#This Row],[20D EMA]]</f>
        <v>-2.5380803817214199E-2</v>
      </c>
      <c r="T326" s="1">
        <f>(Table2[[#This Row],[Close Price]]-Table2[[#This Row],[50D EMA]])/Table2[[#This Row],[50D EMA]]</f>
        <v>-1.9479917310720175E-2</v>
      </c>
      <c r="U326" s="1">
        <f>(Table2[[#This Row],[Close Price]]-Table2[[#This Row],[200D EMA]])/Table2[[#This Row],[200D EMA]]</f>
        <v>7.2645701697685333E-2</v>
      </c>
      <c r="V326">
        <v>0.52901652784744901</v>
      </c>
      <c r="W326">
        <v>2646.35</v>
      </c>
      <c r="X326">
        <v>2746.15</v>
      </c>
      <c r="Y326">
        <v>2646.35</v>
      </c>
      <c r="Z326">
        <v>2765.4</v>
      </c>
      <c r="AA326">
        <v>2646.35</v>
      </c>
      <c r="AB326">
        <v>2833</v>
      </c>
      <c r="AC326" s="1">
        <f>(Table2[[#This Row],[Close Price]]/Table2[[#This Row],[Day Low]])-1</f>
        <v>3.4009106883066131E-3</v>
      </c>
      <c r="AD326" s="1">
        <f>(Table2[[#This Row],[Day High]]/Table2[[#This Row],[Close Price]])-1</f>
        <v>3.4195115521494346E-2</v>
      </c>
      <c r="AE326" s="1">
        <f>(Table2[[#This Row],[Close Price]]/Table2[[#This Row],[Current Week Low]])-1</f>
        <v>3.4009106883066131E-3</v>
      </c>
      <c r="AF326" s="1">
        <f>(Table2[[#This Row],[Current Week High]]/Table2[[#This Row],[Close Price]])-1</f>
        <v>4.1444630651326531E-2</v>
      </c>
      <c r="AG326" s="1">
        <f>(Table2[[#This Row],[Close Price]]/Table2[[#This Row],[Current Month Low]])-1</f>
        <v>3.4009106883066131E-3</v>
      </c>
      <c r="AH326" s="1">
        <f>(Table2[[#This Row],[Current Month High]]/Table2[[#This Row],[Close Price]])-1</f>
        <v>6.6902668198165927E-2</v>
      </c>
      <c r="AI326">
        <v>8.3755437136347304</v>
      </c>
      <c r="AJ326">
        <v>45.833441761883797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0.03</v>
      </c>
      <c r="AM326" t="s">
        <v>3162</v>
      </c>
      <c r="AN326">
        <v>-3.27</v>
      </c>
      <c r="AO326" t="s">
        <v>3161</v>
      </c>
      <c r="AP326">
        <v>4.8306304847256003E-2</v>
      </c>
      <c r="AQ326">
        <f>(Table2[[#This Row],[Sharpe Ratio]]-AVERAGE(Table2[Sharpe Ratio]))/_xlfn.STDEV.P(Table2[Sharpe Ratio])</f>
        <v>-0.11178992768172018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0.7798762230377414</v>
      </c>
      <c r="AS326">
        <f>_xlfn.RANK.AVG(Table2[[#This Row],[1Y Return vs Nifty Z-Score]],Table2[1Y Return vs Nifty Z-Score])</f>
        <v>358</v>
      </c>
      <c r="AT326">
        <f>_xlfn.RANK.AVG(Table2[[#This Row],[6M Return vs Nifty Z-Score]],Table2[6M Return vs Nifty Z-Score])</f>
        <v>296</v>
      </c>
      <c r="AU326">
        <f>_xlfn.RANK.AVG(Table2[[#This Row],[Sharpe Ratio Z-Score]],Table2[Sharpe Ratio Z-Score])</f>
        <v>363</v>
      </c>
      <c r="AV326">
        <f>(Table2[[#This Row],[Rank 1Y]]+Table2[[#This Row],[Rank 6M]]+Table2[[#This Row],[Rank Sharpe]])/3</f>
        <v>339</v>
      </c>
    </row>
    <row r="327" spans="1:48" x14ac:dyDescent="0.3">
      <c r="A327" t="s">
        <v>744</v>
      </c>
      <c r="B327" t="s">
        <v>745</v>
      </c>
      <c r="C327" t="s">
        <v>3114</v>
      </c>
      <c r="D327" t="s">
        <v>183</v>
      </c>
      <c r="E327">
        <v>21787.02228424</v>
      </c>
      <c r="F327">
        <v>386.15</v>
      </c>
      <c r="G327">
        <v>18.719237749125</v>
      </c>
      <c r="H327">
        <f>(Table2[[#This Row],[1Y Return vs Nifty]]-AVERAGE(Table2[1Y Return vs Nifty]))/_xlfn.STDEV.P(Table2[1Y Return vs Nifty])</f>
        <v>-0.18041649944148919</v>
      </c>
      <c r="I327">
        <v>2.1235409931841902</v>
      </c>
      <c r="J327">
        <f>(Table2[[#This Row],[1M Return vs Nifty]]-AVERAGE(Table2[1M Return vs Nifty]))/_xlfn.STDEV.P(Table2[1M Return vs Nifty])</f>
        <v>0.11893466967952462</v>
      </c>
      <c r="K327">
        <v>17.524210196622501</v>
      </c>
      <c r="L327">
        <f>(Table2[[#This Row],[6M Return vs Nifty]]-AVERAGE(Table2[6M Return vs Nifty]))/_xlfn.STDEV.P(Table2[6M Return vs Nifty])</f>
        <v>0.44868347964990368</v>
      </c>
      <c r="M327">
        <v>-1.8667593350459599</v>
      </c>
      <c r="N327">
        <f>(Table2[[#This Row],[1W Return vs Nifty]]-AVERAGE(Table2[1W Return vs Nifty]))/_xlfn.STDEV.P(Table2[1W Return vs Nifty])</f>
        <v>-0.28176687389636695</v>
      </c>
      <c r="O327">
        <v>404.92</v>
      </c>
      <c r="P327">
        <v>394.46361967395802</v>
      </c>
      <c r="Q327">
        <v>349.29263071178701</v>
      </c>
      <c r="R327">
        <v>27.726453583126801</v>
      </c>
      <c r="S327" s="1">
        <f>(Table2[[#This Row],[Close Price]]-Table2[[#This Row],[20D EMA]])/Table2[[#This Row],[20D EMA]]</f>
        <v>-4.6354835523066379E-2</v>
      </c>
      <c r="T327" s="1">
        <f>(Table2[[#This Row],[Close Price]]-Table2[[#This Row],[50D EMA]])/Table2[[#This Row],[50D EMA]]</f>
        <v>-2.1075757710760819E-2</v>
      </c>
      <c r="U327" s="1">
        <f>(Table2[[#This Row],[Close Price]]-Table2[[#This Row],[200D EMA]])/Table2[[#This Row],[200D EMA]]</f>
        <v>0.10552003119305775</v>
      </c>
      <c r="V327">
        <v>0.28682709464554501</v>
      </c>
      <c r="W327">
        <v>383.05</v>
      </c>
      <c r="X327">
        <v>394.6</v>
      </c>
      <c r="Y327">
        <v>383.05</v>
      </c>
      <c r="Z327">
        <v>401.8</v>
      </c>
      <c r="AA327">
        <v>383.05</v>
      </c>
      <c r="AB327">
        <v>433.75</v>
      </c>
      <c r="AC327" s="1">
        <f>(Table2[[#This Row],[Close Price]]/Table2[[#This Row],[Day Low]])-1</f>
        <v>8.0929382587129339E-3</v>
      </c>
      <c r="AD327" s="1">
        <f>(Table2[[#This Row],[Day High]]/Table2[[#This Row],[Close Price]])-1</f>
        <v>2.1882688074582601E-2</v>
      </c>
      <c r="AE327" s="1">
        <f>(Table2[[#This Row],[Close Price]]/Table2[[#This Row],[Current Week Low]])-1</f>
        <v>8.0929382587129339E-3</v>
      </c>
      <c r="AF327" s="1">
        <f>(Table2[[#This Row],[Current Week High]]/Table2[[#This Row],[Close Price]])-1</f>
        <v>4.0528292114463405E-2</v>
      </c>
      <c r="AG327" s="1">
        <f>(Table2[[#This Row],[Close Price]]/Table2[[#This Row],[Current Month Low]])-1</f>
        <v>8.0929382587129339E-3</v>
      </c>
      <c r="AH327" s="1">
        <f>(Table2[[#This Row],[Current Month High]]/Table2[[#This Row],[Close Price]])-1</f>
        <v>0.1232681600414347</v>
      </c>
      <c r="AI327">
        <v>21.636669687945101</v>
      </c>
      <c r="AJ327">
        <v>51.728880157170899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0.25</v>
      </c>
      <c r="AM327" t="s">
        <v>3162</v>
      </c>
      <c r="AN327">
        <v>-9.85</v>
      </c>
      <c r="AO327" t="s">
        <v>3161</v>
      </c>
      <c r="AP327">
        <v>1.0603303425596001E-2</v>
      </c>
      <c r="AQ327">
        <f>(Table2[[#This Row],[Sharpe Ratio]]-AVERAGE(Table2[Sharpe Ratio]))/_xlfn.STDEV.P(Table2[Sharpe Ratio])</f>
        <v>-0.55496915959180193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-0.44953438360022979</v>
      </c>
      <c r="AS327">
        <f>_xlfn.RANK.AVG(Table2[[#This Row],[1Y Return vs Nifty Z-Score]],Table2[1Y Return vs Nifty Z-Score])</f>
        <v>355</v>
      </c>
      <c r="AT327">
        <f>_xlfn.RANK.AVG(Table2[[#This Row],[6M Return vs Nifty Z-Score]],Table2[6M Return vs Nifty Z-Score])</f>
        <v>185</v>
      </c>
      <c r="AU327">
        <f>_xlfn.RANK.AVG(Table2[[#This Row],[Sharpe Ratio Z-Score]],Table2[Sharpe Ratio Z-Score])</f>
        <v>480</v>
      </c>
      <c r="AV327">
        <f>(Table2[[#This Row],[Rank 1Y]]+Table2[[#This Row],[Rank 6M]]+Table2[[#This Row],[Rank Sharpe]])/3</f>
        <v>340</v>
      </c>
    </row>
    <row r="328" spans="1:48" x14ac:dyDescent="0.3">
      <c r="A328" t="s">
        <v>819</v>
      </c>
      <c r="B328" t="s">
        <v>820</v>
      </c>
      <c r="C328" t="s">
        <v>3119</v>
      </c>
      <c r="D328" t="s">
        <v>48</v>
      </c>
      <c r="E328">
        <v>18827.243482779999</v>
      </c>
      <c r="F328">
        <v>200.18</v>
      </c>
      <c r="G328">
        <v>24.454035351081501</v>
      </c>
      <c r="H328">
        <f>(Table2[[#This Row],[1Y Return vs Nifty]]-AVERAGE(Table2[1Y Return vs Nifty]))/_xlfn.STDEV.P(Table2[1Y Return vs Nifty])</f>
        <v>-8.5716133558265226E-2</v>
      </c>
      <c r="I328">
        <v>-3.6558450044545401</v>
      </c>
      <c r="J328">
        <f>(Table2[[#This Row],[1M Return vs Nifty]]-AVERAGE(Table2[1M Return vs Nifty]))/_xlfn.STDEV.P(Table2[1M Return vs Nifty])</f>
        <v>-0.52783264155978815</v>
      </c>
      <c r="K328">
        <v>-19.532289704448299</v>
      </c>
      <c r="L328">
        <f>(Table2[[#This Row],[6M Return vs Nifty]]-AVERAGE(Table2[6M Return vs Nifty]))/_xlfn.STDEV.P(Table2[6M Return vs Nifty])</f>
        <v>-0.83554064647123794</v>
      </c>
      <c r="M328">
        <v>-2.1351038315246398</v>
      </c>
      <c r="N328">
        <f>(Table2[[#This Row],[1W Return vs Nifty]]-AVERAGE(Table2[1W Return vs Nifty]))/_xlfn.STDEV.P(Table2[1W Return vs Nifty])</f>
        <v>-0.33382257560419537</v>
      </c>
      <c r="O328">
        <v>222.22</v>
      </c>
      <c r="P328">
        <v>237.014931939013</v>
      </c>
      <c r="Q328">
        <v>231.834296561407</v>
      </c>
      <c r="R328">
        <v>21.232570647898498</v>
      </c>
      <c r="S328" s="1">
        <f>(Table2[[#This Row],[Close Price]]-Table2[[#This Row],[20D EMA]])/Table2[[#This Row],[20D EMA]]</f>
        <v>-9.9180991809918059E-2</v>
      </c>
      <c r="T328" s="1">
        <f>(Table2[[#This Row],[Close Price]]-Table2[[#This Row],[50D EMA]])/Table2[[#This Row],[50D EMA]]</f>
        <v>-0.15541186218803757</v>
      </c>
      <c r="U328" s="1">
        <f>(Table2[[#This Row],[Close Price]]-Table2[[#This Row],[200D EMA]])/Table2[[#This Row],[200D EMA]]</f>
        <v>-0.13653845453803501</v>
      </c>
      <c r="V328">
        <v>0.65496595970476401</v>
      </c>
      <c r="W328">
        <v>199.2</v>
      </c>
      <c r="X328">
        <v>212.96</v>
      </c>
      <c r="Y328">
        <v>199.2</v>
      </c>
      <c r="Z328">
        <v>223.89</v>
      </c>
      <c r="AA328">
        <v>199.2</v>
      </c>
      <c r="AB328">
        <v>231.5</v>
      </c>
      <c r="AC328" s="1">
        <f>(Table2[[#This Row],[Close Price]]/Table2[[#This Row],[Day Low]])-1</f>
        <v>4.9196787148595433E-3</v>
      </c>
      <c r="AD328" s="1">
        <f>(Table2[[#This Row],[Day High]]/Table2[[#This Row],[Close Price]])-1</f>
        <v>6.3842541712458845E-2</v>
      </c>
      <c r="AE328" s="1">
        <f>(Table2[[#This Row],[Close Price]]/Table2[[#This Row],[Current Week Low]])-1</f>
        <v>4.9196787148595433E-3</v>
      </c>
      <c r="AF328" s="1">
        <f>(Table2[[#This Row],[Current Week High]]/Table2[[#This Row],[Close Price]])-1</f>
        <v>0.11844340093915462</v>
      </c>
      <c r="AG328" s="1">
        <f>(Table2[[#This Row],[Close Price]]/Table2[[#This Row],[Current Month Low]])-1</f>
        <v>4.9196787148595433E-3</v>
      </c>
      <c r="AH328" s="1">
        <f>(Table2[[#This Row],[Current Month High]]/Table2[[#This Row],[Close Price]])-1</f>
        <v>0.15645918673194115</v>
      </c>
      <c r="AI328">
        <v>75.641922269957007</v>
      </c>
      <c r="AJ328">
        <v>57.312377210216098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-0.27</v>
      </c>
      <c r="AM328" t="s">
        <v>3161</v>
      </c>
      <c r="AN328">
        <v>-7.9</v>
      </c>
      <c r="AO328" t="s">
        <v>3161</v>
      </c>
      <c r="AP328">
        <v>0.143386004306226</v>
      </c>
      <c r="AQ328">
        <f>(Table2[[#This Row],[Sharpe Ratio]]-AVERAGE(Table2[Sharpe Ratio]))/_xlfn.STDEV.P(Table2[Sharpe Ratio])</f>
        <v>1.0058226386287232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316</v>
      </c>
      <c r="AT328">
        <f>_xlfn.RANK.AVG(Table2[[#This Row],[6M Return vs Nifty Z-Score]],Table2[6M Return vs Nifty Z-Score])</f>
        <v>597</v>
      </c>
      <c r="AU328">
        <f>_xlfn.RANK.AVG(Table2[[#This Row],[Sharpe Ratio Z-Score]],Table2[Sharpe Ratio Z-Score])</f>
        <v>111</v>
      </c>
      <c r="AV328">
        <f>(Table2[[#This Row],[Rank 1Y]]+Table2[[#This Row],[Rank 6M]]+Table2[[#This Row],[Rank Sharpe]])/3</f>
        <v>341.33333333333331</v>
      </c>
    </row>
    <row r="329" spans="1:48" x14ac:dyDescent="0.3">
      <c r="A329" t="s">
        <v>131</v>
      </c>
      <c r="B329" t="s">
        <v>132</v>
      </c>
      <c r="C329" t="s">
        <v>3129</v>
      </c>
      <c r="D329" t="s">
        <v>133</v>
      </c>
      <c r="E329">
        <v>201775.03371458899</v>
      </c>
      <c r="F329">
        <v>815.15</v>
      </c>
      <c r="G329">
        <v>36.282646726389203</v>
      </c>
      <c r="H329">
        <f>(Table2[[#This Row],[1Y Return vs Nifty]]-AVERAGE(Table2[1Y Return vs Nifty]))/_xlfn.STDEV.P(Table2[1Y Return vs Nifty])</f>
        <v>0.10961313573450671</v>
      </c>
      <c r="I329">
        <v>2.26372830168869</v>
      </c>
      <c r="J329">
        <f>(Table2[[#This Row],[1M Return vs Nifty]]-AVERAGE(Table2[1M Return vs Nifty]))/_xlfn.STDEV.P(Table2[1M Return vs Nifty])</f>
        <v>0.13462293978786755</v>
      </c>
      <c r="K329">
        <v>-15.3408675176834</v>
      </c>
      <c r="L329">
        <f>(Table2[[#This Row],[6M Return vs Nifty]]-AVERAGE(Table2[6M Return vs Nifty]))/_xlfn.STDEV.P(Table2[6M Return vs Nifty])</f>
        <v>-0.69028339040622622</v>
      </c>
      <c r="M329">
        <v>2.0229429810546198</v>
      </c>
      <c r="N329">
        <f>(Table2[[#This Row],[1W Return vs Nifty]]-AVERAGE(Table2[1W Return vs Nifty]))/_xlfn.STDEV.P(Table2[1W Return vs Nifty])</f>
        <v>0.47278999667939403</v>
      </c>
      <c r="O329">
        <v>861.88</v>
      </c>
      <c r="P329">
        <v>859.05841431285899</v>
      </c>
      <c r="Q329">
        <v>809.66032679875502</v>
      </c>
      <c r="R329">
        <v>32.152984239993103</v>
      </c>
      <c r="S329" s="1">
        <f>(Table2[[#This Row],[Close Price]]-Table2[[#This Row],[20D EMA]])/Table2[[#This Row],[20D EMA]]</f>
        <v>-5.4218684735694085E-2</v>
      </c>
      <c r="T329" s="1">
        <f>(Table2[[#This Row],[Close Price]]-Table2[[#This Row],[50D EMA]])/Table2[[#This Row],[50D EMA]]</f>
        <v>-5.1112256839926699E-2</v>
      </c>
      <c r="U329" s="1">
        <f>(Table2[[#This Row],[Close Price]]-Table2[[#This Row],[200D EMA]])/Table2[[#This Row],[200D EMA]]</f>
        <v>6.7802176042762183E-3</v>
      </c>
      <c r="V329">
        <v>0.874062820255749</v>
      </c>
      <c r="W329">
        <v>812</v>
      </c>
      <c r="X329">
        <v>859</v>
      </c>
      <c r="Y329">
        <v>812</v>
      </c>
      <c r="Z329">
        <v>884.4</v>
      </c>
      <c r="AA329">
        <v>812</v>
      </c>
      <c r="AB329">
        <v>916.1</v>
      </c>
      <c r="AC329" s="1">
        <f>(Table2[[#This Row],[Close Price]]/Table2[[#This Row],[Day Low]])-1</f>
        <v>3.8793103448275801E-3</v>
      </c>
      <c r="AD329" s="1">
        <f>(Table2[[#This Row],[Day High]]/Table2[[#This Row],[Close Price]])-1</f>
        <v>5.3793780285837034E-2</v>
      </c>
      <c r="AE329" s="1">
        <f>(Table2[[#This Row],[Close Price]]/Table2[[#This Row],[Current Week Low]])-1</f>
        <v>3.8793103448275801E-3</v>
      </c>
      <c r="AF329" s="1">
        <f>(Table2[[#This Row],[Current Week High]]/Table2[[#This Row],[Close Price]])-1</f>
        <v>8.4953689504999153E-2</v>
      </c>
      <c r="AG329" s="1">
        <f>(Table2[[#This Row],[Close Price]]/Table2[[#This Row],[Current Month Low]])-1</f>
        <v>3.8793103448275801E-3</v>
      </c>
      <c r="AH329" s="1">
        <f>(Table2[[#This Row],[Current Month High]]/Table2[[#This Row],[Close Price]])-1</f>
        <v>0.12384223762497704</v>
      </c>
      <c r="AI329">
        <v>18.702079371894701</v>
      </c>
      <c r="AJ329">
        <v>58.743914313534503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</v>
      </c>
      <c r="AM329" t="s">
        <v>3163</v>
      </c>
      <c r="AN329">
        <v>-3.52</v>
      </c>
      <c r="AO329" t="s">
        <v>3161</v>
      </c>
      <c r="AP329">
        <v>9.9821417653121997E-2</v>
      </c>
      <c r="AQ329">
        <f>(Table2[[#This Row],[Sharpe Ratio]]-AVERAGE(Table2[Sharpe Ratio]))/_xlfn.STDEV.P(Table2[Sharpe Ratio])</f>
        <v>0.49374351167860214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0.52048619347414427</v>
      </c>
      <c r="AS329">
        <f>_xlfn.RANK.AVG(Table2[[#This Row],[1Y Return vs Nifty Z-Score]],Table2[1Y Return vs Nifty Z-Score])</f>
        <v>259</v>
      </c>
      <c r="AT329">
        <f>_xlfn.RANK.AVG(Table2[[#This Row],[6M Return vs Nifty Z-Score]],Table2[6M Return vs Nifty Z-Score])</f>
        <v>554</v>
      </c>
      <c r="AU329">
        <f>_xlfn.RANK.AVG(Table2[[#This Row],[Sharpe Ratio Z-Score]],Table2[Sharpe Ratio Z-Score])</f>
        <v>213</v>
      </c>
      <c r="AV329">
        <f>(Table2[[#This Row],[Rank 1Y]]+Table2[[#This Row],[Rank 6M]]+Table2[[#This Row],[Rank Sharpe]])/3</f>
        <v>342</v>
      </c>
    </row>
    <row r="330" spans="1:48" x14ac:dyDescent="0.3">
      <c r="A330" t="s">
        <v>1518</v>
      </c>
      <c r="B330" t="s">
        <v>1519</v>
      </c>
      <c r="C330" t="s">
        <v>3130</v>
      </c>
      <c r="D330" t="s">
        <v>414</v>
      </c>
      <c r="E330">
        <v>6404.8328921499997</v>
      </c>
      <c r="F330">
        <v>329.35</v>
      </c>
      <c r="G330">
        <v>39.874354526572297</v>
      </c>
      <c r="H330">
        <f>(Table2[[#This Row],[1Y Return vs Nifty]]-AVERAGE(Table2[1Y Return vs Nifty]))/_xlfn.STDEV.P(Table2[1Y Return vs Nifty])</f>
        <v>0.16892404196543045</v>
      </c>
      <c r="I330">
        <v>10.604412980883801</v>
      </c>
      <c r="J330">
        <f>(Table2[[#This Row],[1M Return vs Nifty]]-AVERAGE(Table2[1M Return vs Nifty]))/_xlfn.STDEV.P(Table2[1M Return vs Nifty])</f>
        <v>1.068023513146692</v>
      </c>
      <c r="K330">
        <v>7.0431859026537502</v>
      </c>
      <c r="L330">
        <f>(Table2[[#This Row],[6M Return vs Nifty]]-AVERAGE(Table2[6M Return vs Nifty]))/_xlfn.STDEV.P(Table2[6M Return vs Nifty])</f>
        <v>8.5454780212277426E-2</v>
      </c>
      <c r="M330">
        <v>8.4448675848371906</v>
      </c>
      <c r="N330">
        <f>(Table2[[#This Row],[1W Return vs Nifty]]-AVERAGE(Table2[1W Return vs Nifty]))/_xlfn.STDEV.P(Table2[1W Return vs Nifty])</f>
        <v>1.718568449196417</v>
      </c>
      <c r="O330">
        <v>332.7</v>
      </c>
      <c r="P330">
        <v>330.76452280229898</v>
      </c>
      <c r="Q330">
        <v>300.21934536103498</v>
      </c>
      <c r="R330">
        <v>45.874438045927903</v>
      </c>
      <c r="S330" s="1">
        <f>(Table2[[#This Row],[Close Price]]-Table2[[#This Row],[20D EMA]])/Table2[[#This Row],[20D EMA]]</f>
        <v>-1.0069131349564069E-2</v>
      </c>
      <c r="T330" s="1">
        <f>(Table2[[#This Row],[Close Price]]-Table2[[#This Row],[50D EMA]])/Table2[[#This Row],[50D EMA]]</f>
        <v>-4.2765251554636487E-3</v>
      </c>
      <c r="U330" s="1">
        <f>(Table2[[#This Row],[Close Price]]-Table2[[#This Row],[200D EMA]])/Table2[[#This Row],[200D EMA]]</f>
        <v>9.7031237623722649E-2</v>
      </c>
      <c r="V330">
        <v>2.9625800175602102</v>
      </c>
      <c r="W330">
        <v>322.14999999999998</v>
      </c>
      <c r="X330">
        <v>350.25</v>
      </c>
      <c r="Y330">
        <v>322.14999999999998</v>
      </c>
      <c r="Z330">
        <v>358.3</v>
      </c>
      <c r="AA330">
        <v>304.3</v>
      </c>
      <c r="AB330">
        <v>378.7</v>
      </c>
      <c r="AC330" s="1">
        <f>(Table2[[#This Row],[Close Price]]/Table2[[#This Row],[Day Low]])-1</f>
        <v>2.2349837032438424E-2</v>
      </c>
      <c r="AD330" s="1">
        <f>(Table2[[#This Row],[Day High]]/Table2[[#This Row],[Close Price]])-1</f>
        <v>6.3458327007742454E-2</v>
      </c>
      <c r="AE330" s="1">
        <f>(Table2[[#This Row],[Close Price]]/Table2[[#This Row],[Current Week Low]])-1</f>
        <v>2.2349837032438424E-2</v>
      </c>
      <c r="AF330" s="1">
        <f>(Table2[[#This Row],[Current Week High]]/Table2[[#This Row],[Close Price]])-1</f>
        <v>8.7900409898284515E-2</v>
      </c>
      <c r="AG330" s="1">
        <f>(Table2[[#This Row],[Close Price]]/Table2[[#This Row],[Current Month Low]])-1</f>
        <v>8.2320078869536628E-2</v>
      </c>
      <c r="AH330" s="1">
        <f>(Table2[[#This Row],[Current Month High]]/Table2[[#This Row],[Close Price]])-1</f>
        <v>0.14984059511158332</v>
      </c>
      <c r="AI330">
        <v>14.9840595111583</v>
      </c>
      <c r="AJ330">
        <v>60.580204778156997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0.03</v>
      </c>
      <c r="AM330" t="s">
        <v>3162</v>
      </c>
      <c r="AN330">
        <v>2.84</v>
      </c>
      <c r="AO330" t="s">
        <v>3162</v>
      </c>
      <c r="AP330">
        <v>5.5844109455290003E-3</v>
      </c>
      <c r="AQ330">
        <f>(Table2[[#This Row],[Sharpe Ratio]]-AVERAGE(Table2[Sharpe Ratio]))/_xlfn.STDEV.P(Table2[Sharpe Ratio])</f>
        <v>-0.61396363829337175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2.427007146227445</v>
      </c>
      <c r="AS330">
        <f>_xlfn.RANK.AVG(Table2[[#This Row],[1Y Return vs Nifty Z-Score]],Table2[1Y Return vs Nifty Z-Score])</f>
        <v>243</v>
      </c>
      <c r="AT330">
        <f>_xlfn.RANK.AVG(Table2[[#This Row],[6M Return vs Nifty Z-Score]],Table2[6M Return vs Nifty Z-Score])</f>
        <v>291</v>
      </c>
      <c r="AU330">
        <f>_xlfn.RANK.AVG(Table2[[#This Row],[Sharpe Ratio Z-Score]],Table2[Sharpe Ratio Z-Score])</f>
        <v>492</v>
      </c>
      <c r="AV330">
        <f>(Table2[[#This Row],[Rank 1Y]]+Table2[[#This Row],[Rank 6M]]+Table2[[#This Row],[Rank Sharpe]])/3</f>
        <v>342</v>
      </c>
    </row>
    <row r="331" spans="1:48" x14ac:dyDescent="0.3">
      <c r="A331" t="s">
        <v>641</v>
      </c>
      <c r="B331" t="s">
        <v>642</v>
      </c>
      <c r="C331" t="s">
        <v>3123</v>
      </c>
      <c r="D331" t="s">
        <v>643</v>
      </c>
      <c r="E331">
        <v>28532.043710099999</v>
      </c>
      <c r="F331">
        <v>295.05</v>
      </c>
      <c r="G331">
        <v>97.647156232551097</v>
      </c>
      <c r="H331">
        <f>(Table2[[#This Row],[1Y Return vs Nifty]]-AVERAGE(Table2[1Y Return vs Nifty]))/_xlfn.STDEV.P(Table2[1Y Return vs Nifty])</f>
        <v>1.1229429698154034</v>
      </c>
      <c r="I331">
        <v>0.29017441308341002</v>
      </c>
      <c r="J331">
        <f>(Table2[[#This Row],[1M Return vs Nifty]]-AVERAGE(Table2[1M Return vs Nifty]))/_xlfn.STDEV.P(Table2[1M Return vs Nifty])</f>
        <v>-8.623618653465788E-2</v>
      </c>
      <c r="K331">
        <v>-31.722187715308198</v>
      </c>
      <c r="L331">
        <f>(Table2[[#This Row],[6M Return vs Nifty]]-AVERAGE(Table2[6M Return vs Nifty]))/_xlfn.STDEV.P(Table2[6M Return vs Nifty])</f>
        <v>-1.2579917997721473</v>
      </c>
      <c r="M331">
        <v>0.67440930932943999</v>
      </c>
      <c r="N331">
        <f>(Table2[[#This Row],[1W Return vs Nifty]]-AVERAGE(Table2[1W Return vs Nifty]))/_xlfn.STDEV.P(Table2[1W Return vs Nifty])</f>
        <v>0.21119019687181395</v>
      </c>
      <c r="O331">
        <v>320.01</v>
      </c>
      <c r="P331">
        <v>321.93065848207499</v>
      </c>
      <c r="Q331">
        <v>298.58160257985099</v>
      </c>
      <c r="R331">
        <v>25.498059648942299</v>
      </c>
      <c r="S331" s="1">
        <f>(Table2[[#This Row],[Close Price]]-Table2[[#This Row],[20D EMA]])/Table2[[#This Row],[20D EMA]]</f>
        <v>-7.7997562576169438E-2</v>
      </c>
      <c r="T331" s="1">
        <f>(Table2[[#This Row],[Close Price]]-Table2[[#This Row],[50D EMA]])/Table2[[#This Row],[50D EMA]]</f>
        <v>-8.3498286894510498E-2</v>
      </c>
      <c r="U331" s="1">
        <f>(Table2[[#This Row],[Close Price]]-Table2[[#This Row],[200D EMA]])/Table2[[#This Row],[200D EMA]]</f>
        <v>-1.1827930955345818E-2</v>
      </c>
      <c r="V331">
        <v>0.53103300405296505</v>
      </c>
      <c r="W331">
        <v>285.10000000000002</v>
      </c>
      <c r="X331">
        <v>316.35000000000002</v>
      </c>
      <c r="Y331">
        <v>285.10000000000002</v>
      </c>
      <c r="Z331">
        <v>325</v>
      </c>
      <c r="AA331">
        <v>285.10000000000002</v>
      </c>
      <c r="AB331">
        <v>353</v>
      </c>
      <c r="AC331" s="1">
        <f>(Table2[[#This Row],[Close Price]]/Table2[[#This Row],[Day Low]])-1</f>
        <v>3.4900035075412061E-2</v>
      </c>
      <c r="AD331" s="1">
        <f>(Table2[[#This Row],[Day High]]/Table2[[#This Row],[Close Price]])-1</f>
        <v>7.2191154041687966E-2</v>
      </c>
      <c r="AE331" s="1">
        <f>(Table2[[#This Row],[Close Price]]/Table2[[#This Row],[Current Week Low]])-1</f>
        <v>3.4900035075412061E-2</v>
      </c>
      <c r="AF331" s="1">
        <f>(Table2[[#This Row],[Current Week High]]/Table2[[#This Row],[Close Price]])-1</f>
        <v>0.10150821894594131</v>
      </c>
      <c r="AG331" s="1">
        <f>(Table2[[#This Row],[Close Price]]/Table2[[#This Row],[Current Month Low]])-1</f>
        <v>3.4900035075412061E-2</v>
      </c>
      <c r="AH331" s="1">
        <f>(Table2[[#This Row],[Current Month High]]/Table2[[#This Row],[Close Price]])-1</f>
        <v>0.19640738857820694</v>
      </c>
      <c r="AI331">
        <v>40.925266903914498</v>
      </c>
      <c r="AJ331">
        <v>117.508293402137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-0.05</v>
      </c>
      <c r="AM331" t="s">
        <v>3161</v>
      </c>
      <c r="AN331">
        <v>-10.69</v>
      </c>
      <c r="AO331" t="s">
        <v>3161</v>
      </c>
      <c r="AP331">
        <v>9.0123444838279998E-2</v>
      </c>
      <c r="AQ331">
        <f>(Table2[[#This Row],[Sharpe Ratio]]-AVERAGE(Table2[Sharpe Ratio]))/_xlfn.STDEV.P(Table2[Sharpe Ratio])</f>
        <v>0.37974886984360479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92</v>
      </c>
      <c r="AT331">
        <f>_xlfn.RANK.AVG(Table2[[#This Row],[6M Return vs Nifty Z-Score]],Table2[6M Return vs Nifty Z-Score])</f>
        <v>692</v>
      </c>
      <c r="AU331">
        <f>_xlfn.RANK.AVG(Table2[[#This Row],[Sharpe Ratio Z-Score]],Table2[Sharpe Ratio Z-Score])</f>
        <v>243</v>
      </c>
      <c r="AV331">
        <f>(Table2[[#This Row],[Rank 1Y]]+Table2[[#This Row],[Rank 6M]]+Table2[[#This Row],[Rank Sharpe]])/3</f>
        <v>342.33333333333331</v>
      </c>
    </row>
    <row r="332" spans="1:48" x14ac:dyDescent="0.3">
      <c r="A332" t="s">
        <v>1695</v>
      </c>
      <c r="B332" t="s">
        <v>1696</v>
      </c>
      <c r="C332" t="s">
        <v>3127</v>
      </c>
      <c r="D332" t="s">
        <v>192</v>
      </c>
      <c r="E332">
        <v>4886.6469817899997</v>
      </c>
      <c r="F332">
        <v>7195.3</v>
      </c>
      <c r="G332">
        <v>54.326545923333903</v>
      </c>
      <c r="H332">
        <f>(Table2[[#This Row],[1Y Return vs Nifty]]-AVERAGE(Table2[1Y Return vs Nifty]))/_xlfn.STDEV.P(Table2[1Y Return vs Nifty])</f>
        <v>0.40757724441163018</v>
      </c>
      <c r="I332">
        <v>5.1954528160753402</v>
      </c>
      <c r="J332">
        <f>(Table2[[#This Row],[1M Return vs Nifty]]-AVERAGE(Table2[1M Return vs Nifty]))/_xlfn.STDEV.P(Table2[1M Return vs Nifty])</f>
        <v>0.46271031485486186</v>
      </c>
      <c r="K332">
        <v>-24.353069906086699</v>
      </c>
      <c r="L332">
        <f>(Table2[[#This Row],[6M Return vs Nifty]]-AVERAGE(Table2[6M Return vs Nifty]))/_xlfn.STDEV.P(Table2[6M Return vs Nifty])</f>
        <v>-1.0026088331105345</v>
      </c>
      <c r="M332">
        <v>-1.07520771346861</v>
      </c>
      <c r="N332">
        <f>(Table2[[#This Row],[1W Return vs Nifty]]-AVERAGE(Table2[1W Return vs Nifty]))/_xlfn.STDEV.P(Table2[1W Return vs Nifty])</f>
        <v>-0.12821509385286556</v>
      </c>
      <c r="O332">
        <v>7714.09</v>
      </c>
      <c r="P332">
        <v>7645.9396748023901</v>
      </c>
      <c r="Q332">
        <v>6993.0634608417004</v>
      </c>
      <c r="R332">
        <v>23.418014459932898</v>
      </c>
      <c r="S332" s="1">
        <f>(Table2[[#This Row],[Close Price]]-Table2[[#This Row],[20D EMA]])/Table2[[#This Row],[20D EMA]]</f>
        <v>-6.7252261770344907E-2</v>
      </c>
      <c r="T332" s="1">
        <f>(Table2[[#This Row],[Close Price]]-Table2[[#This Row],[50D EMA]])/Table2[[#This Row],[50D EMA]]</f>
        <v>-5.8938429279987319E-2</v>
      </c>
      <c r="U332" s="1">
        <f>(Table2[[#This Row],[Close Price]]-Table2[[#This Row],[200D EMA]])/Table2[[#This Row],[200D EMA]]</f>
        <v>2.891959157681635E-2</v>
      </c>
      <c r="V332">
        <v>0.83299996041042002</v>
      </c>
      <c r="W332">
        <v>7139.95</v>
      </c>
      <c r="X332">
        <v>7616.25</v>
      </c>
      <c r="Y332">
        <v>7139.95</v>
      </c>
      <c r="Z332">
        <v>7850</v>
      </c>
      <c r="AA332">
        <v>7139.95</v>
      </c>
      <c r="AB332">
        <v>8356.9</v>
      </c>
      <c r="AC332" s="1">
        <f>(Table2[[#This Row],[Close Price]]/Table2[[#This Row],[Day Low]])-1</f>
        <v>7.7521551271368949E-3</v>
      </c>
      <c r="AD332" s="1">
        <f>(Table2[[#This Row],[Day High]]/Table2[[#This Row],[Close Price]])-1</f>
        <v>5.8503467541311638E-2</v>
      </c>
      <c r="AE332" s="1">
        <f>(Table2[[#This Row],[Close Price]]/Table2[[#This Row],[Current Week Low]])-1</f>
        <v>7.7521551271368949E-3</v>
      </c>
      <c r="AF332" s="1">
        <f>(Table2[[#This Row],[Current Week High]]/Table2[[#This Row],[Close Price]])-1</f>
        <v>9.0989951774074651E-2</v>
      </c>
      <c r="AG332" s="1">
        <f>(Table2[[#This Row],[Close Price]]/Table2[[#This Row],[Current Month Low]])-1</f>
        <v>7.7521551271368949E-3</v>
      </c>
      <c r="AH332" s="1">
        <f>(Table2[[#This Row],[Current Month High]]/Table2[[#This Row],[Close Price]])-1</f>
        <v>0.16143871694022471</v>
      </c>
      <c r="AI332">
        <v>26.233791502786499</v>
      </c>
      <c r="AJ332">
        <v>90.601448987430601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0.08</v>
      </c>
      <c r="AM332" t="s">
        <v>3162</v>
      </c>
      <c r="AN332">
        <v>-7.66</v>
      </c>
      <c r="AO332" t="s">
        <v>3161</v>
      </c>
      <c r="AP332">
        <v>0.10674127935848</v>
      </c>
      <c r="AQ332">
        <f>(Table2[[#This Row],[Sharpe Ratio]]-AVERAGE(Table2[Sharpe Ratio]))/_xlfn.STDEV.P(Table2[Sharpe Ratio])</f>
        <v>0.57508289793082601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0.31454653023391799</v>
      </c>
      <c r="AS332">
        <f>_xlfn.RANK.AVG(Table2[[#This Row],[1Y Return vs Nifty Z-Score]],Table2[1Y Return vs Nifty Z-Score])</f>
        <v>189</v>
      </c>
      <c r="AT332">
        <f>_xlfn.RANK.AVG(Table2[[#This Row],[6M Return vs Nifty Z-Score]],Table2[6M Return vs Nifty Z-Score])</f>
        <v>642</v>
      </c>
      <c r="AU332">
        <f>_xlfn.RANK.AVG(Table2[[#This Row],[Sharpe Ratio Z-Score]],Table2[Sharpe Ratio Z-Score])</f>
        <v>197</v>
      </c>
      <c r="AV332">
        <f>(Table2[[#This Row],[Rank 1Y]]+Table2[[#This Row],[Rank 6M]]+Table2[[#This Row],[Rank Sharpe]])/3</f>
        <v>342.66666666666669</v>
      </c>
    </row>
    <row r="333" spans="1:48" x14ac:dyDescent="0.3">
      <c r="A333" t="s">
        <v>1361</v>
      </c>
      <c r="B333" t="s">
        <v>1362</v>
      </c>
      <c r="C333" t="s">
        <v>3134</v>
      </c>
      <c r="D333" t="s">
        <v>1363</v>
      </c>
      <c r="E333">
        <v>7890.9055854999997</v>
      </c>
      <c r="F333">
        <v>641.9</v>
      </c>
      <c r="G333">
        <v>-11.6483036441895</v>
      </c>
      <c r="H333">
        <f>(Table2[[#This Row],[1Y Return vs Nifty]]-AVERAGE(Table2[1Y Return vs Nifty]))/_xlfn.STDEV.P(Table2[1Y Return vs Nifty])</f>
        <v>-0.68188446405452252</v>
      </c>
      <c r="I333">
        <v>1.03347504294408</v>
      </c>
      <c r="J333">
        <f>(Table2[[#This Row],[1M Return vs Nifty]]-AVERAGE(Table2[1M Return vs Nifty]))/_xlfn.STDEV.P(Table2[1M Return vs Nifty])</f>
        <v>-3.0538986559993371E-3</v>
      </c>
      <c r="K333">
        <v>3.75827585121595</v>
      </c>
      <c r="L333">
        <f>(Table2[[#This Row],[6M Return vs Nifty]]-AVERAGE(Table2[6M Return vs Nifty]))/_xlfn.STDEV.P(Table2[6M Return vs Nifty])</f>
        <v>-2.8386536465133921E-2</v>
      </c>
      <c r="M333">
        <v>4.1992854600584897</v>
      </c>
      <c r="N333">
        <f>(Table2[[#This Row],[1W Return vs Nifty]]-AVERAGE(Table2[1W Return vs Nifty]))/_xlfn.STDEV.P(Table2[1W Return vs Nifty])</f>
        <v>0.89497504756640656</v>
      </c>
      <c r="O333">
        <v>650.71</v>
      </c>
      <c r="P333">
        <v>651.50110123175796</v>
      </c>
      <c r="Q333">
        <v>593.29511908555696</v>
      </c>
      <c r="R333">
        <v>44.980524038319302</v>
      </c>
      <c r="S333" s="1">
        <f>(Table2[[#This Row],[Close Price]]-Table2[[#This Row],[20D EMA]])/Table2[[#This Row],[20D EMA]]</f>
        <v>-1.353905733737004E-2</v>
      </c>
      <c r="T333" s="1">
        <f>(Table2[[#This Row],[Close Price]]-Table2[[#This Row],[50D EMA]])/Table2[[#This Row],[50D EMA]]</f>
        <v>-1.4736891792823828E-2</v>
      </c>
      <c r="U333" s="1">
        <f>(Table2[[#This Row],[Close Price]]-Table2[[#This Row],[200D EMA]])/Table2[[#This Row],[200D EMA]]</f>
        <v>8.1923614995109847E-2</v>
      </c>
      <c r="V333">
        <v>0.52280235604436398</v>
      </c>
      <c r="W333">
        <v>632.54999999999995</v>
      </c>
      <c r="X333">
        <v>668</v>
      </c>
      <c r="Y333">
        <v>632.54999999999995</v>
      </c>
      <c r="Z333">
        <v>692</v>
      </c>
      <c r="AA333">
        <v>605.4</v>
      </c>
      <c r="AB333">
        <v>692</v>
      </c>
      <c r="AC333" s="1">
        <f>(Table2[[#This Row],[Close Price]]/Table2[[#This Row],[Day Low]])-1</f>
        <v>1.4781440202355611E-2</v>
      </c>
      <c r="AD333" s="1">
        <f>(Table2[[#This Row],[Day High]]/Table2[[#This Row],[Close Price]])-1</f>
        <v>4.0660539024770292E-2</v>
      </c>
      <c r="AE333" s="1">
        <f>(Table2[[#This Row],[Close Price]]/Table2[[#This Row],[Current Week Low]])-1</f>
        <v>1.4781440202355611E-2</v>
      </c>
      <c r="AF333" s="1">
        <f>(Table2[[#This Row],[Current Week High]]/Table2[[#This Row],[Close Price]])-1</f>
        <v>7.8049540426857744E-2</v>
      </c>
      <c r="AG333" s="1">
        <f>(Table2[[#This Row],[Close Price]]/Table2[[#This Row],[Current Month Low]])-1</f>
        <v>6.0290716881400641E-2</v>
      </c>
      <c r="AH333" s="1">
        <f>(Table2[[#This Row],[Current Month High]]/Table2[[#This Row],[Close Price]])-1</f>
        <v>7.8049540426857744E-2</v>
      </c>
      <c r="AI333">
        <v>19.7071194890169</v>
      </c>
      <c r="AJ333">
        <v>57.734365401154903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-0.05</v>
      </c>
      <c r="AM333" t="s">
        <v>3161</v>
      </c>
      <c r="AN333">
        <v>-2.09</v>
      </c>
      <c r="AO333" t="s">
        <v>3161</v>
      </c>
      <c r="AP333">
        <v>0.13147428297732799</v>
      </c>
      <c r="AQ333">
        <f>(Table2[[#This Row],[Sharpe Ratio]]-AVERAGE(Table2[Sharpe Ratio]))/_xlfn.STDEV.P(Table2[Sharpe Ratio])</f>
        <v>0.86580653088629811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556</v>
      </c>
      <c r="AT333">
        <f>_xlfn.RANK.AVG(Table2[[#This Row],[6M Return vs Nifty Z-Score]],Table2[6M Return vs Nifty Z-Score])</f>
        <v>340</v>
      </c>
      <c r="AU333">
        <f>_xlfn.RANK.AVG(Table2[[#This Row],[Sharpe Ratio Z-Score]],Table2[Sharpe Ratio Z-Score])</f>
        <v>134</v>
      </c>
      <c r="AV333">
        <f>(Table2[[#This Row],[Rank 1Y]]+Table2[[#This Row],[Rank 6M]]+Table2[[#This Row],[Rank Sharpe]])/3</f>
        <v>343.33333333333331</v>
      </c>
    </row>
    <row r="334" spans="1:48" x14ac:dyDescent="0.3">
      <c r="A334" t="s">
        <v>311</v>
      </c>
      <c r="B334" t="s">
        <v>312</v>
      </c>
      <c r="C334" t="s">
        <v>3126</v>
      </c>
      <c r="D334" t="s">
        <v>48</v>
      </c>
      <c r="E334">
        <v>84883.607678127999</v>
      </c>
      <c r="F334">
        <v>80.39</v>
      </c>
      <c r="G334">
        <v>27.5567859255409</v>
      </c>
      <c r="H334">
        <f>(Table2[[#This Row],[1Y Return vs Nifty]]-AVERAGE(Table2[1Y Return vs Nifty]))/_xlfn.STDEV.P(Table2[1Y Return vs Nifty])</f>
        <v>-3.4479518939914286E-2</v>
      </c>
      <c r="I334">
        <v>-7.6060058171011002</v>
      </c>
      <c r="J334">
        <f>(Table2[[#This Row],[1M Return vs Nifty]]-AVERAGE(Table2[1M Return vs Nifty]))/_xlfn.STDEV.P(Table2[1M Return vs Nifty])</f>
        <v>-0.96989255740588964</v>
      </c>
      <c r="K334">
        <v>-10.3758350483555</v>
      </c>
      <c r="L334">
        <f>(Table2[[#This Row],[6M Return vs Nifty]]-AVERAGE(Table2[6M Return vs Nifty]))/_xlfn.STDEV.P(Table2[6M Return vs Nifty])</f>
        <v>-0.51821602027930647</v>
      </c>
      <c r="M334">
        <v>-4.7640220165846596</v>
      </c>
      <c r="N334">
        <f>(Table2[[#This Row],[1W Return vs Nifty]]-AVERAGE(Table2[1W Return vs Nifty]))/_xlfn.STDEV.P(Table2[1W Return vs Nifty])</f>
        <v>-0.84380203354565098</v>
      </c>
      <c r="O334">
        <v>88.39</v>
      </c>
      <c r="P334">
        <v>91.177729180173898</v>
      </c>
      <c r="Q334">
        <v>85.837868854631907</v>
      </c>
      <c r="R334">
        <v>17.654909705089398</v>
      </c>
      <c r="S334" s="1">
        <f>(Table2[[#This Row],[Close Price]]-Table2[[#This Row],[20D EMA]])/Table2[[#This Row],[20D EMA]]</f>
        <v>-9.0507976015386349E-2</v>
      </c>
      <c r="T334" s="1">
        <f>(Table2[[#This Row],[Close Price]]-Table2[[#This Row],[50D EMA]])/Table2[[#This Row],[50D EMA]]</f>
        <v>-0.11831539650276386</v>
      </c>
      <c r="U334" s="1">
        <f>(Table2[[#This Row],[Close Price]]-Table2[[#This Row],[200D EMA]])/Table2[[#This Row],[200D EMA]]</f>
        <v>-6.3466963093619877E-2</v>
      </c>
      <c r="V334">
        <v>0.72144390354155596</v>
      </c>
      <c r="W334">
        <v>79.760000000000005</v>
      </c>
      <c r="X334">
        <v>84.51</v>
      </c>
      <c r="Y334">
        <v>79.760000000000005</v>
      </c>
      <c r="Z334">
        <v>85.74</v>
      </c>
      <c r="AA334">
        <v>79.760000000000005</v>
      </c>
      <c r="AB334">
        <v>94.93</v>
      </c>
      <c r="AC334" s="1">
        <f>(Table2[[#This Row],[Close Price]]/Table2[[#This Row],[Day Low]])-1</f>
        <v>7.8986960882647672E-3</v>
      </c>
      <c r="AD334" s="1">
        <f>(Table2[[#This Row],[Day High]]/Table2[[#This Row],[Close Price]])-1</f>
        <v>5.1250155491976646E-2</v>
      </c>
      <c r="AE334" s="1">
        <f>(Table2[[#This Row],[Close Price]]/Table2[[#This Row],[Current Week Low]])-1</f>
        <v>7.8986960882647672E-3</v>
      </c>
      <c r="AF334" s="1">
        <f>(Table2[[#This Row],[Current Week High]]/Table2[[#This Row],[Close Price]])-1</f>
        <v>6.6550565990794786E-2</v>
      </c>
      <c r="AG334" s="1">
        <f>(Table2[[#This Row],[Close Price]]/Table2[[#This Row],[Current Month Low]])-1</f>
        <v>7.8986960882647672E-3</v>
      </c>
      <c r="AH334" s="1">
        <f>(Table2[[#This Row],[Current Month High]]/Table2[[#This Row],[Close Price]])-1</f>
        <v>0.18086826719741267</v>
      </c>
      <c r="AI334">
        <v>29.058340589625502</v>
      </c>
      <c r="AJ334">
        <v>54.596153846153797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-0.14000000000000001</v>
      </c>
      <c r="AM334" t="s">
        <v>3161</v>
      </c>
      <c r="AN334">
        <v>-10.62</v>
      </c>
      <c r="AO334" t="s">
        <v>3161</v>
      </c>
      <c r="AP334">
        <v>9.3685037712694E-2</v>
      </c>
      <c r="AQ334">
        <f>(Table2[[#This Row],[Sharpe Ratio]]-AVERAGE(Table2[Sharpe Ratio]))/_xlfn.STDEV.P(Table2[Sharpe Ratio])</f>
        <v>0.4216135473213089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297</v>
      </c>
      <c r="AT334">
        <f>_xlfn.RANK.AVG(Table2[[#This Row],[6M Return vs Nifty Z-Score]],Table2[6M Return vs Nifty Z-Score])</f>
        <v>500</v>
      </c>
      <c r="AU334">
        <f>_xlfn.RANK.AVG(Table2[[#This Row],[Sharpe Ratio Z-Score]],Table2[Sharpe Ratio Z-Score])</f>
        <v>234</v>
      </c>
      <c r="AV334">
        <f>(Table2[[#This Row],[Rank 1Y]]+Table2[[#This Row],[Rank 6M]]+Table2[[#This Row],[Rank Sharpe]])/3</f>
        <v>343.66666666666669</v>
      </c>
    </row>
    <row r="335" spans="1:48" x14ac:dyDescent="0.3">
      <c r="A335" t="s">
        <v>507</v>
      </c>
      <c r="B335" t="s">
        <v>508</v>
      </c>
      <c r="C335" t="s">
        <v>3127</v>
      </c>
      <c r="D335" t="s">
        <v>509</v>
      </c>
      <c r="E335">
        <v>40381.602603899999</v>
      </c>
      <c r="F335">
        <v>3671.7</v>
      </c>
      <c r="G335">
        <v>-5.7868842688910203</v>
      </c>
      <c r="H335">
        <f>(Table2[[#This Row],[1Y Return vs Nifty]]-AVERAGE(Table2[1Y Return vs Nifty]))/_xlfn.STDEV.P(Table2[1Y Return vs Nifty])</f>
        <v>-0.58509315632878667</v>
      </c>
      <c r="I335">
        <v>-3.1217652017494801</v>
      </c>
      <c r="J335">
        <f>(Table2[[#This Row],[1M Return vs Nifty]]-AVERAGE(Table2[1M Return vs Nifty]))/_xlfn.STDEV.P(Table2[1M Return vs Nifty])</f>
        <v>-0.46806411976112233</v>
      </c>
      <c r="K335">
        <v>6.0680040933622097</v>
      </c>
      <c r="L335">
        <f>(Table2[[#This Row],[6M Return vs Nifty]]-AVERAGE(Table2[6M Return vs Nifty]))/_xlfn.STDEV.P(Table2[6M Return vs Nifty])</f>
        <v>5.1659035600939374E-2</v>
      </c>
      <c r="M335">
        <v>-4.2311868658658298</v>
      </c>
      <c r="N335">
        <f>(Table2[[#This Row],[1W Return vs Nifty]]-AVERAGE(Table2[1W Return vs Nifty]))/_xlfn.STDEV.P(Table2[1W Return vs Nifty])</f>
        <v>-0.74043823056387847</v>
      </c>
      <c r="O335">
        <v>3912.35</v>
      </c>
      <c r="P335">
        <v>3925.81571557493</v>
      </c>
      <c r="Q335">
        <v>3608.4205948493</v>
      </c>
      <c r="R335">
        <v>25.074552221323302</v>
      </c>
      <c r="S335" s="1">
        <f>(Table2[[#This Row],[Close Price]]-Table2[[#This Row],[20D EMA]])/Table2[[#This Row],[20D EMA]]</f>
        <v>-6.1510345444553811E-2</v>
      </c>
      <c r="T335" s="1">
        <f>(Table2[[#This Row],[Close Price]]-Table2[[#This Row],[50D EMA]])/Table2[[#This Row],[50D EMA]]</f>
        <v>-6.4729405042313684E-2</v>
      </c>
      <c r="U335" s="1">
        <f>(Table2[[#This Row],[Close Price]]-Table2[[#This Row],[200D EMA]])/Table2[[#This Row],[200D EMA]]</f>
        <v>1.7536593500498691E-2</v>
      </c>
      <c r="V335">
        <v>0.81663113523013497</v>
      </c>
      <c r="W335">
        <v>3660</v>
      </c>
      <c r="X335">
        <v>3774.85</v>
      </c>
      <c r="Y335">
        <v>3660</v>
      </c>
      <c r="Z335">
        <v>3825.85</v>
      </c>
      <c r="AA335">
        <v>3660</v>
      </c>
      <c r="AB335">
        <v>4340.95</v>
      </c>
      <c r="AC335" s="1">
        <f>(Table2[[#This Row],[Close Price]]/Table2[[#This Row],[Day Low]])-1</f>
        <v>3.1967213114754145E-3</v>
      </c>
      <c r="AD335" s="1">
        <f>(Table2[[#This Row],[Day High]]/Table2[[#This Row],[Close Price]])-1</f>
        <v>2.8093253806138918E-2</v>
      </c>
      <c r="AE335" s="1">
        <f>(Table2[[#This Row],[Close Price]]/Table2[[#This Row],[Current Week Low]])-1</f>
        <v>3.1967213114754145E-3</v>
      </c>
      <c r="AF335" s="1">
        <f>(Table2[[#This Row],[Current Week High]]/Table2[[#This Row],[Close Price]])-1</f>
        <v>4.1983277500885263E-2</v>
      </c>
      <c r="AG335" s="1">
        <f>(Table2[[#This Row],[Close Price]]/Table2[[#This Row],[Current Month Low]])-1</f>
        <v>3.1967213114754145E-3</v>
      </c>
      <c r="AH335" s="1">
        <f>(Table2[[#This Row],[Current Month High]]/Table2[[#This Row],[Close Price]])-1</f>
        <v>0.18227251681782275</v>
      </c>
      <c r="AI335">
        <v>20.3802053544679</v>
      </c>
      <c r="AJ335">
        <v>38.638423198912498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-0.02</v>
      </c>
      <c r="AM335" t="s">
        <v>3161</v>
      </c>
      <c r="AN335">
        <v>-8.57</v>
      </c>
      <c r="AO335" t="s">
        <v>3161</v>
      </c>
      <c r="AP335">
        <v>0.10150717063282499</v>
      </c>
      <c r="AQ335">
        <f>(Table2[[#This Row],[Sharpe Ratio]]-AVERAGE(Table2[Sharpe Ratio]))/_xlfn.STDEV.P(Table2[Sharpe Ratio])</f>
        <v>0.51355866385653226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517</v>
      </c>
      <c r="AT335">
        <f>_xlfn.RANK.AVG(Table2[[#This Row],[6M Return vs Nifty Z-Score]],Table2[6M Return vs Nifty Z-Score])</f>
        <v>307</v>
      </c>
      <c r="AU335">
        <f>_xlfn.RANK.AVG(Table2[[#This Row],[Sharpe Ratio Z-Score]],Table2[Sharpe Ratio Z-Score])</f>
        <v>207</v>
      </c>
      <c r="AV335">
        <f>(Table2[[#This Row],[Rank 1Y]]+Table2[[#This Row],[Rank 6M]]+Table2[[#This Row],[Rank Sharpe]])/3</f>
        <v>343.66666666666669</v>
      </c>
    </row>
    <row r="336" spans="1:48" x14ac:dyDescent="0.3">
      <c r="A336" t="s">
        <v>1767</v>
      </c>
      <c r="B336" t="s">
        <v>1768</v>
      </c>
      <c r="C336" t="s">
        <v>3130</v>
      </c>
      <c r="D336" t="s">
        <v>436</v>
      </c>
      <c r="E336">
        <v>4355.1924447599904</v>
      </c>
      <c r="F336">
        <v>380.2</v>
      </c>
      <c r="G336">
        <v>7.9494132301934197</v>
      </c>
      <c r="H336">
        <f>(Table2[[#This Row],[1Y Return vs Nifty]]-AVERAGE(Table2[1Y Return vs Nifty]))/_xlfn.STDEV.P(Table2[1Y Return vs Nifty])</f>
        <v>-0.35826171617467995</v>
      </c>
      <c r="I336">
        <v>8.9295236468091304</v>
      </c>
      <c r="J336">
        <f>(Table2[[#This Row],[1M Return vs Nifty]]-AVERAGE(Table2[1M Return vs Nifty]))/_xlfn.STDEV.P(Table2[1M Return vs Nifty])</f>
        <v>0.88058774199981493</v>
      </c>
      <c r="K336">
        <v>-6.9711289396161797</v>
      </c>
      <c r="L336">
        <f>(Table2[[#This Row],[6M Return vs Nifty]]-AVERAGE(Table2[6M Return vs Nifty]))/_xlfn.STDEV.P(Table2[6M Return vs Nifty])</f>
        <v>-0.40022307062491352</v>
      </c>
      <c r="M336">
        <v>3.7971514235847699</v>
      </c>
      <c r="N336">
        <f>(Table2[[#This Row],[1W Return vs Nifty]]-AVERAGE(Table2[1W Return vs Nifty]))/_xlfn.STDEV.P(Table2[1W Return vs Nifty])</f>
        <v>0.81696573593923827</v>
      </c>
      <c r="O336">
        <v>397.15</v>
      </c>
      <c r="P336">
        <v>390.441500392938</v>
      </c>
      <c r="Q336">
        <v>369.75057166195</v>
      </c>
      <c r="R336">
        <v>36.276217045612299</v>
      </c>
      <c r="S336" s="1">
        <f>(Table2[[#This Row],[Close Price]]-Table2[[#This Row],[20D EMA]])/Table2[[#This Row],[20D EMA]]</f>
        <v>-4.267908850560239E-2</v>
      </c>
      <c r="T336" s="1">
        <f>(Table2[[#This Row],[Close Price]]-Table2[[#This Row],[50D EMA]])/Table2[[#This Row],[50D EMA]]</f>
        <v>-2.6230563048833238E-2</v>
      </c>
      <c r="U336" s="1">
        <f>(Table2[[#This Row],[Close Price]]-Table2[[#This Row],[200D EMA]])/Table2[[#This Row],[200D EMA]]</f>
        <v>2.8260749648288657E-2</v>
      </c>
      <c r="V336">
        <v>0.65603023639953995</v>
      </c>
      <c r="W336">
        <v>377.6</v>
      </c>
      <c r="X336">
        <v>403.8</v>
      </c>
      <c r="Y336">
        <v>377.6</v>
      </c>
      <c r="Z336">
        <v>416.4</v>
      </c>
      <c r="AA336">
        <v>377.6</v>
      </c>
      <c r="AB336">
        <v>438.95</v>
      </c>
      <c r="AC336" s="1">
        <f>(Table2[[#This Row],[Close Price]]/Table2[[#This Row],[Day Low]])-1</f>
        <v>6.8855932203388814E-3</v>
      </c>
      <c r="AD336" s="1">
        <f>(Table2[[#This Row],[Day High]]/Table2[[#This Row],[Close Price]])-1</f>
        <v>6.2072593371909512E-2</v>
      </c>
      <c r="AE336" s="1">
        <f>(Table2[[#This Row],[Close Price]]/Table2[[#This Row],[Current Week Low]])-1</f>
        <v>6.8855932203388814E-3</v>
      </c>
      <c r="AF336" s="1">
        <f>(Table2[[#This Row],[Current Week High]]/Table2[[#This Row],[Close Price]])-1</f>
        <v>9.5213045765386584E-2</v>
      </c>
      <c r="AG336" s="1">
        <f>(Table2[[#This Row],[Close Price]]/Table2[[#This Row],[Current Month Low]])-1</f>
        <v>6.8855932203388814E-3</v>
      </c>
      <c r="AH336" s="1">
        <f>(Table2[[#This Row],[Current Month High]]/Table2[[#This Row],[Close Price]])-1</f>
        <v>0.1545239347711731</v>
      </c>
      <c r="AI336">
        <v>20.686480799579101</v>
      </c>
      <c r="AJ336">
        <v>35.038181495293898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0.08</v>
      </c>
      <c r="AM336" t="s">
        <v>3162</v>
      </c>
      <c r="AN336">
        <v>-5.93</v>
      </c>
      <c r="AO336" t="s">
        <v>3161</v>
      </c>
      <c r="AP336">
        <v>0.123173627023655</v>
      </c>
      <c r="AQ336">
        <f>(Table2[[#This Row],[Sharpe Ratio]]-AVERAGE(Table2[Sharpe Ratio]))/_xlfn.STDEV.P(Table2[Sharpe Ratio])</f>
        <v>0.7682366242160753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1.7073053153555349</v>
      </c>
      <c r="AS336">
        <f>_xlfn.RANK.AVG(Table2[[#This Row],[1Y Return vs Nifty Z-Score]],Table2[1Y Return vs Nifty Z-Score])</f>
        <v>419</v>
      </c>
      <c r="AT336">
        <f>_xlfn.RANK.AVG(Table2[[#This Row],[6M Return vs Nifty Z-Score]],Table2[6M Return vs Nifty Z-Score])</f>
        <v>462</v>
      </c>
      <c r="AU336">
        <f>_xlfn.RANK.AVG(Table2[[#This Row],[Sharpe Ratio Z-Score]],Table2[Sharpe Ratio Z-Score])</f>
        <v>156</v>
      </c>
      <c r="AV336">
        <f>(Table2[[#This Row],[Rank 1Y]]+Table2[[#This Row],[Rank 6M]]+Table2[[#This Row],[Rank Sharpe]])/3</f>
        <v>345.66666666666669</v>
      </c>
    </row>
    <row r="337" spans="1:48" x14ac:dyDescent="0.3">
      <c r="A337" t="s">
        <v>579</v>
      </c>
      <c r="B337" t="s">
        <v>580</v>
      </c>
      <c r="C337" t="s">
        <v>3128</v>
      </c>
      <c r="D337" t="s">
        <v>108</v>
      </c>
      <c r="E337">
        <v>32816.809006695003</v>
      </c>
      <c r="F337">
        <v>307.64999999999998</v>
      </c>
      <c r="G337">
        <v>26.129813663339501</v>
      </c>
      <c r="H337">
        <f>(Table2[[#This Row],[1Y Return vs Nifty]]-AVERAGE(Table2[1Y Return vs Nifty]))/_xlfn.STDEV.P(Table2[1Y Return vs Nifty])</f>
        <v>-5.8043523237046112E-2</v>
      </c>
      <c r="I337">
        <v>3.25195356110128</v>
      </c>
      <c r="J337">
        <f>(Table2[[#This Row],[1M Return vs Nifty]]-AVERAGE(Table2[1M Return vs Nifty]))/_xlfn.STDEV.P(Table2[1M Return vs Nifty])</f>
        <v>0.24521458294687959</v>
      </c>
      <c r="K337">
        <v>18.226639098405801</v>
      </c>
      <c r="L337">
        <f>(Table2[[#This Row],[6M Return vs Nifty]]-AVERAGE(Table2[6M Return vs Nifty]))/_xlfn.STDEV.P(Table2[6M Return vs Nifty])</f>
        <v>0.47302674317892429</v>
      </c>
      <c r="M337">
        <v>-4.5970406095965801</v>
      </c>
      <c r="N337">
        <f>(Table2[[#This Row],[1W Return vs Nifty]]-AVERAGE(Table2[1W Return vs Nifty]))/_xlfn.STDEV.P(Table2[1W Return vs Nifty])</f>
        <v>-0.81140958865861534</v>
      </c>
      <c r="O337">
        <v>333.59</v>
      </c>
      <c r="P337">
        <v>329.58864716897</v>
      </c>
      <c r="Q337">
        <v>293.63580953561802</v>
      </c>
      <c r="R337">
        <v>25.8221691756771</v>
      </c>
      <c r="S337" s="1">
        <f>(Table2[[#This Row],[Close Price]]-Table2[[#This Row],[20D EMA]])/Table2[[#This Row],[20D EMA]]</f>
        <v>-7.7760124703977931E-2</v>
      </c>
      <c r="T337" s="1">
        <f>(Table2[[#This Row],[Close Price]]-Table2[[#This Row],[50D EMA]])/Table2[[#This Row],[50D EMA]]</f>
        <v>-6.656372225625462E-2</v>
      </c>
      <c r="U337" s="1">
        <f>(Table2[[#This Row],[Close Price]]-Table2[[#This Row],[200D EMA]])/Table2[[#This Row],[200D EMA]]</f>
        <v>4.7726435295971738E-2</v>
      </c>
      <c r="V337">
        <v>0.54130131111812396</v>
      </c>
      <c r="W337">
        <v>306.5</v>
      </c>
      <c r="X337">
        <v>327</v>
      </c>
      <c r="Y337">
        <v>306.5</v>
      </c>
      <c r="Z337">
        <v>335.75</v>
      </c>
      <c r="AA337">
        <v>306.5</v>
      </c>
      <c r="AB337">
        <v>357.9</v>
      </c>
      <c r="AC337" s="1">
        <f>(Table2[[#This Row],[Close Price]]/Table2[[#This Row],[Day Low]])-1</f>
        <v>3.7520391517127383E-3</v>
      </c>
      <c r="AD337" s="1">
        <f>(Table2[[#This Row],[Day High]]/Table2[[#This Row],[Close Price]])-1</f>
        <v>6.2896148220380477E-2</v>
      </c>
      <c r="AE337" s="1">
        <f>(Table2[[#This Row],[Close Price]]/Table2[[#This Row],[Current Week Low]])-1</f>
        <v>3.7520391517127383E-3</v>
      </c>
      <c r="AF337" s="1">
        <f>(Table2[[#This Row],[Current Week High]]/Table2[[#This Row],[Close Price]])-1</f>
        <v>9.1337558914350803E-2</v>
      </c>
      <c r="AG337" s="1">
        <f>(Table2[[#This Row],[Close Price]]/Table2[[#This Row],[Current Month Low]])-1</f>
        <v>3.7520391517127383E-3</v>
      </c>
      <c r="AH337" s="1">
        <f>(Table2[[#This Row],[Current Month High]]/Table2[[#This Row],[Close Price]])-1</f>
        <v>0.16333495855680158</v>
      </c>
      <c r="AI337">
        <v>18.446286364375101</v>
      </c>
      <c r="AJ337">
        <v>54.792452830188601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-0.09</v>
      </c>
      <c r="AM337" t="s">
        <v>3161</v>
      </c>
      <c r="AN337">
        <v>-7.61</v>
      </c>
      <c r="AO337" t="s">
        <v>3161</v>
      </c>
      <c r="AP337">
        <v>-4.6273085028409999E-3</v>
      </c>
      <c r="AQ337">
        <f>(Table2[[#This Row],[Sharpe Ratio]]-AVERAGE(Table2[Sharpe Ratio]))/_xlfn.STDEV.P(Table2[Sharpe Ratio])</f>
        <v>-0.73399710541702445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-0.88520889118688206</v>
      </c>
      <c r="AS337">
        <f>_xlfn.RANK.AVG(Table2[[#This Row],[1Y Return vs Nifty Z-Score]],Table2[1Y Return vs Nifty Z-Score])</f>
        <v>303</v>
      </c>
      <c r="AT337">
        <f>_xlfn.RANK.AVG(Table2[[#This Row],[6M Return vs Nifty Z-Score]],Table2[6M Return vs Nifty Z-Score])</f>
        <v>180</v>
      </c>
      <c r="AU337">
        <f>_xlfn.RANK.AVG(Table2[[#This Row],[Sharpe Ratio Z-Score]],Table2[Sharpe Ratio Z-Score])</f>
        <v>562</v>
      </c>
      <c r="AV337">
        <f>(Table2[[#This Row],[Rank 1Y]]+Table2[[#This Row],[Rank 6M]]+Table2[[#This Row],[Rank Sharpe]])/3</f>
        <v>348.33333333333331</v>
      </c>
    </row>
    <row r="338" spans="1:48" x14ac:dyDescent="0.3">
      <c r="A338" t="s">
        <v>992</v>
      </c>
      <c r="B338" t="s">
        <v>993</v>
      </c>
      <c r="C338" t="s">
        <v>3119</v>
      </c>
      <c r="D338" t="s">
        <v>285</v>
      </c>
      <c r="E338">
        <v>13721.782243879999</v>
      </c>
      <c r="F338">
        <v>587.79999999999995</v>
      </c>
      <c r="G338">
        <v>108.027588167423</v>
      </c>
      <c r="H338">
        <f>(Table2[[#This Row],[1Y Return vs Nifty]]-AVERAGE(Table2[1Y Return vs Nifty]))/_xlfn.STDEV.P(Table2[1Y Return vs Nifty])</f>
        <v>1.2943580345637911</v>
      </c>
      <c r="I338">
        <v>-8.1365247782524008</v>
      </c>
      <c r="J338">
        <f>(Table2[[#This Row],[1M Return vs Nifty]]-AVERAGE(Table2[1M Return vs Nifty]))/_xlfn.STDEV.P(Table2[1M Return vs Nifty])</f>
        <v>-1.0292625877526234</v>
      </c>
      <c r="K338">
        <v>-14.394357024724901</v>
      </c>
      <c r="L338">
        <f>(Table2[[#This Row],[6M Return vs Nifty]]-AVERAGE(Table2[6M Return vs Nifty]))/_xlfn.STDEV.P(Table2[6M Return vs Nifty])</f>
        <v>-0.65748127434212944</v>
      </c>
      <c r="M338">
        <v>11.9661904557013</v>
      </c>
      <c r="N338">
        <f>(Table2[[#This Row],[1W Return vs Nifty]]-AVERAGE(Table2[1W Return vs Nifty]))/_xlfn.STDEV.P(Table2[1W Return vs Nifty])</f>
        <v>2.4016640050511269</v>
      </c>
      <c r="O338">
        <v>607.20000000000005</v>
      </c>
      <c r="P338">
        <v>637.71146523763696</v>
      </c>
      <c r="Q338">
        <v>607.87630844161197</v>
      </c>
      <c r="R338">
        <v>44.927558108358198</v>
      </c>
      <c r="S338" s="1">
        <f>(Table2[[#This Row],[Close Price]]-Table2[[#This Row],[20D EMA]])/Table2[[#This Row],[20D EMA]]</f>
        <v>-3.1949934123847314E-2</v>
      </c>
      <c r="T338" s="1">
        <f>(Table2[[#This Row],[Close Price]]-Table2[[#This Row],[50D EMA]])/Table2[[#This Row],[50D EMA]]</f>
        <v>-7.8266532685025481E-2</v>
      </c>
      <c r="U338" s="1">
        <f>(Table2[[#This Row],[Close Price]]-Table2[[#This Row],[200D EMA]])/Table2[[#This Row],[200D EMA]]</f>
        <v>-3.3026963154857668E-2</v>
      </c>
      <c r="V338">
        <v>1.42547043330877</v>
      </c>
      <c r="W338">
        <v>587.79999999999995</v>
      </c>
      <c r="X338">
        <v>615.95000000000005</v>
      </c>
      <c r="Y338">
        <v>587.79999999999995</v>
      </c>
      <c r="Z338">
        <v>638</v>
      </c>
      <c r="AA338">
        <v>504.05</v>
      </c>
      <c r="AB338">
        <v>641.70000000000005</v>
      </c>
      <c r="AC338" s="1">
        <f>(Table2[[#This Row],[Close Price]]/Table2[[#This Row],[Day Low]])-1</f>
        <v>0</v>
      </c>
      <c r="AD338" s="1">
        <f>(Table2[[#This Row],[Day High]]/Table2[[#This Row],[Close Price]])-1</f>
        <v>4.789043892480449E-2</v>
      </c>
      <c r="AE338" s="1">
        <f>(Table2[[#This Row],[Close Price]]/Table2[[#This Row],[Current Week Low]])-1</f>
        <v>0</v>
      </c>
      <c r="AF338" s="1">
        <f>(Table2[[#This Row],[Current Week High]]/Table2[[#This Row],[Close Price]])-1</f>
        <v>8.5403198366791555E-2</v>
      </c>
      <c r="AG338" s="1">
        <f>(Table2[[#This Row],[Close Price]]/Table2[[#This Row],[Current Month Low]])-1</f>
        <v>0.16615415137387157</v>
      </c>
      <c r="AH338" s="1">
        <f>(Table2[[#This Row],[Current Month High]]/Table2[[#This Row],[Close Price]])-1</f>
        <v>9.1697856413746281E-2</v>
      </c>
      <c r="AI338">
        <v>40.864239537257497</v>
      </c>
      <c r="AJ338">
        <v>130.14878621769699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-0.06</v>
      </c>
      <c r="AM338" t="s">
        <v>3161</v>
      </c>
      <c r="AN338">
        <v>7.54</v>
      </c>
      <c r="AO338" t="s">
        <v>3162</v>
      </c>
      <c r="AP338">
        <v>2.7184188296968E-2</v>
      </c>
      <c r="AQ338">
        <f>(Table2[[#This Row],[Sharpe Ratio]]-AVERAGE(Table2[Sharpe Ratio]))/_xlfn.STDEV.P(Table2[Sharpe Ratio])</f>
        <v>-0.36006945546738145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74</v>
      </c>
      <c r="AT338">
        <f>_xlfn.RANK.AVG(Table2[[#This Row],[6M Return vs Nifty Z-Score]],Table2[6M Return vs Nifty Z-Score])</f>
        <v>545</v>
      </c>
      <c r="AU338">
        <f>_xlfn.RANK.AVG(Table2[[#This Row],[Sharpe Ratio Z-Score]],Table2[Sharpe Ratio Z-Score])</f>
        <v>426</v>
      </c>
      <c r="AV338">
        <f>(Table2[[#This Row],[Rank 1Y]]+Table2[[#This Row],[Rank 6M]]+Table2[[#This Row],[Rank Sharpe]])/3</f>
        <v>348.33333333333331</v>
      </c>
    </row>
    <row r="339" spans="1:48" x14ac:dyDescent="0.3">
      <c r="A339" t="s">
        <v>722</v>
      </c>
      <c r="B339" t="s">
        <v>723</v>
      </c>
      <c r="C339" t="s">
        <v>3128</v>
      </c>
      <c r="D339" t="s">
        <v>288</v>
      </c>
      <c r="E339">
        <v>23379.239944069999</v>
      </c>
      <c r="F339">
        <v>373.85</v>
      </c>
      <c r="G339">
        <v>56.1916639356904</v>
      </c>
      <c r="H339">
        <f>(Table2[[#This Row],[1Y Return vs Nifty]]-AVERAGE(Table2[1Y Return vs Nifty]))/_xlfn.STDEV.P(Table2[1Y Return vs Nifty])</f>
        <v>0.4383764757786261</v>
      </c>
      <c r="I339">
        <v>12.7028401032702</v>
      </c>
      <c r="J339">
        <f>(Table2[[#This Row],[1M Return vs Nifty]]-AVERAGE(Table2[1M Return vs Nifty]))/_xlfn.STDEV.P(Table2[1M Return vs Nifty])</f>
        <v>1.3028571214801732</v>
      </c>
      <c r="K339">
        <v>-31.3829365298261</v>
      </c>
      <c r="L339">
        <f>(Table2[[#This Row],[6M Return vs Nifty]]-AVERAGE(Table2[6M Return vs Nifty]))/_xlfn.STDEV.P(Table2[6M Return vs Nifty])</f>
        <v>-1.2462347650178014</v>
      </c>
      <c r="M339">
        <v>-6.5890020188582596</v>
      </c>
      <c r="N339">
        <f>(Table2[[#This Row],[1W Return vs Nifty]]-AVERAGE(Table2[1W Return vs Nifty]))/_xlfn.STDEV.P(Table2[1W Return vs Nifty])</f>
        <v>-1.1978268630753832</v>
      </c>
      <c r="O339">
        <v>398.41</v>
      </c>
      <c r="P339">
        <v>396.10497727155098</v>
      </c>
      <c r="Q339">
        <v>381.77323883010001</v>
      </c>
      <c r="R339">
        <v>25.950964247536</v>
      </c>
      <c r="S339" s="1">
        <f>(Table2[[#This Row],[Close Price]]-Table2[[#This Row],[20D EMA]])/Table2[[#This Row],[20D EMA]]</f>
        <v>-6.164503903014483E-2</v>
      </c>
      <c r="T339" s="1">
        <f>(Table2[[#This Row],[Close Price]]-Table2[[#This Row],[50D EMA]])/Table2[[#This Row],[50D EMA]]</f>
        <v>-5.6184543362336969E-2</v>
      </c>
      <c r="U339" s="1">
        <f>(Table2[[#This Row],[Close Price]]-Table2[[#This Row],[200D EMA]])/Table2[[#This Row],[200D EMA]]</f>
        <v>-2.0753782675757577E-2</v>
      </c>
      <c r="V339">
        <v>1.10872486352196</v>
      </c>
      <c r="W339">
        <v>372.4</v>
      </c>
      <c r="X339">
        <v>394.95</v>
      </c>
      <c r="Y339">
        <v>372.4</v>
      </c>
      <c r="Z339">
        <v>403.65</v>
      </c>
      <c r="AA339">
        <v>369.2</v>
      </c>
      <c r="AB339">
        <v>441.6</v>
      </c>
      <c r="AC339" s="1">
        <f>(Table2[[#This Row],[Close Price]]/Table2[[#This Row],[Day Low]])-1</f>
        <v>3.8936627282493141E-3</v>
      </c>
      <c r="AD339" s="1">
        <f>(Table2[[#This Row],[Day High]]/Table2[[#This Row],[Close Price]])-1</f>
        <v>5.6439748562257419E-2</v>
      </c>
      <c r="AE339" s="1">
        <f>(Table2[[#This Row],[Close Price]]/Table2[[#This Row],[Current Week Low]])-1</f>
        <v>3.8936627282493141E-3</v>
      </c>
      <c r="AF339" s="1">
        <f>(Table2[[#This Row],[Current Week High]]/Table2[[#This Row],[Close Price]])-1</f>
        <v>7.9711114083188317E-2</v>
      </c>
      <c r="AG339" s="1">
        <f>(Table2[[#This Row],[Close Price]]/Table2[[#This Row],[Current Month Low]])-1</f>
        <v>1.2594799566630677E-2</v>
      </c>
      <c r="AH339" s="1">
        <f>(Table2[[#This Row],[Current Month High]]/Table2[[#This Row],[Close Price]])-1</f>
        <v>0.18122241540724882</v>
      </c>
      <c r="AI339">
        <v>34.331951317373203</v>
      </c>
      <c r="AJ339">
        <v>81.877888591583499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-0.12</v>
      </c>
      <c r="AM339" t="s">
        <v>3161</v>
      </c>
      <c r="AN339">
        <v>-4.42</v>
      </c>
      <c r="AO339" t="s">
        <v>3161</v>
      </c>
      <c r="AP339">
        <v>0.112313384283554</v>
      </c>
      <c r="AQ339">
        <f>(Table2[[#This Row],[Sharpe Ratio]]-AVERAGE(Table2[Sharpe Ratio]))/_xlfn.STDEV.P(Table2[Sharpe Ratio])</f>
        <v>0.64058010207113114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-6.2247928763254468E-2</v>
      </c>
      <c r="AS339">
        <f>_xlfn.RANK.AVG(Table2[[#This Row],[1Y Return vs Nifty Z-Score]],Table2[1Y Return vs Nifty Z-Score])</f>
        <v>181</v>
      </c>
      <c r="AT339">
        <f>_xlfn.RANK.AVG(Table2[[#This Row],[6M Return vs Nifty Z-Score]],Table2[6M Return vs Nifty Z-Score])</f>
        <v>689</v>
      </c>
      <c r="AU339">
        <f>_xlfn.RANK.AVG(Table2[[#This Row],[Sharpe Ratio Z-Score]],Table2[Sharpe Ratio Z-Score])</f>
        <v>178</v>
      </c>
      <c r="AV339">
        <f>(Table2[[#This Row],[Rank 1Y]]+Table2[[#This Row],[Rank 6M]]+Table2[[#This Row],[Rank Sharpe]])/3</f>
        <v>349.33333333333331</v>
      </c>
    </row>
    <row r="340" spans="1:48" x14ac:dyDescent="0.3">
      <c r="A340" t="s">
        <v>1840</v>
      </c>
      <c r="B340" t="s">
        <v>1841</v>
      </c>
      <c r="C340" t="s">
        <v>3132</v>
      </c>
      <c r="D340" t="s">
        <v>114</v>
      </c>
      <c r="E340">
        <v>3985.2446310300002</v>
      </c>
      <c r="F340">
        <v>233.05</v>
      </c>
      <c r="G340">
        <v>57.376603722793902</v>
      </c>
      <c r="H340">
        <f>(Table2[[#This Row],[1Y Return vs Nifty]]-AVERAGE(Table2[1Y Return vs Nifty]))/_xlfn.STDEV.P(Table2[1Y Return vs Nifty])</f>
        <v>0.45794372804747824</v>
      </c>
      <c r="I340">
        <v>-2.5973629071747601</v>
      </c>
      <c r="J340">
        <f>(Table2[[#This Row],[1M Return vs Nifty]]-AVERAGE(Table2[1M Return vs Nifty]))/_xlfn.STDEV.P(Table2[1M Return vs Nifty])</f>
        <v>-0.40937860157486688</v>
      </c>
      <c r="K340">
        <v>-15.456939814402499</v>
      </c>
      <c r="L340">
        <f>(Table2[[#This Row],[6M Return vs Nifty]]-AVERAGE(Table2[6M Return vs Nifty]))/_xlfn.STDEV.P(Table2[6M Return vs Nifty])</f>
        <v>-0.69430597333280897</v>
      </c>
      <c r="M340">
        <v>2.3389072739864201E-2</v>
      </c>
      <c r="N340">
        <f>(Table2[[#This Row],[1W Return vs Nifty]]-AVERAGE(Table2[1W Return vs Nifty]))/_xlfn.STDEV.P(Table2[1W Return vs Nifty])</f>
        <v>8.4899866023313203E-2</v>
      </c>
      <c r="O340">
        <v>256.85000000000002</v>
      </c>
      <c r="P340">
        <v>265.315843019255</v>
      </c>
      <c r="Q340">
        <v>252.188948082336</v>
      </c>
      <c r="R340">
        <v>26.753720109194401</v>
      </c>
      <c r="S340" s="1">
        <f>(Table2[[#This Row],[Close Price]]-Table2[[#This Row],[20D EMA]])/Table2[[#This Row],[20D EMA]]</f>
        <v>-9.266108623710341E-2</v>
      </c>
      <c r="T340" s="1">
        <f>(Table2[[#This Row],[Close Price]]-Table2[[#This Row],[50D EMA]])/Table2[[#This Row],[50D EMA]]</f>
        <v>-0.12161295251755218</v>
      </c>
      <c r="U340" s="1">
        <f>(Table2[[#This Row],[Close Price]]-Table2[[#This Row],[200D EMA]])/Table2[[#This Row],[200D EMA]]</f>
        <v>-7.5891303833375764E-2</v>
      </c>
      <c r="V340">
        <v>0.632045455898395</v>
      </c>
      <c r="W340">
        <v>232</v>
      </c>
      <c r="X340">
        <v>246.5</v>
      </c>
      <c r="Y340">
        <v>232</v>
      </c>
      <c r="Z340">
        <v>258</v>
      </c>
      <c r="AA340">
        <v>232</v>
      </c>
      <c r="AB340">
        <v>278.45</v>
      </c>
      <c r="AC340" s="1">
        <f>(Table2[[#This Row],[Close Price]]/Table2[[#This Row],[Day Low]])-1</f>
        <v>4.5258620689656581E-3</v>
      </c>
      <c r="AD340" s="1">
        <f>(Table2[[#This Row],[Day High]]/Table2[[#This Row],[Close Price]])-1</f>
        <v>5.7712937137953224E-2</v>
      </c>
      <c r="AE340" s="1">
        <f>(Table2[[#This Row],[Close Price]]/Table2[[#This Row],[Current Week Low]])-1</f>
        <v>4.5258620689656581E-3</v>
      </c>
      <c r="AF340" s="1">
        <f>(Table2[[#This Row],[Current Week High]]/Table2[[#This Row],[Close Price]])-1</f>
        <v>0.10705857112207684</v>
      </c>
      <c r="AG340" s="1">
        <f>(Table2[[#This Row],[Close Price]]/Table2[[#This Row],[Current Month Low]])-1</f>
        <v>4.5258620689656581E-3</v>
      </c>
      <c r="AH340" s="1">
        <f>(Table2[[#This Row],[Current Month High]]/Table2[[#This Row],[Close Price]])-1</f>
        <v>0.19480798111993125</v>
      </c>
      <c r="AI340">
        <v>37.502681827933898</v>
      </c>
      <c r="AJ340">
        <v>80.100463678516206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0</v>
      </c>
      <c r="AM340">
        <v>0</v>
      </c>
      <c r="AN340">
        <v>-9.69</v>
      </c>
      <c r="AO340" t="s">
        <v>3161</v>
      </c>
      <c r="AP340">
        <v>6.4792922452162005E-2</v>
      </c>
      <c r="AQ340">
        <f>(Table2[[#This Row],[Sharpe Ratio]]-AVERAGE(Table2[Sharpe Ratio]))/_xlfn.STDEV.P(Table2[Sharpe Ratio])</f>
        <v>8.2001713604958532E-2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170</v>
      </c>
      <c r="AT340">
        <f>_xlfn.RANK.AVG(Table2[[#This Row],[6M Return vs Nifty Z-Score]],Table2[6M Return vs Nifty Z-Score])</f>
        <v>556</v>
      </c>
      <c r="AU340">
        <f>_xlfn.RANK.AVG(Table2[[#This Row],[Sharpe Ratio Z-Score]],Table2[Sharpe Ratio Z-Score])</f>
        <v>322</v>
      </c>
      <c r="AV340">
        <f>(Table2[[#This Row],[Rank 1Y]]+Table2[[#This Row],[Rank 6M]]+Table2[[#This Row],[Rank Sharpe]])/3</f>
        <v>349.33333333333331</v>
      </c>
    </row>
    <row r="341" spans="1:48" x14ac:dyDescent="0.3">
      <c r="A341" t="s">
        <v>329</v>
      </c>
      <c r="B341" t="s">
        <v>330</v>
      </c>
      <c r="C341" t="s">
        <v>3121</v>
      </c>
      <c r="D341" t="s">
        <v>105</v>
      </c>
      <c r="E341">
        <v>78953.973567299996</v>
      </c>
      <c r="F341">
        <v>78.599999999999994</v>
      </c>
      <c r="G341">
        <v>37.251186304805302</v>
      </c>
      <c r="H341">
        <f>(Table2[[#This Row],[1Y Return vs Nifty]]-AVERAGE(Table2[1Y Return vs Nifty]))/_xlfn.STDEV.P(Table2[1Y Return vs Nifty])</f>
        <v>0.12560690897893581</v>
      </c>
      <c r="I341">
        <v>-8.1802659980778305</v>
      </c>
      <c r="J341">
        <f>(Table2[[#This Row],[1M Return vs Nifty]]-AVERAGE(Table2[1M Return vs Nifty]))/_xlfn.STDEV.P(Table2[1M Return vs Nifty])</f>
        <v>-1.0341576390865157</v>
      </c>
      <c r="K341">
        <v>-20.798112392822599</v>
      </c>
      <c r="L341">
        <f>(Table2[[#This Row],[6M Return vs Nifty]]-AVERAGE(Table2[6M Return vs Nifty]))/_xlfn.STDEV.P(Table2[6M Return vs Nifty])</f>
        <v>-0.87940879484309276</v>
      </c>
      <c r="M341">
        <v>-7.6676485189372396</v>
      </c>
      <c r="N341">
        <f>(Table2[[#This Row],[1W Return vs Nifty]]-AVERAGE(Table2[1W Return vs Nifty]))/_xlfn.STDEV.P(Table2[1W Return vs Nifty])</f>
        <v>-1.4070717001900719</v>
      </c>
      <c r="O341">
        <v>88.94</v>
      </c>
      <c r="P341">
        <v>93.040722831821299</v>
      </c>
      <c r="Q341">
        <v>89.4096810393807</v>
      </c>
      <c r="R341">
        <v>8.6978653355213993</v>
      </c>
      <c r="S341" s="1">
        <f>(Table2[[#This Row],[Close Price]]-Table2[[#This Row],[20D EMA]])/Table2[[#This Row],[20D EMA]]</f>
        <v>-0.11625815156285141</v>
      </c>
      <c r="T341" s="1">
        <f>(Table2[[#This Row],[Close Price]]-Table2[[#This Row],[50D EMA]])/Table2[[#This Row],[50D EMA]]</f>
        <v>-0.15520862684960102</v>
      </c>
      <c r="U341" s="1">
        <f>(Table2[[#This Row],[Close Price]]-Table2[[#This Row],[200D EMA]])/Table2[[#This Row],[200D EMA]]</f>
        <v>-0.12090056595347384</v>
      </c>
      <c r="V341">
        <v>0.79558424736446298</v>
      </c>
      <c r="W341">
        <v>78.099999999999994</v>
      </c>
      <c r="X341">
        <v>82.19</v>
      </c>
      <c r="Y341">
        <v>78.099999999999994</v>
      </c>
      <c r="Z341">
        <v>84.55</v>
      </c>
      <c r="AA341">
        <v>78.099999999999994</v>
      </c>
      <c r="AB341">
        <v>95.55</v>
      </c>
      <c r="AC341" s="1">
        <f>(Table2[[#This Row],[Close Price]]/Table2[[#This Row],[Day Low]])-1</f>
        <v>6.4020486555698142E-3</v>
      </c>
      <c r="AD341" s="1">
        <f>(Table2[[#This Row],[Day High]]/Table2[[#This Row],[Close Price]])-1</f>
        <v>4.5674300254453071E-2</v>
      </c>
      <c r="AE341" s="1">
        <f>(Table2[[#This Row],[Close Price]]/Table2[[#This Row],[Current Week Low]])-1</f>
        <v>6.4020486555698142E-3</v>
      </c>
      <c r="AF341" s="1">
        <f>(Table2[[#This Row],[Current Week High]]/Table2[[#This Row],[Close Price]])-1</f>
        <v>7.5699745547073816E-2</v>
      </c>
      <c r="AG341" s="1">
        <f>(Table2[[#This Row],[Close Price]]/Table2[[#This Row],[Current Month Low]])-1</f>
        <v>6.4020486555698142E-3</v>
      </c>
      <c r="AH341" s="1">
        <f>(Table2[[#This Row],[Current Month High]]/Table2[[#This Row],[Close Price]])-1</f>
        <v>0.21564885496183206</v>
      </c>
      <c r="AI341">
        <v>50.6361323155216</v>
      </c>
      <c r="AJ341">
        <v>62.396694214876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-0.16</v>
      </c>
      <c r="AM341" t="s">
        <v>3161</v>
      </c>
      <c r="AN341">
        <v>-15.64</v>
      </c>
      <c r="AO341" t="s">
        <v>3161</v>
      </c>
      <c r="AP341">
        <v>0.10828704562197899</v>
      </c>
      <c r="AQ341">
        <f>(Table2[[#This Row],[Sharpe Ratio]]-AVERAGE(Table2[Sharpe Ratio]))/_xlfn.STDEV.P(Table2[Sharpe Ratio])</f>
        <v>0.59325257884584315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254</v>
      </c>
      <c r="AT341">
        <f>_xlfn.RANK.AVG(Table2[[#This Row],[6M Return vs Nifty Z-Score]],Table2[6M Return vs Nifty Z-Score])</f>
        <v>611</v>
      </c>
      <c r="AU341">
        <f>_xlfn.RANK.AVG(Table2[[#This Row],[Sharpe Ratio Z-Score]],Table2[Sharpe Ratio Z-Score])</f>
        <v>189</v>
      </c>
      <c r="AV341">
        <f>(Table2[[#This Row],[Rank 1Y]]+Table2[[#This Row],[Rank 6M]]+Table2[[#This Row],[Rank Sharpe]])/3</f>
        <v>351.33333333333331</v>
      </c>
    </row>
    <row r="342" spans="1:48" x14ac:dyDescent="0.3">
      <c r="A342" t="s">
        <v>620</v>
      </c>
      <c r="B342" t="s">
        <v>621</v>
      </c>
      <c r="C342" t="s">
        <v>3125</v>
      </c>
      <c r="D342" t="s">
        <v>299</v>
      </c>
      <c r="E342">
        <v>29797.752352949999</v>
      </c>
      <c r="F342">
        <v>2349.5500000000002</v>
      </c>
      <c r="G342">
        <v>17.731735683098101</v>
      </c>
      <c r="H342">
        <f>(Table2[[#This Row],[1Y Return vs Nifty]]-AVERAGE(Table2[1Y Return vs Nifty]))/_xlfn.STDEV.P(Table2[1Y Return vs Nifty])</f>
        <v>-0.19672340570986077</v>
      </c>
      <c r="I342">
        <v>17.945271976759301</v>
      </c>
      <c r="J342">
        <f>(Table2[[#This Row],[1M Return vs Nifty]]-AVERAGE(Table2[1M Return vs Nifty]))/_xlfn.STDEV.P(Table2[1M Return vs Nifty])</f>
        <v>1.8895342474857941</v>
      </c>
      <c r="K342">
        <v>44.436641881460098</v>
      </c>
      <c r="L342">
        <f>(Table2[[#This Row],[6M Return vs Nifty]]-AVERAGE(Table2[6M Return vs Nifty]))/_xlfn.STDEV.P(Table2[6M Return vs Nifty])</f>
        <v>1.3813564022012528</v>
      </c>
      <c r="M342">
        <v>1.38918335251244</v>
      </c>
      <c r="N342">
        <f>(Table2[[#This Row],[1W Return vs Nifty]]-AVERAGE(Table2[1W Return vs Nifty]))/_xlfn.STDEV.P(Table2[1W Return vs Nifty])</f>
        <v>0.34984802242326479</v>
      </c>
      <c r="O342">
        <v>2305.79</v>
      </c>
      <c r="P342">
        <v>2191.8998807542298</v>
      </c>
      <c r="Q342">
        <v>1845.7759038807001</v>
      </c>
      <c r="R342">
        <v>56.194129441746</v>
      </c>
      <c r="S342" s="1">
        <f>(Table2[[#This Row],[Close Price]]-Table2[[#This Row],[20D EMA]])/Table2[[#This Row],[20D EMA]]</f>
        <v>1.8978311121134284E-2</v>
      </c>
      <c r="T342" s="1">
        <f>(Table2[[#This Row],[Close Price]]-Table2[[#This Row],[50D EMA]])/Table2[[#This Row],[50D EMA]]</f>
        <v>7.1923959953646782E-2</v>
      </c>
      <c r="U342" s="1">
        <f>(Table2[[#This Row],[Close Price]]-Table2[[#This Row],[200D EMA]])/Table2[[#This Row],[200D EMA]]</f>
        <v>0.27293350999984722</v>
      </c>
      <c r="V342">
        <v>1.0600690690943799</v>
      </c>
      <c r="W342">
        <v>2330.8000000000002</v>
      </c>
      <c r="X342">
        <v>2449.6999999999998</v>
      </c>
      <c r="Y342">
        <v>2305</v>
      </c>
      <c r="Z342">
        <v>2449.6999999999998</v>
      </c>
      <c r="AA342">
        <v>2241.1</v>
      </c>
      <c r="AB342">
        <v>2449.6999999999998</v>
      </c>
      <c r="AC342" s="1">
        <f>(Table2[[#This Row],[Close Price]]/Table2[[#This Row],[Day Low]])-1</f>
        <v>8.0444482581087939E-3</v>
      </c>
      <c r="AD342" s="1">
        <f>(Table2[[#This Row],[Day High]]/Table2[[#This Row],[Close Price]])-1</f>
        <v>4.262518354578515E-2</v>
      </c>
      <c r="AE342" s="1">
        <f>(Table2[[#This Row],[Close Price]]/Table2[[#This Row],[Current Week Low]])-1</f>
        <v>1.9327548806941541E-2</v>
      </c>
      <c r="AF342" s="1">
        <f>(Table2[[#This Row],[Current Week High]]/Table2[[#This Row],[Close Price]])-1</f>
        <v>4.262518354578515E-2</v>
      </c>
      <c r="AG342" s="1">
        <f>(Table2[[#This Row],[Close Price]]/Table2[[#This Row],[Current Month Low]])-1</f>
        <v>4.8391414930168297E-2</v>
      </c>
      <c r="AH342" s="1">
        <f>(Table2[[#This Row],[Current Month High]]/Table2[[#This Row],[Close Price]])-1</f>
        <v>4.262518354578515E-2</v>
      </c>
      <c r="AI342">
        <v>3.8496733417037099</v>
      </c>
      <c r="AJ342">
        <v>98.090380237754005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0.1</v>
      </c>
      <c r="AM342" t="s">
        <v>3162</v>
      </c>
      <c r="AN342">
        <v>-0.59</v>
      </c>
      <c r="AO342" t="s">
        <v>3161</v>
      </c>
      <c r="AP342">
        <v>-3.3561979181609997E-2</v>
      </c>
      <c r="AQ342">
        <f>(Table2[[#This Row],[Sharpe Ratio]]-AVERAGE(Table2[Sharpe Ratio]))/_xlfn.STDEV.P(Table2[Sharpe Ratio])</f>
        <v>-1.0741091560088689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2.3499061103915819</v>
      </c>
      <c r="AS342">
        <f>_xlfn.RANK.AVG(Table2[[#This Row],[1Y Return vs Nifty Z-Score]],Table2[1Y Return vs Nifty Z-Score])</f>
        <v>364</v>
      </c>
      <c r="AT342">
        <f>_xlfn.RANK.AVG(Table2[[#This Row],[6M Return vs Nifty Z-Score]],Table2[6M Return vs Nifty Z-Score])</f>
        <v>64</v>
      </c>
      <c r="AU342">
        <f>_xlfn.RANK.AVG(Table2[[#This Row],[Sharpe Ratio Z-Score]],Table2[Sharpe Ratio Z-Score])</f>
        <v>628</v>
      </c>
      <c r="AV342">
        <f>(Table2[[#This Row],[Rank 1Y]]+Table2[[#This Row],[Rank 6M]]+Table2[[#This Row],[Rank Sharpe]])/3</f>
        <v>352</v>
      </c>
    </row>
    <row r="343" spans="1:48" x14ac:dyDescent="0.3">
      <c r="A343" t="s">
        <v>954</v>
      </c>
      <c r="B343" t="s">
        <v>955</v>
      </c>
      <c r="C343" t="s">
        <v>3115</v>
      </c>
      <c r="D343" t="s">
        <v>21</v>
      </c>
      <c r="E343">
        <v>14882.765920304901</v>
      </c>
      <c r="F343">
        <v>682.1</v>
      </c>
      <c r="G343">
        <v>16.791345817321201</v>
      </c>
      <c r="H343">
        <f>(Table2[[#This Row],[1Y Return vs Nifty]]-AVERAGE(Table2[1Y Return vs Nifty]))/_xlfn.STDEV.P(Table2[1Y Return vs Nifty])</f>
        <v>-0.21225233463519302</v>
      </c>
      <c r="I343">
        <v>-1.5822330023078399</v>
      </c>
      <c r="J343">
        <f>(Table2[[#This Row],[1M Return vs Nifty]]-AVERAGE(Table2[1M Return vs Nifty]))/_xlfn.STDEV.P(Table2[1M Return vs Nifty])</f>
        <v>-0.29577607712025467</v>
      </c>
      <c r="K343">
        <v>9.41632465391252</v>
      </c>
      <c r="L343">
        <f>(Table2[[#This Row],[6M Return vs Nifty]]-AVERAGE(Table2[6M Return vs Nifty]))/_xlfn.STDEV.P(Table2[6M Return vs Nifty])</f>
        <v>0.16769789672721425</v>
      </c>
      <c r="M343">
        <v>-3.5751104285205502</v>
      </c>
      <c r="N343">
        <f>(Table2[[#This Row],[1W Return vs Nifty]]-AVERAGE(Table2[1W Return vs Nifty]))/_xlfn.STDEV.P(Table2[1W Return vs Nifty])</f>
        <v>-0.61316705575633379</v>
      </c>
      <c r="O343">
        <v>696.92</v>
      </c>
      <c r="P343">
        <v>720.44059162977396</v>
      </c>
      <c r="Q343">
        <v>661.04326337793896</v>
      </c>
      <c r="R343">
        <v>26.580444560126399</v>
      </c>
      <c r="S343" s="1">
        <f>(Table2[[#This Row],[Close Price]]-Table2[[#This Row],[20D EMA]])/Table2[[#This Row],[20D EMA]]</f>
        <v>-2.1264994547437206E-2</v>
      </c>
      <c r="T343" s="1">
        <f>(Table2[[#This Row],[Close Price]]-Table2[[#This Row],[50D EMA]])/Table2[[#This Row],[50D EMA]]</f>
        <v>-5.3218255710773057E-2</v>
      </c>
      <c r="U343" s="1">
        <f>(Table2[[#This Row],[Close Price]]-Table2[[#This Row],[200D EMA]])/Table2[[#This Row],[200D EMA]]</f>
        <v>3.1853795036743723E-2</v>
      </c>
      <c r="V343">
        <v>0.58055788912105</v>
      </c>
      <c r="W343">
        <v>649.20000000000005</v>
      </c>
      <c r="X343">
        <v>684.75</v>
      </c>
      <c r="Y343">
        <v>649.20000000000005</v>
      </c>
      <c r="Z343">
        <v>699.3</v>
      </c>
      <c r="AA343">
        <v>649.20000000000005</v>
      </c>
      <c r="AB343">
        <v>726</v>
      </c>
      <c r="AC343" s="1">
        <f>(Table2[[#This Row],[Close Price]]/Table2[[#This Row],[Day Low]])-1</f>
        <v>5.0677757239679488E-2</v>
      </c>
      <c r="AD343" s="1">
        <f>(Table2[[#This Row],[Day High]]/Table2[[#This Row],[Close Price]])-1</f>
        <v>3.8850608415188503E-3</v>
      </c>
      <c r="AE343" s="1">
        <f>(Table2[[#This Row],[Close Price]]/Table2[[#This Row],[Current Week Low]])-1</f>
        <v>5.0677757239679488E-2</v>
      </c>
      <c r="AF343" s="1">
        <f>(Table2[[#This Row],[Current Week High]]/Table2[[#This Row],[Close Price]])-1</f>
        <v>2.521624395249944E-2</v>
      </c>
      <c r="AG343" s="1">
        <f>(Table2[[#This Row],[Close Price]]/Table2[[#This Row],[Current Month Low]])-1</f>
        <v>5.0677757239679488E-2</v>
      </c>
      <c r="AH343" s="1">
        <f>(Table2[[#This Row],[Current Month High]]/Table2[[#This Row],[Close Price]])-1</f>
        <v>6.4360064506670644E-2</v>
      </c>
      <c r="AI343">
        <v>23.075795337926898</v>
      </c>
      <c r="AJ343">
        <v>49.484987946526402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-0.17</v>
      </c>
      <c r="AM343" t="s">
        <v>3161</v>
      </c>
      <c r="AN343">
        <v>-2.68</v>
      </c>
      <c r="AO343" t="s">
        <v>3161</v>
      </c>
      <c r="AP343">
        <v>2.7251561726630999E-2</v>
      </c>
      <c r="AQ343">
        <f>(Table2[[#This Row],[Sharpe Ratio]]-AVERAGE(Table2[Sharpe Ratio]))/_xlfn.STDEV.P(Table2[Sharpe Ratio])</f>
        <v>-0.35927751573623734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369</v>
      </c>
      <c r="AT343">
        <f>_xlfn.RANK.AVG(Table2[[#This Row],[6M Return vs Nifty Z-Score]],Table2[6M Return vs Nifty Z-Score])</f>
        <v>264</v>
      </c>
      <c r="AU343">
        <f>_xlfn.RANK.AVG(Table2[[#This Row],[Sharpe Ratio Z-Score]],Table2[Sharpe Ratio Z-Score])</f>
        <v>425</v>
      </c>
      <c r="AV343">
        <f>(Table2[[#This Row],[Rank 1Y]]+Table2[[#This Row],[Rank 6M]]+Table2[[#This Row],[Rank Sharpe]])/3</f>
        <v>352.66666666666669</v>
      </c>
    </row>
    <row r="344" spans="1:48" x14ac:dyDescent="0.3">
      <c r="A344" t="s">
        <v>805</v>
      </c>
      <c r="B344" t="s">
        <v>806</v>
      </c>
      <c r="C344" t="s">
        <v>3120</v>
      </c>
      <c r="D344" t="s">
        <v>51</v>
      </c>
      <c r="E344">
        <v>19239.44299662</v>
      </c>
      <c r="F344">
        <v>1839.05</v>
      </c>
      <c r="G344">
        <v>43.604191953353997</v>
      </c>
      <c r="H344">
        <f>(Table2[[#This Row],[1Y Return vs Nifty]]-AVERAGE(Table2[1Y Return vs Nifty]))/_xlfn.STDEV.P(Table2[1Y Return vs Nifty])</f>
        <v>0.23051592253688513</v>
      </c>
      <c r="I344">
        <v>-17.896366648568399</v>
      </c>
      <c r="J344">
        <f>(Table2[[#This Row],[1M Return vs Nifty]]-AVERAGE(Table2[1M Return vs Nifty]))/_xlfn.STDEV.P(Table2[1M Return vs Nifty])</f>
        <v>-2.1214801152138731</v>
      </c>
      <c r="K344">
        <v>6.5841130778585599</v>
      </c>
      <c r="L344">
        <f>(Table2[[#This Row],[6M Return vs Nifty]]-AVERAGE(Table2[6M Return vs Nifty]))/_xlfn.STDEV.P(Table2[6M Return vs Nifty])</f>
        <v>6.954522591485357E-2</v>
      </c>
      <c r="M344">
        <v>2.87557107506461</v>
      </c>
      <c r="N344">
        <f>(Table2[[#This Row],[1W Return vs Nifty]]-AVERAGE(Table2[1W Return vs Nifty]))/_xlfn.STDEV.P(Table2[1W Return vs Nifty])</f>
        <v>0.63818989983345276</v>
      </c>
      <c r="O344">
        <v>1963.61</v>
      </c>
      <c r="P344">
        <v>1902.45666336261</v>
      </c>
      <c r="Q344">
        <v>1622.6356583414099</v>
      </c>
      <c r="R344">
        <v>33.068105847411601</v>
      </c>
      <c r="S344" s="1">
        <f>(Table2[[#This Row],[Close Price]]-Table2[[#This Row],[20D EMA]])/Table2[[#This Row],[20D EMA]]</f>
        <v>-6.343418499600223E-2</v>
      </c>
      <c r="T344" s="1">
        <f>(Table2[[#This Row],[Close Price]]-Table2[[#This Row],[50D EMA]])/Table2[[#This Row],[50D EMA]]</f>
        <v>-3.3328834545191789E-2</v>
      </c>
      <c r="U344" s="1">
        <f>(Table2[[#This Row],[Close Price]]-Table2[[#This Row],[200D EMA]])/Table2[[#This Row],[200D EMA]]</f>
        <v>0.13337211008896457</v>
      </c>
      <c r="V344">
        <v>0.42673979911954901</v>
      </c>
      <c r="W344">
        <v>1818.2</v>
      </c>
      <c r="X344">
        <v>1953.8</v>
      </c>
      <c r="Y344">
        <v>1818.2</v>
      </c>
      <c r="Z344">
        <v>2029.75</v>
      </c>
      <c r="AA344">
        <v>1818.2</v>
      </c>
      <c r="AB344">
        <v>2120.5</v>
      </c>
      <c r="AC344" s="1">
        <f>(Table2[[#This Row],[Close Price]]/Table2[[#This Row],[Day Low]])-1</f>
        <v>1.1467385326146662E-2</v>
      </c>
      <c r="AD344" s="1">
        <f>(Table2[[#This Row],[Day High]]/Table2[[#This Row],[Close Price]])-1</f>
        <v>6.2396345939479625E-2</v>
      </c>
      <c r="AE344" s="1">
        <f>(Table2[[#This Row],[Close Price]]/Table2[[#This Row],[Current Week Low]])-1</f>
        <v>1.1467385326146662E-2</v>
      </c>
      <c r="AF344" s="1">
        <f>(Table2[[#This Row],[Current Week High]]/Table2[[#This Row],[Close Price]])-1</f>
        <v>0.10369484244582794</v>
      </c>
      <c r="AG344" s="1">
        <f>(Table2[[#This Row],[Close Price]]/Table2[[#This Row],[Current Month Low]])-1</f>
        <v>1.1467385326146662E-2</v>
      </c>
      <c r="AH344" s="1">
        <f>(Table2[[#This Row],[Current Month High]]/Table2[[#This Row],[Close Price]])-1</f>
        <v>0.1530409722411028</v>
      </c>
      <c r="AI344">
        <v>44.857399200674202</v>
      </c>
      <c r="AJ344">
        <v>63.391230953755901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0.12</v>
      </c>
      <c r="AM344" t="s">
        <v>3162</v>
      </c>
      <c r="AN344">
        <v>-4.28</v>
      </c>
      <c r="AO344" t="s">
        <v>3161</v>
      </c>
      <c r="AQ344">
        <f>(Table2[[#This Row],[Sharpe Ratio]]-AVERAGE(Table2[Sharpe Ratio]))/_xlfn.STDEV.P(Table2[Sharpe Ratio])</f>
        <v>-0.6796054933231942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-1.8628345602518759</v>
      </c>
      <c r="AS344">
        <f>_xlfn.RANK.AVG(Table2[[#This Row],[1Y Return vs Nifty Z-Score]],Table2[1Y Return vs Nifty Z-Score])</f>
        <v>231</v>
      </c>
      <c r="AT344">
        <f>_xlfn.RANK.AVG(Table2[[#This Row],[6M Return vs Nifty Z-Score]],Table2[6M Return vs Nifty Z-Score])</f>
        <v>303</v>
      </c>
      <c r="AU344">
        <f>_xlfn.RANK.AVG(Table2[[#This Row],[Sharpe Ratio Z-Score]],Table2[Sharpe Ratio Z-Score])</f>
        <v>524.5</v>
      </c>
      <c r="AV344">
        <f>(Table2[[#This Row],[Rank 1Y]]+Table2[[#This Row],[Rank 6M]]+Table2[[#This Row],[Rank Sharpe]])/3</f>
        <v>352.83333333333331</v>
      </c>
    </row>
    <row r="345" spans="1:48" x14ac:dyDescent="0.3">
      <c r="A345" t="s">
        <v>38</v>
      </c>
      <c r="B345" t="s">
        <v>39</v>
      </c>
      <c r="C345" t="s">
        <v>3118</v>
      </c>
      <c r="D345" t="s">
        <v>40</v>
      </c>
      <c r="E345">
        <v>602716.97698937997</v>
      </c>
      <c r="F345">
        <v>481.8</v>
      </c>
      <c r="G345">
        <v>-14.2697138925784</v>
      </c>
      <c r="H345">
        <f>(Table2[[#This Row],[1Y Return vs Nifty]]-AVERAGE(Table2[1Y Return vs Nifty]))/_xlfn.STDEV.P(Table2[1Y Return vs Nifty])</f>
        <v>-0.72517256711988076</v>
      </c>
      <c r="I345">
        <v>-0.99199512618456998</v>
      </c>
      <c r="J345">
        <f>(Table2[[#This Row],[1M Return vs Nifty]]-AVERAGE(Table2[1M Return vs Nifty]))/_xlfn.STDEV.P(Table2[1M Return vs Nifty])</f>
        <v>-0.22972294201423837</v>
      </c>
      <c r="K345">
        <v>3.7232172880363401</v>
      </c>
      <c r="L345">
        <f>(Table2[[#This Row],[6M Return vs Nifty]]-AVERAGE(Table2[6M Return vs Nifty]))/_xlfn.STDEV.P(Table2[6M Return vs Nifty])</f>
        <v>-2.9601520416197697E-2</v>
      </c>
      <c r="M345">
        <v>-0.55563393914086701</v>
      </c>
      <c r="N345">
        <f>(Table2[[#This Row],[1W Return vs Nifty]]-AVERAGE(Table2[1W Return vs Nifty]))/_xlfn.STDEV.P(Table2[1W Return vs Nifty])</f>
        <v>-2.7423843178699343E-2</v>
      </c>
      <c r="O345">
        <v>497.43</v>
      </c>
      <c r="P345">
        <v>497.17863542620597</v>
      </c>
      <c r="Q345">
        <v>465.52411137774902</v>
      </c>
      <c r="R345">
        <v>25.582803719210101</v>
      </c>
      <c r="S345" s="1">
        <f>(Table2[[#This Row],[Close Price]]-Table2[[#This Row],[20D EMA]])/Table2[[#This Row],[20D EMA]]</f>
        <v>-3.1421506543634271E-2</v>
      </c>
      <c r="T345" s="1">
        <f>(Table2[[#This Row],[Close Price]]-Table2[[#This Row],[50D EMA]])/Table2[[#This Row],[50D EMA]]</f>
        <v>-3.0931810682135682E-2</v>
      </c>
      <c r="U345" s="1">
        <f>(Table2[[#This Row],[Close Price]]-Table2[[#This Row],[200D EMA]])/Table2[[#This Row],[200D EMA]]</f>
        <v>3.4962504034606143E-2</v>
      </c>
      <c r="V345">
        <v>0.87764294342065996</v>
      </c>
      <c r="W345">
        <v>480.8</v>
      </c>
      <c r="X345">
        <v>488.4</v>
      </c>
      <c r="Y345">
        <v>477.35</v>
      </c>
      <c r="Z345">
        <v>488.4</v>
      </c>
      <c r="AA345">
        <v>477.35</v>
      </c>
      <c r="AB345">
        <v>519.75</v>
      </c>
      <c r="AC345" s="1">
        <f>(Table2[[#This Row],[Close Price]]/Table2[[#This Row],[Day Low]])-1</f>
        <v>2.0798668885191329E-3</v>
      </c>
      <c r="AD345" s="1">
        <f>(Table2[[#This Row],[Day High]]/Table2[[#This Row],[Close Price]])-1</f>
        <v>1.3698630136986134E-2</v>
      </c>
      <c r="AE345" s="1">
        <f>(Table2[[#This Row],[Close Price]]/Table2[[#This Row],[Current Week Low]])-1</f>
        <v>9.3223001990154764E-3</v>
      </c>
      <c r="AF345" s="1">
        <f>(Table2[[#This Row],[Current Week High]]/Table2[[#This Row],[Close Price]])-1</f>
        <v>1.3698630136986134E-2</v>
      </c>
      <c r="AG345" s="1">
        <f>(Table2[[#This Row],[Close Price]]/Table2[[#This Row],[Current Month Low]])-1</f>
        <v>9.3223001990154764E-3</v>
      </c>
      <c r="AH345" s="1">
        <f>(Table2[[#This Row],[Current Month High]]/Table2[[#This Row],[Close Price]])-1</f>
        <v>7.8767123287671215E-2</v>
      </c>
      <c r="AI345">
        <v>9.6928185969281806</v>
      </c>
      <c r="AJ345">
        <v>20.646049830975301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0.01</v>
      </c>
      <c r="AM345" t="s">
        <v>3162</v>
      </c>
      <c r="AN345">
        <v>-4.32</v>
      </c>
      <c r="AO345" t="s">
        <v>3161</v>
      </c>
      <c r="AP345">
        <v>0.124845754750025</v>
      </c>
      <c r="AQ345">
        <f>(Table2[[#This Row],[Sharpe Ratio]]-AVERAGE(Table2[Sharpe Ratio]))/_xlfn.STDEV.P(Table2[Sharpe Ratio])</f>
        <v>0.78789161860605728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-0.2240292541229589</v>
      </c>
      <c r="AS345">
        <f>_xlfn.RANK.AVG(Table2[[#This Row],[1Y Return vs Nifty Z-Score]],Table2[1Y Return vs Nifty Z-Score])</f>
        <v>569</v>
      </c>
      <c r="AT345">
        <f>_xlfn.RANK.AVG(Table2[[#This Row],[6M Return vs Nifty Z-Score]],Table2[6M Return vs Nifty Z-Score])</f>
        <v>341</v>
      </c>
      <c r="AU345">
        <f>_xlfn.RANK.AVG(Table2[[#This Row],[Sharpe Ratio Z-Score]],Table2[Sharpe Ratio Z-Score])</f>
        <v>149</v>
      </c>
      <c r="AV345">
        <f>(Table2[[#This Row],[Rank 1Y]]+Table2[[#This Row],[Rank 6M]]+Table2[[#This Row],[Rank Sharpe]])/3</f>
        <v>353</v>
      </c>
    </row>
    <row r="346" spans="1:48" x14ac:dyDescent="0.3">
      <c r="A346" t="s">
        <v>103</v>
      </c>
      <c r="B346" t="s">
        <v>104</v>
      </c>
      <c r="C346" t="s">
        <v>3121</v>
      </c>
      <c r="D346" t="s">
        <v>105</v>
      </c>
      <c r="E346">
        <v>266822.35075670999</v>
      </c>
      <c r="F346">
        <v>1684.45</v>
      </c>
      <c r="G346">
        <v>69.008454674694093</v>
      </c>
      <c r="H346">
        <f>(Table2[[#This Row],[1Y Return vs Nifty]]-AVERAGE(Table2[1Y Return vs Nifty]))/_xlfn.STDEV.P(Table2[1Y Return vs Nifty])</f>
        <v>0.65002383575141354</v>
      </c>
      <c r="I346">
        <v>-10.4670512153468</v>
      </c>
      <c r="J346">
        <f>(Table2[[#This Row],[1M Return vs Nifty]]-AVERAGE(Table2[1M Return vs Nifty]))/_xlfn.STDEV.P(Table2[1M Return vs Nifty])</f>
        <v>-1.2900702787612386</v>
      </c>
      <c r="K346">
        <v>-15.6549026863043</v>
      </c>
      <c r="L346">
        <f>(Table2[[#This Row],[6M Return vs Nifty]]-AVERAGE(Table2[6M Return vs Nifty]))/_xlfn.STDEV.P(Table2[6M Return vs Nifty])</f>
        <v>-0.70116654291847502</v>
      </c>
      <c r="M346">
        <v>-1.39244664913921</v>
      </c>
      <c r="N346">
        <f>(Table2[[#This Row],[1W Return vs Nifty]]-AVERAGE(Table2[1W Return vs Nifty]))/_xlfn.STDEV.P(Table2[1W Return vs Nifty])</f>
        <v>-0.18975574634278822</v>
      </c>
      <c r="O346">
        <v>1797.29</v>
      </c>
      <c r="P346">
        <v>1834.7985843718</v>
      </c>
      <c r="Q346">
        <v>1741.8270645953901</v>
      </c>
      <c r="R346">
        <v>19.8905967021864</v>
      </c>
      <c r="S346" s="1">
        <f>(Table2[[#This Row],[Close Price]]-Table2[[#This Row],[20D EMA]])/Table2[[#This Row],[20D EMA]]</f>
        <v>-6.2783412804833905E-2</v>
      </c>
      <c r="T346" s="1">
        <f>(Table2[[#This Row],[Close Price]]-Table2[[#This Row],[50D EMA]])/Table2[[#This Row],[50D EMA]]</f>
        <v>-8.1942827759089648E-2</v>
      </c>
      <c r="U346" s="1">
        <f>(Table2[[#This Row],[Close Price]]-Table2[[#This Row],[200D EMA]])/Table2[[#This Row],[200D EMA]]</f>
        <v>-3.2940735484965143E-2</v>
      </c>
      <c r="V346">
        <v>0.25586730823887199</v>
      </c>
      <c r="W346">
        <v>1668.25</v>
      </c>
      <c r="X346">
        <v>1747.4</v>
      </c>
      <c r="Y346">
        <v>1668.25</v>
      </c>
      <c r="Z346">
        <v>1753</v>
      </c>
      <c r="AA346">
        <v>1668.25</v>
      </c>
      <c r="AB346">
        <v>1929.55</v>
      </c>
      <c r="AC346" s="1">
        <f>(Table2[[#This Row],[Close Price]]/Table2[[#This Row],[Day Low]])-1</f>
        <v>9.7107747639741948E-3</v>
      </c>
      <c r="AD346" s="1">
        <f>(Table2[[#This Row],[Day High]]/Table2[[#This Row],[Close Price]])-1</f>
        <v>3.7371248775564858E-2</v>
      </c>
      <c r="AE346" s="1">
        <f>(Table2[[#This Row],[Close Price]]/Table2[[#This Row],[Current Week Low]])-1</f>
        <v>9.7107747639741948E-3</v>
      </c>
      <c r="AF346" s="1">
        <f>(Table2[[#This Row],[Current Week High]]/Table2[[#This Row],[Close Price]])-1</f>
        <v>4.0695776069340051E-2</v>
      </c>
      <c r="AG346" s="1">
        <f>(Table2[[#This Row],[Close Price]]/Table2[[#This Row],[Current Month Low]])-1</f>
        <v>9.7107747639741948E-3</v>
      </c>
      <c r="AH346" s="1">
        <f>(Table2[[#This Row],[Current Month High]]/Table2[[#This Row],[Close Price]])-1</f>
        <v>0.14550743566149182</v>
      </c>
      <c r="AI346">
        <v>29.0688355249487</v>
      </c>
      <c r="AJ346">
        <v>106.541597694807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-0.01</v>
      </c>
      <c r="AM346" t="s">
        <v>3161</v>
      </c>
      <c r="AN346">
        <v>-6.48</v>
      </c>
      <c r="AO346" t="s">
        <v>3161</v>
      </c>
      <c r="AP346">
        <v>4.7972730694433002E-2</v>
      </c>
      <c r="AQ346">
        <f>(Table2[[#This Row],[Sharpe Ratio]]-AVERAGE(Table2[Sharpe Ratio]))/_xlfn.STDEV.P(Table2[Sharpe Ratio])</f>
        <v>-0.11571091888292001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136</v>
      </c>
      <c r="AT346">
        <f>_xlfn.RANK.AVG(Table2[[#This Row],[6M Return vs Nifty Z-Score]],Table2[6M Return vs Nifty Z-Score])</f>
        <v>559</v>
      </c>
      <c r="AU346">
        <f>_xlfn.RANK.AVG(Table2[[#This Row],[Sharpe Ratio Z-Score]],Table2[Sharpe Ratio Z-Score])</f>
        <v>364</v>
      </c>
      <c r="AV346">
        <f>(Table2[[#This Row],[Rank 1Y]]+Table2[[#This Row],[Rank 6M]]+Table2[[#This Row],[Rank Sharpe]])/3</f>
        <v>353</v>
      </c>
    </row>
    <row r="347" spans="1:48" x14ac:dyDescent="0.3">
      <c r="A347" t="s">
        <v>941</v>
      </c>
      <c r="B347" t="s">
        <v>942</v>
      </c>
      <c r="C347" t="s">
        <v>3114</v>
      </c>
      <c r="D347" t="s">
        <v>183</v>
      </c>
      <c r="E347">
        <v>15131.2739229299</v>
      </c>
      <c r="F347">
        <v>1531.85</v>
      </c>
      <c r="G347">
        <v>28.547717921157101</v>
      </c>
      <c r="H347">
        <f>(Table2[[#This Row],[1Y Return vs Nifty]]-AVERAGE(Table2[1Y Return vs Nifty]))/_xlfn.STDEV.P(Table2[1Y Return vs Nifty])</f>
        <v>-1.8115973255541363E-2</v>
      </c>
      <c r="I347">
        <v>-12.5122554735023</v>
      </c>
      <c r="J347">
        <f>(Table2[[#This Row],[1M Return vs Nifty]]-AVERAGE(Table2[1M Return vs Nifty]))/_xlfn.STDEV.P(Table2[1M Return vs Nifty])</f>
        <v>-1.5189477511299068</v>
      </c>
      <c r="K347">
        <v>1.14527771170438</v>
      </c>
      <c r="L347">
        <f>(Table2[[#This Row],[6M Return vs Nifty]]-AVERAGE(Table2[6M Return vs Nifty]))/_xlfn.STDEV.P(Table2[6M Return vs Nifty])</f>
        <v>-0.11894218152683732</v>
      </c>
      <c r="M347">
        <v>-10.2379550831279</v>
      </c>
      <c r="N347">
        <f>(Table2[[#This Row],[1W Return vs Nifty]]-AVERAGE(Table2[1W Return vs Nifty]))/_xlfn.STDEV.P(Table2[1W Return vs Nifty])</f>
        <v>-1.9056811874683501</v>
      </c>
      <c r="O347">
        <v>1772.28</v>
      </c>
      <c r="P347">
        <v>1793.6595974537199</v>
      </c>
      <c r="Q347">
        <v>1572.8071171095701</v>
      </c>
      <c r="R347">
        <v>15.351806475135</v>
      </c>
      <c r="S347" s="1">
        <f>(Table2[[#This Row],[Close Price]]-Table2[[#This Row],[20D EMA]])/Table2[[#This Row],[20D EMA]]</f>
        <v>-0.13566140790394299</v>
      </c>
      <c r="T347" s="1">
        <f>(Table2[[#This Row],[Close Price]]-Table2[[#This Row],[50D EMA]])/Table2[[#This Row],[50D EMA]]</f>
        <v>-0.14596392639126457</v>
      </c>
      <c r="U347" s="1">
        <f>(Table2[[#This Row],[Close Price]]-Table2[[#This Row],[200D EMA]])/Table2[[#This Row],[200D EMA]]</f>
        <v>-2.6040775543309594E-2</v>
      </c>
      <c r="V347">
        <v>1.37894228533688</v>
      </c>
      <c r="W347">
        <v>1525.2</v>
      </c>
      <c r="X347">
        <v>1597.9</v>
      </c>
      <c r="Y347">
        <v>1525.2</v>
      </c>
      <c r="Z347">
        <v>1616.6</v>
      </c>
      <c r="AA347">
        <v>1503.75</v>
      </c>
      <c r="AB347">
        <v>1958</v>
      </c>
      <c r="AC347" s="1">
        <f>(Table2[[#This Row],[Close Price]]/Table2[[#This Row],[Day Low]])-1</f>
        <v>4.3600839234196886E-3</v>
      </c>
      <c r="AD347" s="1">
        <f>(Table2[[#This Row],[Day High]]/Table2[[#This Row],[Close Price]])-1</f>
        <v>4.31177987400857E-2</v>
      </c>
      <c r="AE347" s="1">
        <f>(Table2[[#This Row],[Close Price]]/Table2[[#This Row],[Current Week Low]])-1</f>
        <v>4.3600839234196886E-3</v>
      </c>
      <c r="AF347" s="1">
        <f>(Table2[[#This Row],[Current Week High]]/Table2[[#This Row],[Close Price]])-1</f>
        <v>5.5325260306165802E-2</v>
      </c>
      <c r="AG347" s="1">
        <f>(Table2[[#This Row],[Close Price]]/Table2[[#This Row],[Current Month Low]])-1</f>
        <v>1.868661679135486E-2</v>
      </c>
      <c r="AH347" s="1">
        <f>(Table2[[#This Row],[Current Month High]]/Table2[[#This Row],[Close Price]])-1</f>
        <v>0.27819303456604771</v>
      </c>
      <c r="AI347">
        <v>29.7777197506283</v>
      </c>
      <c r="AJ347">
        <v>56.510855683269398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-0.08</v>
      </c>
      <c r="AM347" t="s">
        <v>3161</v>
      </c>
      <c r="AN347">
        <v>-19.809999999999999</v>
      </c>
      <c r="AO347" t="s">
        <v>3161</v>
      </c>
      <c r="AP347">
        <v>3.8025909512716997E-2</v>
      </c>
      <c r="AQ347">
        <f>(Table2[[#This Row],[Sharpe Ratio]]-AVERAGE(Table2[Sharpe Ratio]))/_xlfn.STDEV.P(Table2[Sharpe Ratio])</f>
        <v>-0.23263064423739402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293</v>
      </c>
      <c r="AT347">
        <f>_xlfn.RANK.AVG(Table2[[#This Row],[6M Return vs Nifty Z-Score]],Table2[6M Return vs Nifty Z-Score])</f>
        <v>362</v>
      </c>
      <c r="AU347">
        <f>_xlfn.RANK.AVG(Table2[[#This Row],[Sharpe Ratio Z-Score]],Table2[Sharpe Ratio Z-Score])</f>
        <v>404</v>
      </c>
      <c r="AV347">
        <f>(Table2[[#This Row],[Rank 1Y]]+Table2[[#This Row],[Rank 6M]]+Table2[[#This Row],[Rank Sharpe]])/3</f>
        <v>353</v>
      </c>
    </row>
    <row r="348" spans="1:48" x14ac:dyDescent="0.3">
      <c r="A348" t="s">
        <v>291</v>
      </c>
      <c r="B348" t="s">
        <v>292</v>
      </c>
      <c r="C348" t="s">
        <v>3123</v>
      </c>
      <c r="D348" t="s">
        <v>117</v>
      </c>
      <c r="E348">
        <v>92097.221523450004</v>
      </c>
      <c r="F348">
        <v>910.25</v>
      </c>
      <c r="G348">
        <v>23.014632836133401</v>
      </c>
      <c r="H348">
        <f>(Table2[[#This Row],[1Y Return vs Nifty]]-AVERAGE(Table2[1Y Return vs Nifty]))/_xlfn.STDEV.P(Table2[1Y Return vs Nifty])</f>
        <v>-0.10948540220208157</v>
      </c>
      <c r="I348">
        <v>-1.3937737276900199</v>
      </c>
      <c r="J348">
        <f>(Table2[[#This Row],[1M Return vs Nifty]]-AVERAGE(Table2[1M Return vs Nifty]))/_xlfn.STDEV.P(Table2[1M Return vs Nifty])</f>
        <v>-0.2746857228209435</v>
      </c>
      <c r="K348">
        <v>-10.367930567133801</v>
      </c>
      <c r="L348">
        <f>(Table2[[#This Row],[6M Return vs Nifty]]-AVERAGE(Table2[6M Return vs Nifty]))/_xlfn.STDEV.P(Table2[6M Return vs Nifty])</f>
        <v>-0.51794208384395835</v>
      </c>
      <c r="M348">
        <v>-2.5791876221518901</v>
      </c>
      <c r="N348">
        <f>(Table2[[#This Row],[1W Return vs Nifty]]-AVERAGE(Table2[1W Return vs Nifty]))/_xlfn.STDEV.P(Table2[1W Return vs Nifty])</f>
        <v>-0.41996965013534948</v>
      </c>
      <c r="O348">
        <v>978.58</v>
      </c>
      <c r="P348">
        <v>985.04710704731497</v>
      </c>
      <c r="Q348">
        <v>915.11489815984601</v>
      </c>
      <c r="R348">
        <v>28.3545344781664</v>
      </c>
      <c r="S348" s="1">
        <f>(Table2[[#This Row],[Close Price]]-Table2[[#This Row],[20D EMA]])/Table2[[#This Row],[20D EMA]]</f>
        <v>-6.9825665760591918E-2</v>
      </c>
      <c r="T348" s="1">
        <f>(Table2[[#This Row],[Close Price]]-Table2[[#This Row],[50D EMA]])/Table2[[#This Row],[50D EMA]]</f>
        <v>-7.5932517858480666E-2</v>
      </c>
      <c r="U348" s="1">
        <f>(Table2[[#This Row],[Close Price]]-Table2[[#This Row],[200D EMA]])/Table2[[#This Row],[200D EMA]]</f>
        <v>-5.3161610303018364E-3</v>
      </c>
      <c r="V348">
        <v>1.4244649610197</v>
      </c>
      <c r="W348">
        <v>906.1</v>
      </c>
      <c r="X348">
        <v>952.45</v>
      </c>
      <c r="Y348">
        <v>906.1</v>
      </c>
      <c r="Z348">
        <v>973.65</v>
      </c>
      <c r="AA348">
        <v>906.1</v>
      </c>
      <c r="AB348">
        <v>1069</v>
      </c>
      <c r="AC348" s="1">
        <f>(Table2[[#This Row],[Close Price]]/Table2[[#This Row],[Day Low]])-1</f>
        <v>4.5800684251187107E-3</v>
      </c>
      <c r="AD348" s="1">
        <f>(Table2[[#This Row],[Day High]]/Table2[[#This Row],[Close Price]])-1</f>
        <v>4.6360889865421528E-2</v>
      </c>
      <c r="AE348" s="1">
        <f>(Table2[[#This Row],[Close Price]]/Table2[[#This Row],[Current Week Low]])-1</f>
        <v>4.5800684251187107E-3</v>
      </c>
      <c r="AF348" s="1">
        <f>(Table2[[#This Row],[Current Week High]]/Table2[[#This Row],[Close Price]])-1</f>
        <v>6.965119472672332E-2</v>
      </c>
      <c r="AG348" s="1">
        <f>(Table2[[#This Row],[Close Price]]/Table2[[#This Row],[Current Month Low]])-1</f>
        <v>4.5800684251187107E-3</v>
      </c>
      <c r="AH348" s="1">
        <f>(Table2[[#This Row],[Current Month High]]/Table2[[#This Row],[Close Price]])-1</f>
        <v>0.17440263663828626</v>
      </c>
      <c r="AI348">
        <v>20.516341664377901</v>
      </c>
      <c r="AJ348">
        <v>56.507909215955898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-0.05</v>
      </c>
      <c r="AM348" t="s">
        <v>3161</v>
      </c>
      <c r="AN348">
        <v>-10.86</v>
      </c>
      <c r="AO348" t="s">
        <v>3161</v>
      </c>
      <c r="AP348">
        <v>9.2544057538119007E-2</v>
      </c>
      <c r="AQ348">
        <f>(Table2[[#This Row],[Sharpe Ratio]]-AVERAGE(Table2[Sharpe Ratio]))/_xlfn.STDEV.P(Table2[Sharpe Ratio])</f>
        <v>0.40820191699146785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326</v>
      </c>
      <c r="AT348">
        <f>_xlfn.RANK.AVG(Table2[[#This Row],[6M Return vs Nifty Z-Score]],Table2[6M Return vs Nifty Z-Score])</f>
        <v>499</v>
      </c>
      <c r="AU348">
        <f>_xlfn.RANK.AVG(Table2[[#This Row],[Sharpe Ratio Z-Score]],Table2[Sharpe Ratio Z-Score])</f>
        <v>236</v>
      </c>
      <c r="AV348">
        <f>(Table2[[#This Row],[Rank 1Y]]+Table2[[#This Row],[Rank 6M]]+Table2[[#This Row],[Rank Sharpe]])/3</f>
        <v>353.66666666666669</v>
      </c>
    </row>
    <row r="349" spans="1:48" x14ac:dyDescent="0.3">
      <c r="A349" t="s">
        <v>937</v>
      </c>
      <c r="B349" t="s">
        <v>938</v>
      </c>
      <c r="C349" t="s">
        <v>3132</v>
      </c>
      <c r="D349" t="s">
        <v>611</v>
      </c>
      <c r="E349">
        <v>15248.11021947</v>
      </c>
      <c r="F349">
        <v>486.45</v>
      </c>
      <c r="G349">
        <v>46.437659848302097</v>
      </c>
      <c r="H349">
        <f>(Table2[[#This Row],[1Y Return vs Nifty]]-AVERAGE(Table2[1Y Return vs Nifty]))/_xlfn.STDEV.P(Table2[1Y Return vs Nifty])</f>
        <v>0.27730579464647953</v>
      </c>
      <c r="I349">
        <v>-8.6003388243263306</v>
      </c>
      <c r="J349">
        <f>(Table2[[#This Row],[1M Return vs Nifty]]-AVERAGE(Table2[1M Return vs Nifty]))/_xlfn.STDEV.P(Table2[1M Return vs Nifty])</f>
        <v>-1.0811677146323342</v>
      </c>
      <c r="K349">
        <v>-31.404389219271</v>
      </c>
      <c r="L349">
        <f>(Table2[[#This Row],[6M Return vs Nifty]]-AVERAGE(Table2[6M Return vs Nifty]))/_xlfn.STDEV.P(Table2[6M Return vs Nifty])</f>
        <v>-1.2469782259876412</v>
      </c>
      <c r="M349">
        <v>-4.3996915947186199</v>
      </c>
      <c r="N349">
        <f>(Table2[[#This Row],[1W Return vs Nifty]]-AVERAGE(Table2[1W Return vs Nifty]))/_xlfn.STDEV.P(Table2[1W Return vs Nifty])</f>
        <v>-0.77312618212101525</v>
      </c>
      <c r="O349">
        <v>555.41999999999996</v>
      </c>
      <c r="P349">
        <v>594.11261054959198</v>
      </c>
      <c r="Q349">
        <v>587.38051721408999</v>
      </c>
      <c r="R349">
        <v>18.512195787867999</v>
      </c>
      <c r="S349" s="1">
        <f>(Table2[[#This Row],[Close Price]]-Table2[[#This Row],[20D EMA]])/Table2[[#This Row],[20D EMA]]</f>
        <v>-0.12417629901696009</v>
      </c>
      <c r="T349" s="1">
        <f>(Table2[[#This Row],[Close Price]]-Table2[[#This Row],[50D EMA]])/Table2[[#This Row],[50D EMA]]</f>
        <v>-0.18121583120411672</v>
      </c>
      <c r="U349" s="1">
        <f>(Table2[[#This Row],[Close Price]]-Table2[[#This Row],[200D EMA]])/Table2[[#This Row],[200D EMA]]</f>
        <v>-0.17183157128329229</v>
      </c>
      <c r="V349">
        <v>0.67917127410131595</v>
      </c>
      <c r="W349">
        <v>483.2</v>
      </c>
      <c r="X349">
        <v>522.9</v>
      </c>
      <c r="Y349">
        <v>483.2</v>
      </c>
      <c r="Z349">
        <v>543.20000000000005</v>
      </c>
      <c r="AA349">
        <v>483.2</v>
      </c>
      <c r="AB349">
        <v>589.04999999999995</v>
      </c>
      <c r="AC349" s="1">
        <f>(Table2[[#This Row],[Close Price]]/Table2[[#This Row],[Day Low]])-1</f>
        <v>6.7259933774834746E-3</v>
      </c>
      <c r="AD349" s="1">
        <f>(Table2[[#This Row],[Day High]]/Table2[[#This Row],[Close Price]])-1</f>
        <v>7.4930619796484743E-2</v>
      </c>
      <c r="AE349" s="1">
        <f>(Table2[[#This Row],[Close Price]]/Table2[[#This Row],[Current Week Low]])-1</f>
        <v>6.7259933774834746E-3</v>
      </c>
      <c r="AF349" s="1">
        <f>(Table2[[#This Row],[Current Week High]]/Table2[[#This Row],[Close Price]])-1</f>
        <v>0.11666152739233238</v>
      </c>
      <c r="AG349" s="1">
        <f>(Table2[[#This Row],[Close Price]]/Table2[[#This Row],[Current Month Low]])-1</f>
        <v>6.7259933774834746E-3</v>
      </c>
      <c r="AH349" s="1">
        <f>(Table2[[#This Row],[Current Month High]]/Table2[[#This Row],[Close Price]])-1</f>
        <v>0.21091581868640152</v>
      </c>
      <c r="AI349">
        <v>60.807893925377698</v>
      </c>
      <c r="AJ349">
        <v>64.730782255333494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-0.33</v>
      </c>
      <c r="AM349" t="s">
        <v>3161</v>
      </c>
      <c r="AN349">
        <v>-12.28</v>
      </c>
      <c r="AO349" t="s">
        <v>3161</v>
      </c>
      <c r="AP349">
        <v>0.123723393652627</v>
      </c>
      <c r="AQ349">
        <f>(Table2[[#This Row],[Sharpe Ratio]]-AVERAGE(Table2[Sharpe Ratio]))/_xlfn.STDEV.P(Table2[Sharpe Ratio])</f>
        <v>0.77469884587404736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218</v>
      </c>
      <c r="AT349">
        <f>_xlfn.RANK.AVG(Table2[[#This Row],[6M Return vs Nifty Z-Score]],Table2[6M Return vs Nifty Z-Score])</f>
        <v>690</v>
      </c>
      <c r="AU349">
        <f>_xlfn.RANK.AVG(Table2[[#This Row],[Sharpe Ratio Z-Score]],Table2[Sharpe Ratio Z-Score])</f>
        <v>153</v>
      </c>
      <c r="AV349">
        <f>(Table2[[#This Row],[Rank 1Y]]+Table2[[#This Row],[Rank 6M]]+Table2[[#This Row],[Rank Sharpe]])/3</f>
        <v>353.66666666666669</v>
      </c>
    </row>
    <row r="350" spans="1:48" x14ac:dyDescent="0.3">
      <c r="A350" t="s">
        <v>1617</v>
      </c>
      <c r="B350" t="s">
        <v>1618</v>
      </c>
      <c r="C350" t="s">
        <v>611</v>
      </c>
      <c r="D350" t="s">
        <v>453</v>
      </c>
      <c r="E350">
        <v>5594.9866084550004</v>
      </c>
      <c r="F350">
        <v>1860.55</v>
      </c>
      <c r="G350">
        <v>25.1775762250208</v>
      </c>
      <c r="H350">
        <f>(Table2[[#This Row],[1Y Return vs Nifty]]-AVERAGE(Table2[1Y Return vs Nifty]))/_xlfn.STDEV.P(Table2[1Y Return vs Nifty])</f>
        <v>-7.3768094542879067E-2</v>
      </c>
      <c r="I350">
        <v>-5.6039453170771001</v>
      </c>
      <c r="J350">
        <f>(Table2[[#This Row],[1M Return vs Nifty]]-AVERAGE(Table2[1M Return vs Nifty]))/_xlfn.STDEV.P(Table2[1M Return vs Nifty])</f>
        <v>-0.74584327482327661</v>
      </c>
      <c r="K350">
        <v>52.197301656888101</v>
      </c>
      <c r="L350">
        <f>(Table2[[#This Row],[6M Return vs Nifty]]-AVERAGE(Table2[6M Return vs Nifty]))/_xlfn.STDEV.P(Table2[6M Return vs Nifty])</f>
        <v>1.6503085845398371</v>
      </c>
      <c r="M350">
        <v>-3.2293434138516801</v>
      </c>
      <c r="N350">
        <f>(Table2[[#This Row],[1W Return vs Nifty]]-AVERAGE(Table2[1W Return vs Nifty]))/_xlfn.STDEV.P(Table2[1W Return vs Nifty])</f>
        <v>-0.5460922887601749</v>
      </c>
      <c r="O350">
        <v>2070.21</v>
      </c>
      <c r="P350">
        <v>2096.40426084308</v>
      </c>
      <c r="Q350">
        <v>1778.7812356848301</v>
      </c>
      <c r="R350">
        <v>20.651533979908201</v>
      </c>
      <c r="S350" s="1">
        <f>(Table2[[#This Row],[Close Price]]-Table2[[#This Row],[20D EMA]])/Table2[[#This Row],[20D EMA]]</f>
        <v>-0.10127474990459909</v>
      </c>
      <c r="T350" s="1">
        <f>(Table2[[#This Row],[Close Price]]-Table2[[#This Row],[50D EMA]])/Table2[[#This Row],[50D EMA]]</f>
        <v>-0.11250418883819194</v>
      </c>
      <c r="U350" s="1">
        <f>(Table2[[#This Row],[Close Price]]-Table2[[#This Row],[200D EMA]])/Table2[[#This Row],[200D EMA]]</f>
        <v>4.5968982961352697E-2</v>
      </c>
      <c r="V350">
        <v>0.40006598090723</v>
      </c>
      <c r="W350">
        <v>1841.35</v>
      </c>
      <c r="X350">
        <v>1963.35</v>
      </c>
      <c r="Y350">
        <v>1841.35</v>
      </c>
      <c r="Z350">
        <v>2045.95</v>
      </c>
      <c r="AA350">
        <v>1841.35</v>
      </c>
      <c r="AB350">
        <v>2299.8000000000002</v>
      </c>
      <c r="AC350" s="1">
        <f>(Table2[[#This Row],[Close Price]]/Table2[[#This Row],[Day Low]])-1</f>
        <v>1.0427132267086581E-2</v>
      </c>
      <c r="AD350" s="1">
        <f>(Table2[[#This Row],[Day High]]/Table2[[#This Row],[Close Price]])-1</f>
        <v>5.5252479105640795E-2</v>
      </c>
      <c r="AE350" s="1">
        <f>(Table2[[#This Row],[Close Price]]/Table2[[#This Row],[Current Week Low]])-1</f>
        <v>1.0427132267086581E-2</v>
      </c>
      <c r="AF350" s="1">
        <f>(Table2[[#This Row],[Current Week High]]/Table2[[#This Row],[Close Price]])-1</f>
        <v>9.9647953562118863E-2</v>
      </c>
      <c r="AG350" s="1">
        <f>(Table2[[#This Row],[Close Price]]/Table2[[#This Row],[Current Month Low]])-1</f>
        <v>1.0427132267086581E-2</v>
      </c>
      <c r="AH350" s="1">
        <f>(Table2[[#This Row],[Current Month High]]/Table2[[#This Row],[Close Price]])-1</f>
        <v>0.23608610357152471</v>
      </c>
      <c r="AI350">
        <v>33.992636585955701</v>
      </c>
      <c r="AJ350">
        <v>73.599253557266096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-0.11</v>
      </c>
      <c r="AM350" t="s">
        <v>3161</v>
      </c>
      <c r="AN350">
        <v>-15.4</v>
      </c>
      <c r="AO350" t="s">
        <v>3161</v>
      </c>
      <c r="AP350">
        <v>-8.9343241451668998E-2</v>
      </c>
      <c r="AQ350">
        <f>(Table2[[#This Row],[Sharpe Ratio]]-AVERAGE(Table2[Sharpe Ratio]))/_xlfn.STDEV.P(Table2[Sharpe Ratio])</f>
        <v>-1.7297889702322942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312</v>
      </c>
      <c r="AT350">
        <f>_xlfn.RANK.AVG(Table2[[#This Row],[6M Return vs Nifty Z-Score]],Table2[6M Return vs Nifty Z-Score])</f>
        <v>48</v>
      </c>
      <c r="AU350">
        <f>_xlfn.RANK.AVG(Table2[[#This Row],[Sharpe Ratio Z-Score]],Table2[Sharpe Ratio Z-Score])</f>
        <v>701</v>
      </c>
      <c r="AV350">
        <f>(Table2[[#This Row],[Rank 1Y]]+Table2[[#This Row],[Rank 6M]]+Table2[[#This Row],[Rank Sharpe]])/3</f>
        <v>353.66666666666669</v>
      </c>
    </row>
    <row r="351" spans="1:48" x14ac:dyDescent="0.3">
      <c r="A351" t="s">
        <v>198</v>
      </c>
      <c r="B351" t="s">
        <v>199</v>
      </c>
      <c r="C351" t="s">
        <v>3122</v>
      </c>
      <c r="D351" t="s">
        <v>200</v>
      </c>
      <c r="E351">
        <v>130426.86219255</v>
      </c>
      <c r="F351">
        <v>4759.05</v>
      </c>
      <c r="G351">
        <v>14.3569447718993</v>
      </c>
      <c r="H351">
        <f>(Table2[[#This Row],[1Y Return vs Nifty]]-AVERAGE(Table2[1Y Return vs Nifty]))/_xlfn.STDEV.P(Table2[1Y Return vs Nifty])</f>
        <v>-0.25245230082568343</v>
      </c>
      <c r="I351">
        <v>1.51638500170087</v>
      </c>
      <c r="J351">
        <f>(Table2[[#This Row],[1M Return vs Nifty]]-AVERAGE(Table2[1M Return vs Nifty]))/_xlfn.STDEV.P(Table2[1M Return vs Nifty])</f>
        <v>5.0988239336414484E-2</v>
      </c>
      <c r="K351">
        <v>-3.02238545258944</v>
      </c>
      <c r="L351">
        <f>(Table2[[#This Row],[6M Return vs Nifty]]-AVERAGE(Table2[6M Return vs Nifty]))/_xlfn.STDEV.P(Table2[6M Return vs Nifty])</f>
        <v>-0.26337604871400366</v>
      </c>
      <c r="M351">
        <v>3.0242795187210798</v>
      </c>
      <c r="N351">
        <f>(Table2[[#This Row],[1W Return vs Nifty]]-AVERAGE(Table2[1W Return vs Nifty]))/_xlfn.STDEV.P(Table2[1W Return vs Nifty])</f>
        <v>0.66703760301350157</v>
      </c>
      <c r="O351">
        <v>4773.54</v>
      </c>
      <c r="P351">
        <v>4800.4382618877098</v>
      </c>
      <c r="Q351">
        <v>4498.2738446229196</v>
      </c>
      <c r="R351">
        <v>50.090279033176103</v>
      </c>
      <c r="S351" s="1">
        <f>(Table2[[#This Row],[Close Price]]-Table2[[#This Row],[20D EMA]])/Table2[[#This Row],[20D EMA]]</f>
        <v>-3.0354831005919678E-3</v>
      </c>
      <c r="T351" s="1">
        <f>(Table2[[#This Row],[Close Price]]-Table2[[#This Row],[50D EMA]])/Table2[[#This Row],[50D EMA]]</f>
        <v>-8.6217673532654159E-3</v>
      </c>
      <c r="U351" s="1">
        <f>(Table2[[#This Row],[Close Price]]-Table2[[#This Row],[200D EMA]])/Table2[[#This Row],[200D EMA]]</f>
        <v>5.7972494424456476E-2</v>
      </c>
      <c r="V351">
        <v>0.98968404806774901</v>
      </c>
      <c r="W351">
        <v>4749.6499999999996</v>
      </c>
      <c r="X351">
        <v>4826.2</v>
      </c>
      <c r="Y351">
        <v>4743</v>
      </c>
      <c r="Z351">
        <v>4852.8500000000004</v>
      </c>
      <c r="AA351">
        <v>4521</v>
      </c>
      <c r="AB351">
        <v>5045.95</v>
      </c>
      <c r="AC351" s="1">
        <f>(Table2[[#This Row],[Close Price]]/Table2[[#This Row],[Day Low]])-1</f>
        <v>1.9790931963408198E-3</v>
      </c>
      <c r="AD351" s="1">
        <f>(Table2[[#This Row],[Day High]]/Table2[[#This Row],[Close Price]])-1</f>
        <v>1.4109958920372589E-2</v>
      </c>
      <c r="AE351" s="1">
        <f>(Table2[[#This Row],[Close Price]]/Table2[[#This Row],[Current Week Low]])-1</f>
        <v>3.3839342188488608E-3</v>
      </c>
      <c r="AF351" s="1">
        <f>(Table2[[#This Row],[Current Week High]]/Table2[[#This Row],[Close Price]])-1</f>
        <v>1.970981603471289E-2</v>
      </c>
      <c r="AG351" s="1">
        <f>(Table2[[#This Row],[Close Price]]/Table2[[#This Row],[Current Month Low]])-1</f>
        <v>5.2654280026542821E-2</v>
      </c>
      <c r="AH351" s="1">
        <f>(Table2[[#This Row],[Current Month High]]/Table2[[#This Row],[Close Price]])-1</f>
        <v>6.0285140941994664E-2</v>
      </c>
      <c r="AI351">
        <v>7.2693079501160804</v>
      </c>
      <c r="AJ351">
        <v>45.314503816793803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0.05</v>
      </c>
      <c r="AM351" t="s">
        <v>3162</v>
      </c>
      <c r="AN351">
        <v>1.1100000000000001</v>
      </c>
      <c r="AO351" t="s">
        <v>3162</v>
      </c>
      <c r="AP351">
        <v>8.3665063953828001E-2</v>
      </c>
      <c r="AQ351">
        <f>(Table2[[#This Row],[Sharpe Ratio]]-AVERAGE(Table2[Sharpe Ratio]))/_xlfn.STDEV.P(Table2[Sharpe Ratio])</f>
        <v>0.30383395135359104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382</v>
      </c>
      <c r="AT351">
        <f>_xlfn.RANK.AVG(Table2[[#This Row],[6M Return vs Nifty Z-Score]],Table2[6M Return vs Nifty Z-Score])</f>
        <v>412</v>
      </c>
      <c r="AU351">
        <f>_xlfn.RANK.AVG(Table2[[#This Row],[Sharpe Ratio Z-Score]],Table2[Sharpe Ratio Z-Score])</f>
        <v>268</v>
      </c>
      <c r="AV351">
        <f>(Table2[[#This Row],[Rank 1Y]]+Table2[[#This Row],[Rank 6M]]+Table2[[#This Row],[Rank Sharpe]])/3</f>
        <v>354</v>
      </c>
    </row>
    <row r="352" spans="1:48" x14ac:dyDescent="0.3">
      <c r="A352" t="s">
        <v>1454</v>
      </c>
      <c r="B352" t="s">
        <v>1455</v>
      </c>
      <c r="C352" t="s">
        <v>3123</v>
      </c>
      <c r="D352" t="s">
        <v>1456</v>
      </c>
      <c r="E352">
        <v>6952.0722338149899</v>
      </c>
      <c r="F352">
        <v>341.65</v>
      </c>
      <c r="G352">
        <v>32.803612841111502</v>
      </c>
      <c r="H352">
        <f>(Table2[[#This Row],[1Y Return vs Nifty]]-AVERAGE(Table2[1Y Return vs Nifty]))/_xlfn.STDEV.P(Table2[1Y Return vs Nifty])</f>
        <v>5.216284633919642E-2</v>
      </c>
      <c r="I352">
        <v>-0.920079223610896</v>
      </c>
      <c r="J352">
        <f>(Table2[[#This Row],[1M Return vs Nifty]]-AVERAGE(Table2[1M Return vs Nifty]))/_xlfn.STDEV.P(Table2[1M Return vs Nifty])</f>
        <v>-0.22167488034091754</v>
      </c>
      <c r="K352">
        <v>-10.7473508057034</v>
      </c>
      <c r="L352">
        <f>(Table2[[#This Row],[6M Return vs Nifty]]-AVERAGE(Table2[6M Return vs Nifty]))/_xlfn.STDEV.P(Table2[6M Return vs Nifty])</f>
        <v>-0.53109121086919142</v>
      </c>
      <c r="M352">
        <v>-3.34081312801416</v>
      </c>
      <c r="N352">
        <f>(Table2[[#This Row],[1W Return vs Nifty]]-AVERAGE(Table2[1W Return vs Nifty]))/_xlfn.STDEV.P(Table2[1W Return vs Nifty])</f>
        <v>-0.56771611285958201</v>
      </c>
      <c r="O352">
        <v>376.65</v>
      </c>
      <c r="P352">
        <v>397.58420042456203</v>
      </c>
      <c r="Q352">
        <v>387.40028585374898</v>
      </c>
      <c r="R352">
        <v>19.0184366389521</v>
      </c>
      <c r="S352" s="1">
        <f>(Table2[[#This Row],[Close Price]]-Table2[[#This Row],[20D EMA]])/Table2[[#This Row],[20D EMA]]</f>
        <v>-9.2924465684322319E-2</v>
      </c>
      <c r="T352" s="1">
        <f>(Table2[[#This Row],[Close Price]]-Table2[[#This Row],[50D EMA]])/Table2[[#This Row],[50D EMA]]</f>
        <v>-0.14068516899019748</v>
      </c>
      <c r="U352" s="1">
        <f>(Table2[[#This Row],[Close Price]]-Table2[[#This Row],[200D EMA]])/Table2[[#This Row],[200D EMA]]</f>
        <v>-0.11809564299346081</v>
      </c>
      <c r="V352">
        <v>0.58414838848619799</v>
      </c>
      <c r="W352">
        <v>340.2</v>
      </c>
      <c r="X352">
        <v>365.3</v>
      </c>
      <c r="Y352">
        <v>340.2</v>
      </c>
      <c r="Z352">
        <v>373.3</v>
      </c>
      <c r="AA352">
        <v>340.2</v>
      </c>
      <c r="AB352">
        <v>409.9</v>
      </c>
      <c r="AC352" s="1">
        <f>(Table2[[#This Row],[Close Price]]/Table2[[#This Row],[Day Low]])-1</f>
        <v>4.2621987066431277E-3</v>
      </c>
      <c r="AD352" s="1">
        <f>(Table2[[#This Row],[Day High]]/Table2[[#This Row],[Close Price]])-1</f>
        <v>6.9222888921410819E-2</v>
      </c>
      <c r="AE352" s="1">
        <f>(Table2[[#This Row],[Close Price]]/Table2[[#This Row],[Current Week Low]])-1</f>
        <v>4.2621987066431277E-3</v>
      </c>
      <c r="AF352" s="1">
        <f>(Table2[[#This Row],[Current Week High]]/Table2[[#This Row],[Close Price]])-1</f>
        <v>9.2638665300746492E-2</v>
      </c>
      <c r="AG352" s="1">
        <f>(Table2[[#This Row],[Close Price]]/Table2[[#This Row],[Current Month Low]])-1</f>
        <v>4.2621987066431277E-3</v>
      </c>
      <c r="AH352" s="1">
        <f>(Table2[[#This Row],[Current Month High]]/Table2[[#This Row],[Close Price]])-1</f>
        <v>0.19976584223620675</v>
      </c>
      <c r="AI352">
        <v>72.105956388116496</v>
      </c>
      <c r="AJ352">
        <v>56.540664375715899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-0.28000000000000003</v>
      </c>
      <c r="AM352" t="s">
        <v>3161</v>
      </c>
      <c r="AN352">
        <v>-11.49</v>
      </c>
      <c r="AO352" t="s">
        <v>3161</v>
      </c>
      <c r="AP352">
        <v>7.9103953951019004E-2</v>
      </c>
      <c r="AQ352">
        <f>(Table2[[#This Row],[Sharpe Ratio]]-AVERAGE(Table2[Sharpe Ratio]))/_xlfn.STDEV.P(Table2[Sharpe Ratio])</f>
        <v>0.25022046830231831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280</v>
      </c>
      <c r="AT352">
        <f>_xlfn.RANK.AVG(Table2[[#This Row],[6M Return vs Nifty Z-Score]],Table2[6M Return vs Nifty Z-Score])</f>
        <v>505</v>
      </c>
      <c r="AU352">
        <f>_xlfn.RANK.AVG(Table2[[#This Row],[Sharpe Ratio Z-Score]],Table2[Sharpe Ratio Z-Score])</f>
        <v>279</v>
      </c>
      <c r="AV352">
        <f>(Table2[[#This Row],[Rank 1Y]]+Table2[[#This Row],[Rank 6M]]+Table2[[#This Row],[Rank Sharpe]])/3</f>
        <v>354.66666666666669</v>
      </c>
    </row>
    <row r="353" spans="1:48" x14ac:dyDescent="0.3">
      <c r="A353" t="s">
        <v>126</v>
      </c>
      <c r="B353" t="s">
        <v>127</v>
      </c>
      <c r="C353" t="s">
        <v>3114</v>
      </c>
      <c r="D353" t="s">
        <v>18</v>
      </c>
      <c r="E353">
        <v>219316.95332637301</v>
      </c>
      <c r="F353">
        <v>155.31</v>
      </c>
      <c r="G353">
        <v>56.833926272946499</v>
      </c>
      <c r="H353">
        <f>(Table2[[#This Row],[1Y Return vs Nifty]]-AVERAGE(Table2[1Y Return vs Nifty]))/_xlfn.STDEV.P(Table2[1Y Return vs Nifty])</f>
        <v>0.44898233888884581</v>
      </c>
      <c r="I353">
        <v>0.59933312823429996</v>
      </c>
      <c r="J353">
        <f>(Table2[[#This Row],[1M Return vs Nifty]]-AVERAGE(Table2[1M Return vs Nifty]))/_xlfn.STDEV.P(Table2[1M Return vs Nifty])</f>
        <v>-5.163843669998059E-2</v>
      </c>
      <c r="K353">
        <v>-18.683816634392201</v>
      </c>
      <c r="L353">
        <f>(Table2[[#This Row],[6M Return vs Nifty]]-AVERAGE(Table2[6M Return vs Nifty]))/_xlfn.STDEV.P(Table2[6M Return vs Nifty])</f>
        <v>-0.80613609963494504</v>
      </c>
      <c r="M353">
        <v>-2.2696603161248801</v>
      </c>
      <c r="N353">
        <f>(Table2[[#This Row],[1W Return vs Nifty]]-AVERAGE(Table2[1W Return vs Nifty]))/_xlfn.STDEV.P(Table2[1W Return vs Nifty])</f>
        <v>-0.35992496382947659</v>
      </c>
      <c r="O353">
        <v>166.19</v>
      </c>
      <c r="P353">
        <v>168.99211854778801</v>
      </c>
      <c r="Q353">
        <v>159.057682403434</v>
      </c>
      <c r="R353">
        <v>24.4102527081373</v>
      </c>
      <c r="S353" s="1">
        <f>(Table2[[#This Row],[Close Price]]-Table2[[#This Row],[20D EMA]])/Table2[[#This Row],[20D EMA]]</f>
        <v>-6.5467236295805975E-2</v>
      </c>
      <c r="T353" s="1">
        <f>(Table2[[#This Row],[Close Price]]-Table2[[#This Row],[50D EMA]])/Table2[[#This Row],[50D EMA]]</f>
        <v>-8.096305712576142E-2</v>
      </c>
      <c r="U353" s="1">
        <f>(Table2[[#This Row],[Close Price]]-Table2[[#This Row],[200D EMA]])/Table2[[#This Row],[200D EMA]]</f>
        <v>-2.3561781781331219E-2</v>
      </c>
      <c r="V353">
        <v>0.758764580340201</v>
      </c>
      <c r="W353">
        <v>154.86000000000001</v>
      </c>
      <c r="X353">
        <v>160.74</v>
      </c>
      <c r="Y353">
        <v>154.86000000000001</v>
      </c>
      <c r="Z353">
        <v>166.68</v>
      </c>
      <c r="AA353">
        <v>154.86000000000001</v>
      </c>
      <c r="AB353">
        <v>181.34</v>
      </c>
      <c r="AC353" s="1">
        <f>(Table2[[#This Row],[Close Price]]/Table2[[#This Row],[Day Low]])-1</f>
        <v>2.9058504455636847E-3</v>
      </c>
      <c r="AD353" s="1">
        <f>(Table2[[#This Row],[Day High]]/Table2[[#This Row],[Close Price]])-1</f>
        <v>3.4962333397720702E-2</v>
      </c>
      <c r="AE353" s="1">
        <f>(Table2[[#This Row],[Close Price]]/Table2[[#This Row],[Current Week Low]])-1</f>
        <v>2.9058504455636847E-3</v>
      </c>
      <c r="AF353" s="1">
        <f>(Table2[[#This Row],[Current Week High]]/Table2[[#This Row],[Close Price]])-1</f>
        <v>7.320842186594545E-2</v>
      </c>
      <c r="AG353" s="1">
        <f>(Table2[[#This Row],[Close Price]]/Table2[[#This Row],[Current Month Low]])-1</f>
        <v>2.9058504455636847E-3</v>
      </c>
      <c r="AH353" s="1">
        <f>(Table2[[#This Row],[Current Month High]]/Table2[[#This Row],[Close Price]])-1</f>
        <v>0.16760028330435905</v>
      </c>
      <c r="AI353">
        <v>26.7143133088661</v>
      </c>
      <c r="AJ353">
        <v>81.649122807017505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-0.03</v>
      </c>
      <c r="AM353" t="s">
        <v>3161</v>
      </c>
      <c r="AN353">
        <v>-7.91</v>
      </c>
      <c r="AO353" t="s">
        <v>3161</v>
      </c>
      <c r="AP353">
        <v>6.9733662796383003E-2</v>
      </c>
      <c r="AQ353">
        <f>(Table2[[#This Row],[Sharpe Ratio]]-AVERAGE(Table2[Sharpe Ratio]))/_xlfn.STDEV.P(Table2[Sharpe Ratio])</f>
        <v>0.14007755447318956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172</v>
      </c>
      <c r="AT353">
        <f>_xlfn.RANK.AVG(Table2[[#This Row],[6M Return vs Nifty Z-Score]],Table2[6M Return vs Nifty Z-Score])</f>
        <v>588</v>
      </c>
      <c r="AU353">
        <f>_xlfn.RANK.AVG(Table2[[#This Row],[Sharpe Ratio Z-Score]],Table2[Sharpe Ratio Z-Score])</f>
        <v>305</v>
      </c>
      <c r="AV353">
        <f>(Table2[[#This Row],[Rank 1Y]]+Table2[[#This Row],[Rank 6M]]+Table2[[#This Row],[Rank Sharpe]])/3</f>
        <v>355</v>
      </c>
    </row>
    <row r="354" spans="1:48" x14ac:dyDescent="0.3">
      <c r="A354" t="s">
        <v>735</v>
      </c>
      <c r="B354" t="s">
        <v>736</v>
      </c>
      <c r="C354" t="s">
        <v>3116</v>
      </c>
      <c r="D354" t="s">
        <v>589</v>
      </c>
      <c r="E354">
        <v>22720.6588914399</v>
      </c>
      <c r="F354">
        <v>874.4</v>
      </c>
      <c r="G354">
        <v>2.7530033209940701</v>
      </c>
      <c r="H354">
        <f>(Table2[[#This Row],[1Y Return vs Nifty]]-AVERAGE(Table2[1Y Return vs Nifty]))/_xlfn.STDEV.P(Table2[1Y Return vs Nifty])</f>
        <v>-0.44407153089464535</v>
      </c>
      <c r="I354">
        <v>-4.7331901412084401</v>
      </c>
      <c r="J354">
        <f>(Table2[[#This Row],[1M Return vs Nifty]]-AVERAGE(Table2[1M Return vs Nifty]))/_xlfn.STDEV.P(Table2[1M Return vs Nifty])</f>
        <v>-0.64839763196876166</v>
      </c>
      <c r="K354">
        <v>4.0116684281849002</v>
      </c>
      <c r="L354">
        <f>(Table2[[#This Row],[6M Return vs Nifty]]-AVERAGE(Table2[6M Return vs Nifty]))/_xlfn.STDEV.P(Table2[6M Return vs Nifty])</f>
        <v>-1.9605003897506537E-2</v>
      </c>
      <c r="M354">
        <v>-5.6205036075727497</v>
      </c>
      <c r="N354">
        <f>(Table2[[#This Row],[1W Return vs Nifty]]-AVERAGE(Table2[1W Return vs Nifty]))/_xlfn.STDEV.P(Table2[1W Return vs Nifty])</f>
        <v>-1.0099494701570986</v>
      </c>
      <c r="O354">
        <v>953.74</v>
      </c>
      <c r="P354">
        <v>942.69649882685701</v>
      </c>
      <c r="Q354">
        <v>829.90022373909301</v>
      </c>
      <c r="R354">
        <v>20.059903801125401</v>
      </c>
      <c r="S354" s="1">
        <f>(Table2[[#This Row],[Close Price]]-Table2[[#This Row],[20D EMA]])/Table2[[#This Row],[20D EMA]]</f>
        <v>-8.3188290309728047E-2</v>
      </c>
      <c r="T354" s="1">
        <f>(Table2[[#This Row],[Close Price]]-Table2[[#This Row],[50D EMA]])/Table2[[#This Row],[50D EMA]]</f>
        <v>-7.2448024270641634E-2</v>
      </c>
      <c r="U354" s="1">
        <f>(Table2[[#This Row],[Close Price]]-Table2[[#This Row],[200D EMA]])/Table2[[#This Row],[200D EMA]]</f>
        <v>5.3620634129262469E-2</v>
      </c>
      <c r="V354">
        <v>0.39040495493461902</v>
      </c>
      <c r="W354">
        <v>866.35</v>
      </c>
      <c r="X354">
        <v>924.4</v>
      </c>
      <c r="Y354">
        <v>866.35</v>
      </c>
      <c r="Z354">
        <v>941.8</v>
      </c>
      <c r="AA354">
        <v>866.35</v>
      </c>
      <c r="AB354">
        <v>1014.4</v>
      </c>
      <c r="AC354" s="1">
        <f>(Table2[[#This Row],[Close Price]]/Table2[[#This Row],[Day Low]])-1</f>
        <v>9.2918566399260438E-3</v>
      </c>
      <c r="AD354" s="1">
        <f>(Table2[[#This Row],[Day High]]/Table2[[#This Row],[Close Price]])-1</f>
        <v>5.7182067703568151E-2</v>
      </c>
      <c r="AE354" s="1">
        <f>(Table2[[#This Row],[Close Price]]/Table2[[#This Row],[Current Week Low]])-1</f>
        <v>9.2918566399260438E-3</v>
      </c>
      <c r="AF354" s="1">
        <f>(Table2[[#This Row],[Current Week High]]/Table2[[#This Row],[Close Price]])-1</f>
        <v>7.7081427264409808E-2</v>
      </c>
      <c r="AG354" s="1">
        <f>(Table2[[#This Row],[Close Price]]/Table2[[#This Row],[Current Month Low]])-1</f>
        <v>9.2918566399260438E-3</v>
      </c>
      <c r="AH354" s="1">
        <f>(Table2[[#This Row],[Current Month High]]/Table2[[#This Row],[Close Price]])-1</f>
        <v>0.16010978956999078</v>
      </c>
      <c r="AI354">
        <v>37.4885635864592</v>
      </c>
      <c r="AJ354">
        <v>44.768211920529801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0.06</v>
      </c>
      <c r="AM354" t="s">
        <v>3162</v>
      </c>
      <c r="AN354">
        <v>-7.46</v>
      </c>
      <c r="AO354" t="s">
        <v>3161</v>
      </c>
      <c r="AP354">
        <v>8.1778862743989003E-2</v>
      </c>
      <c r="AQ354">
        <f>(Table2[[#This Row],[Sharpe Ratio]]-AVERAGE(Table2[Sharpe Ratio]))/_xlfn.STDEV.P(Table2[Sharpe Ratio])</f>
        <v>0.28166263416704784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-1.8403610027509643</v>
      </c>
      <c r="AS354">
        <f>_xlfn.RANK.AVG(Table2[[#This Row],[1Y Return vs Nifty Z-Score]],Table2[1Y Return vs Nifty Z-Score])</f>
        <v>459</v>
      </c>
      <c r="AT354">
        <f>_xlfn.RANK.AVG(Table2[[#This Row],[6M Return vs Nifty Z-Score]],Table2[6M Return vs Nifty Z-Score])</f>
        <v>333</v>
      </c>
      <c r="AU354">
        <f>_xlfn.RANK.AVG(Table2[[#This Row],[Sharpe Ratio Z-Score]],Table2[Sharpe Ratio Z-Score])</f>
        <v>273</v>
      </c>
      <c r="AV354">
        <f>(Table2[[#This Row],[Rank 1Y]]+Table2[[#This Row],[Rank 6M]]+Table2[[#This Row],[Rank Sharpe]])/3</f>
        <v>355</v>
      </c>
    </row>
    <row r="355" spans="1:48" x14ac:dyDescent="0.3">
      <c r="A355" t="s">
        <v>792</v>
      </c>
      <c r="B355" t="s">
        <v>793</v>
      </c>
      <c r="C355" t="s">
        <v>3127</v>
      </c>
      <c r="D355" t="s">
        <v>265</v>
      </c>
      <c r="E355">
        <v>19635.762116270002</v>
      </c>
      <c r="F355">
        <v>620.65</v>
      </c>
      <c r="G355">
        <v>10.7298171867614</v>
      </c>
      <c r="H355">
        <f>(Table2[[#This Row],[1Y Return vs Nifty]]-AVERAGE(Table2[1Y Return vs Nifty]))/_xlfn.STDEV.P(Table2[1Y Return vs Nifty])</f>
        <v>-0.31234810417548386</v>
      </c>
      <c r="I355">
        <v>-4.8169401206840101</v>
      </c>
      <c r="J355">
        <f>(Table2[[#This Row],[1M Return vs Nifty]]-AVERAGE(Table2[1M Return vs Nifty]))/_xlfn.STDEV.P(Table2[1M Return vs Nifty])</f>
        <v>-0.65777003745680018</v>
      </c>
      <c r="K355">
        <v>-8.3960787225844697</v>
      </c>
      <c r="L355">
        <f>(Table2[[#This Row],[6M Return vs Nifty]]-AVERAGE(Table2[6M Return vs Nifty]))/_xlfn.STDEV.P(Table2[6M Return vs Nifty])</f>
        <v>-0.44960590210344942</v>
      </c>
      <c r="M355">
        <v>-0.80102711891989198</v>
      </c>
      <c r="N355">
        <f>(Table2[[#This Row],[1W Return vs Nifty]]-AVERAGE(Table2[1W Return vs Nifty]))/_xlfn.STDEV.P(Table2[1W Return vs Nifty])</f>
        <v>-7.5027257205591238E-2</v>
      </c>
      <c r="O355">
        <v>668.96</v>
      </c>
      <c r="P355">
        <v>678.998523376663</v>
      </c>
      <c r="Q355">
        <v>644.44183366148604</v>
      </c>
      <c r="R355">
        <v>22.416775689663901</v>
      </c>
      <c r="S355" s="1">
        <f>(Table2[[#This Row],[Close Price]]-Table2[[#This Row],[20D EMA]])/Table2[[#This Row],[20D EMA]]</f>
        <v>-7.2216574982061799E-2</v>
      </c>
      <c r="T355" s="1">
        <f>(Table2[[#This Row],[Close Price]]-Table2[[#This Row],[50D EMA]])/Table2[[#This Row],[50D EMA]]</f>
        <v>-8.5933210998008547E-2</v>
      </c>
      <c r="U355" s="1">
        <f>(Table2[[#This Row],[Close Price]]-Table2[[#This Row],[200D EMA]])/Table2[[#This Row],[200D EMA]]</f>
        <v>-3.6918512142995824E-2</v>
      </c>
      <c r="V355">
        <v>0.61164996447442699</v>
      </c>
      <c r="W355">
        <v>617</v>
      </c>
      <c r="X355">
        <v>653.45000000000005</v>
      </c>
      <c r="Y355">
        <v>617</v>
      </c>
      <c r="Z355">
        <v>661.95</v>
      </c>
      <c r="AA355">
        <v>617</v>
      </c>
      <c r="AB355">
        <v>698.9</v>
      </c>
      <c r="AC355" s="1">
        <f>(Table2[[#This Row],[Close Price]]/Table2[[#This Row],[Day Low]])-1</f>
        <v>5.9157212317666463E-3</v>
      </c>
      <c r="AD355" s="1">
        <f>(Table2[[#This Row],[Day High]]/Table2[[#This Row],[Close Price]])-1</f>
        <v>5.2847820832997883E-2</v>
      </c>
      <c r="AE355" s="1">
        <f>(Table2[[#This Row],[Close Price]]/Table2[[#This Row],[Current Week Low]])-1</f>
        <v>5.9157212317666463E-3</v>
      </c>
      <c r="AF355" s="1">
        <f>(Table2[[#This Row],[Current Week High]]/Table2[[#This Row],[Close Price]])-1</f>
        <v>6.6543140256183131E-2</v>
      </c>
      <c r="AG355" s="1">
        <f>(Table2[[#This Row],[Close Price]]/Table2[[#This Row],[Current Month Low]])-1</f>
        <v>5.9157212317666463E-3</v>
      </c>
      <c r="AH355" s="1">
        <f>(Table2[[#This Row],[Current Month High]]/Table2[[#This Row],[Close Price]])-1</f>
        <v>0.12607749939579471</v>
      </c>
      <c r="AI355">
        <v>28.727946507693499</v>
      </c>
      <c r="AJ355">
        <v>32.958440445586902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-0.05</v>
      </c>
      <c r="AM355" t="s">
        <v>3161</v>
      </c>
      <c r="AN355">
        <v>-8.7799999999999994</v>
      </c>
      <c r="AO355" t="s">
        <v>3161</v>
      </c>
      <c r="AP355">
        <v>0.108007822042179</v>
      </c>
      <c r="AQ355">
        <f>(Table2[[#This Row],[Sharpe Ratio]]-AVERAGE(Table2[Sharpe Ratio]))/_xlfn.STDEV.P(Table2[Sharpe Ratio])</f>
        <v>0.58997045044861018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398</v>
      </c>
      <c r="AT355">
        <f>_xlfn.RANK.AVG(Table2[[#This Row],[6M Return vs Nifty Z-Score]],Table2[6M Return vs Nifty Z-Score])</f>
        <v>478</v>
      </c>
      <c r="AU355">
        <f>_xlfn.RANK.AVG(Table2[[#This Row],[Sharpe Ratio Z-Score]],Table2[Sharpe Ratio Z-Score])</f>
        <v>190</v>
      </c>
      <c r="AV355">
        <f>(Table2[[#This Row],[Rank 1Y]]+Table2[[#This Row],[Rank 6M]]+Table2[[#This Row],[Rank Sharpe]])/3</f>
        <v>355.33333333333331</v>
      </c>
    </row>
    <row r="356" spans="1:48" x14ac:dyDescent="0.3">
      <c r="A356" t="s">
        <v>996</v>
      </c>
      <c r="B356" t="s">
        <v>997</v>
      </c>
      <c r="C356" t="s">
        <v>3120</v>
      </c>
      <c r="D356" t="s">
        <v>253</v>
      </c>
      <c r="E356">
        <v>13675.963802910001</v>
      </c>
      <c r="F356">
        <v>1346.7</v>
      </c>
      <c r="G356">
        <v>0.38893198651349398</v>
      </c>
      <c r="H356">
        <f>(Table2[[#This Row],[1Y Return vs Nifty]]-AVERAGE(Table2[1Y Return vs Nifty]))/_xlfn.STDEV.P(Table2[1Y Return vs Nifty])</f>
        <v>-0.48311012229549494</v>
      </c>
      <c r="I356">
        <v>6.8258194421575098</v>
      </c>
      <c r="J356">
        <f>(Table2[[#This Row],[1M Return vs Nifty]]-AVERAGE(Table2[1M Return vs Nifty]))/_xlfn.STDEV.P(Table2[1M Return vs Nifty])</f>
        <v>0.64516357883762687</v>
      </c>
      <c r="K356">
        <v>-5.7736149149389497</v>
      </c>
      <c r="L356">
        <f>(Table2[[#This Row],[6M Return vs Nifty]]-AVERAGE(Table2[6M Return vs Nifty]))/_xlfn.STDEV.P(Table2[6M Return vs Nifty])</f>
        <v>-0.35872221636278478</v>
      </c>
      <c r="M356">
        <v>-0.80399369570403201</v>
      </c>
      <c r="N356">
        <f>(Table2[[#This Row],[1W Return vs Nifty]]-AVERAGE(Table2[1W Return vs Nifty]))/_xlfn.STDEV.P(Table2[1W Return vs Nifty])</f>
        <v>-7.5602738492500474E-2</v>
      </c>
      <c r="O356">
        <v>1395.77</v>
      </c>
      <c r="P356">
        <v>1346.72234303239</v>
      </c>
      <c r="Q356">
        <v>1255.28512890467</v>
      </c>
      <c r="R356">
        <v>32.260849959015303</v>
      </c>
      <c r="S356" s="1">
        <f>(Table2[[#This Row],[Close Price]]-Table2[[#This Row],[20D EMA]])/Table2[[#This Row],[20D EMA]]</f>
        <v>-3.5156222013655501E-2</v>
      </c>
      <c r="T356" s="1">
        <f>(Table2[[#This Row],[Close Price]]-Table2[[#This Row],[50D EMA]])/Table2[[#This Row],[50D EMA]]</f>
        <v>-1.6590674763453559E-5</v>
      </c>
      <c r="U356" s="1">
        <f>(Table2[[#This Row],[Close Price]]-Table2[[#This Row],[200D EMA]])/Table2[[#This Row],[200D EMA]]</f>
        <v>7.2823989538612868E-2</v>
      </c>
      <c r="V356">
        <v>0.27455476540789298</v>
      </c>
      <c r="W356">
        <v>1335.2</v>
      </c>
      <c r="X356">
        <v>1388.75</v>
      </c>
      <c r="Y356">
        <v>1335.2</v>
      </c>
      <c r="Z356">
        <v>1429.15</v>
      </c>
      <c r="AA356">
        <v>1335.2</v>
      </c>
      <c r="AB356">
        <v>1474.1</v>
      </c>
      <c r="AC356" s="1">
        <f>(Table2[[#This Row],[Close Price]]/Table2[[#This Row],[Day Low]])-1</f>
        <v>8.6129418813660763E-3</v>
      </c>
      <c r="AD356" s="1">
        <f>(Table2[[#This Row],[Day High]]/Table2[[#This Row],[Close Price]])-1</f>
        <v>3.1224474641716737E-2</v>
      </c>
      <c r="AE356" s="1">
        <f>(Table2[[#This Row],[Close Price]]/Table2[[#This Row],[Current Week Low]])-1</f>
        <v>8.6129418813660763E-3</v>
      </c>
      <c r="AF356" s="1">
        <f>(Table2[[#This Row],[Current Week High]]/Table2[[#This Row],[Close Price]])-1</f>
        <v>6.1223732085839533E-2</v>
      </c>
      <c r="AG356" s="1">
        <f>(Table2[[#This Row],[Close Price]]/Table2[[#This Row],[Current Month Low]])-1</f>
        <v>8.6129418813660763E-3</v>
      </c>
      <c r="AH356" s="1">
        <f>(Table2[[#This Row],[Current Month High]]/Table2[[#This Row],[Close Price]])-1</f>
        <v>9.460161877181239E-2</v>
      </c>
      <c r="AI356">
        <v>22.447464171678899</v>
      </c>
      <c r="AJ356">
        <v>35.626164459439003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0.09</v>
      </c>
      <c r="AM356" t="s">
        <v>3162</v>
      </c>
      <c r="AN356">
        <v>-2.35</v>
      </c>
      <c r="AO356" t="s">
        <v>3161</v>
      </c>
      <c r="AP356">
        <v>0.12704026507916899</v>
      </c>
      <c r="AQ356">
        <f>(Table2[[#This Row],[Sharpe Ratio]]-AVERAGE(Table2[Sharpe Ratio]))/_xlfn.STDEV.P(Table2[Sharpe Ratio])</f>
        <v>0.8136869496252489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0.54141545131209567</v>
      </c>
      <c r="AS356">
        <f>_xlfn.RANK.AVG(Table2[[#This Row],[1Y Return vs Nifty Z-Score]],Table2[1Y Return vs Nifty Z-Score])</f>
        <v>473</v>
      </c>
      <c r="AT356">
        <f>_xlfn.RANK.AVG(Table2[[#This Row],[6M Return vs Nifty Z-Score]],Table2[6M Return vs Nifty Z-Score])</f>
        <v>448</v>
      </c>
      <c r="AU356">
        <f>_xlfn.RANK.AVG(Table2[[#This Row],[Sharpe Ratio Z-Score]],Table2[Sharpe Ratio Z-Score])</f>
        <v>146</v>
      </c>
      <c r="AV356">
        <f>(Table2[[#This Row],[Rank 1Y]]+Table2[[#This Row],[Rank 6M]]+Table2[[#This Row],[Rank Sharpe]])/3</f>
        <v>355.66666666666669</v>
      </c>
    </row>
    <row r="357" spans="1:48" x14ac:dyDescent="0.3">
      <c r="A357" t="s">
        <v>1188</v>
      </c>
      <c r="B357" t="s">
        <v>1189</v>
      </c>
      <c r="C357" t="s">
        <v>3133</v>
      </c>
      <c r="D357" t="s">
        <v>1190</v>
      </c>
      <c r="E357">
        <v>9720.2854606500005</v>
      </c>
      <c r="F357">
        <v>505.35</v>
      </c>
      <c r="G357">
        <v>21.2556265059456</v>
      </c>
      <c r="H357">
        <f>(Table2[[#This Row],[1Y Return vs Nifty]]-AVERAGE(Table2[1Y Return vs Nifty]))/_xlfn.STDEV.P(Table2[1Y Return vs Nifty])</f>
        <v>-0.13853238077423927</v>
      </c>
      <c r="I357">
        <v>2.7244054156037198</v>
      </c>
      <c r="J357">
        <f>(Table2[[#This Row],[1M Return vs Nifty]]-AVERAGE(Table2[1M Return vs Nifty]))/_xlfn.STDEV.P(Table2[1M Return vs Nifty])</f>
        <v>0.18617701463907899</v>
      </c>
      <c r="K357">
        <v>8.42820393162682</v>
      </c>
      <c r="L357">
        <f>(Table2[[#This Row],[6M Return vs Nifty]]-AVERAGE(Table2[6M Return vs Nifty]))/_xlfn.STDEV.P(Table2[6M Return vs Nifty])</f>
        <v>0.13345374321926581</v>
      </c>
      <c r="M357">
        <v>-6.2862915847668699</v>
      </c>
      <c r="N357">
        <f>(Table2[[#This Row],[1W Return vs Nifty]]-AVERAGE(Table2[1W Return vs Nifty]))/_xlfn.STDEV.P(Table2[1W Return vs Nifty])</f>
        <v>-1.1391045703967981</v>
      </c>
      <c r="O357">
        <v>558.99</v>
      </c>
      <c r="P357">
        <v>548.91752427767199</v>
      </c>
      <c r="Q357">
        <v>483.72244528968298</v>
      </c>
      <c r="R357">
        <v>29.871778179300801</v>
      </c>
      <c r="S357" s="1">
        <f>(Table2[[#This Row],[Close Price]]-Table2[[#This Row],[20D EMA]])/Table2[[#This Row],[20D EMA]]</f>
        <v>-9.5958782804701312E-2</v>
      </c>
      <c r="T357" s="1">
        <f>(Table2[[#This Row],[Close Price]]-Table2[[#This Row],[50D EMA]])/Table2[[#This Row],[50D EMA]]</f>
        <v>-7.9369891378496357E-2</v>
      </c>
      <c r="U357" s="1">
        <f>(Table2[[#This Row],[Close Price]]-Table2[[#This Row],[200D EMA]])/Table2[[#This Row],[200D EMA]]</f>
        <v>4.4710670180634522E-2</v>
      </c>
      <c r="V357">
        <v>1.3099439998739</v>
      </c>
      <c r="W357">
        <v>495.5</v>
      </c>
      <c r="X357">
        <v>523.5</v>
      </c>
      <c r="Y357">
        <v>495.5</v>
      </c>
      <c r="Z357">
        <v>537.45000000000005</v>
      </c>
      <c r="AA357">
        <v>495.5</v>
      </c>
      <c r="AB357">
        <v>688.9</v>
      </c>
      <c r="AC357" s="1">
        <f>(Table2[[#This Row],[Close Price]]/Table2[[#This Row],[Day Low]])-1</f>
        <v>1.9878910191725607E-2</v>
      </c>
      <c r="AD357" s="1">
        <f>(Table2[[#This Row],[Day High]]/Table2[[#This Row],[Close Price]])-1</f>
        <v>3.5915701988720627E-2</v>
      </c>
      <c r="AE357" s="1">
        <f>(Table2[[#This Row],[Close Price]]/Table2[[#This Row],[Current Week Low]])-1</f>
        <v>1.9878910191725607E-2</v>
      </c>
      <c r="AF357" s="1">
        <f>(Table2[[#This Row],[Current Week High]]/Table2[[#This Row],[Close Price]])-1</f>
        <v>6.3520332442861482E-2</v>
      </c>
      <c r="AG357" s="1">
        <f>(Table2[[#This Row],[Close Price]]/Table2[[#This Row],[Current Month Low]])-1</f>
        <v>1.9878910191725607E-2</v>
      </c>
      <c r="AH357" s="1">
        <f>(Table2[[#This Row],[Current Month High]]/Table2[[#This Row],[Close Price]])-1</f>
        <v>0.36321361432670418</v>
      </c>
      <c r="AI357">
        <v>36.3213614326704</v>
      </c>
      <c r="AJ357">
        <v>63.226744186046503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0.05</v>
      </c>
      <c r="AM357" t="s">
        <v>3162</v>
      </c>
      <c r="AN357">
        <v>-16.88</v>
      </c>
      <c r="AO357" t="s">
        <v>3161</v>
      </c>
      <c r="AP357">
        <v>2.0726952034526E-2</v>
      </c>
      <c r="AQ357">
        <f>(Table2[[#This Row],[Sharpe Ratio]]-AVERAGE(Table2[Sharpe Ratio]))/_xlfn.STDEV.P(Table2[Sharpe Ratio])</f>
        <v>-0.43597091951917832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-1.393977112831871</v>
      </c>
      <c r="AS357">
        <f>_xlfn.RANK.AVG(Table2[[#This Row],[1Y Return vs Nifty Z-Score]],Table2[1Y Return vs Nifty Z-Score])</f>
        <v>338</v>
      </c>
      <c r="AT357">
        <f>_xlfn.RANK.AVG(Table2[[#This Row],[6M Return vs Nifty Z-Score]],Table2[6M Return vs Nifty Z-Score])</f>
        <v>274</v>
      </c>
      <c r="AU357">
        <f>_xlfn.RANK.AVG(Table2[[#This Row],[Sharpe Ratio Z-Score]],Table2[Sharpe Ratio Z-Score])</f>
        <v>455</v>
      </c>
      <c r="AV357">
        <f>(Table2[[#This Row],[Rank 1Y]]+Table2[[#This Row],[Rank 6M]]+Table2[[#This Row],[Rank Sharpe]])/3</f>
        <v>355.66666666666669</v>
      </c>
    </row>
    <row r="358" spans="1:48" x14ac:dyDescent="0.3">
      <c r="A358" t="s">
        <v>1015</v>
      </c>
      <c r="B358" t="s">
        <v>1016</v>
      </c>
      <c r="C358" t="s">
        <v>3122</v>
      </c>
      <c r="D358" t="s">
        <v>227</v>
      </c>
      <c r="E358">
        <v>13293.385760835001</v>
      </c>
      <c r="F358">
        <v>1619.55</v>
      </c>
      <c r="G358">
        <v>34.610259402044697</v>
      </c>
      <c r="H358">
        <f>(Table2[[#This Row],[1Y Return vs Nifty]]-AVERAGE(Table2[1Y Return vs Nifty]))/_xlfn.STDEV.P(Table2[1Y Return vs Nifty])</f>
        <v>8.1996521774171188E-2</v>
      </c>
      <c r="I358">
        <v>7.8870122508215399</v>
      </c>
      <c r="J358">
        <f>(Table2[[#This Row],[1M Return vs Nifty]]-AVERAGE(Table2[1M Return vs Nifty]))/_xlfn.STDEV.P(Table2[1M Return vs Nifty])</f>
        <v>0.76392097276261262</v>
      </c>
      <c r="K358">
        <v>-19.423774182409598</v>
      </c>
      <c r="L358">
        <f>(Table2[[#This Row],[6M Return vs Nifty]]-AVERAGE(Table2[6M Return vs Nifty]))/_xlfn.STDEV.P(Table2[6M Return vs Nifty])</f>
        <v>-0.83177994991779192</v>
      </c>
      <c r="M358">
        <v>1.2275215469594201</v>
      </c>
      <c r="N358">
        <f>(Table2[[#This Row],[1W Return vs Nifty]]-AVERAGE(Table2[1W Return vs Nifty]))/_xlfn.STDEV.P(Table2[1W Return vs Nifty])</f>
        <v>0.31848751815413562</v>
      </c>
      <c r="O358">
        <v>1678.54</v>
      </c>
      <c r="P358">
        <v>1666.64672938635</v>
      </c>
      <c r="Q358">
        <v>1619.2088834823901</v>
      </c>
      <c r="R358">
        <v>37.839139707353603</v>
      </c>
      <c r="S358" s="1">
        <f>(Table2[[#This Row],[Close Price]]-Table2[[#This Row],[20D EMA]])/Table2[[#This Row],[20D EMA]]</f>
        <v>-3.5143636731921793E-2</v>
      </c>
      <c r="T358" s="1">
        <f>(Table2[[#This Row],[Close Price]]-Table2[[#This Row],[50D EMA]])/Table2[[#This Row],[50D EMA]]</f>
        <v>-2.8258375668904222E-2</v>
      </c>
      <c r="U358" s="1">
        <f>(Table2[[#This Row],[Close Price]]-Table2[[#This Row],[200D EMA]])/Table2[[#This Row],[200D EMA]]</f>
        <v>2.1066863027346521E-4</v>
      </c>
      <c r="V358">
        <v>1.08675307313488</v>
      </c>
      <c r="W358">
        <v>1607.6</v>
      </c>
      <c r="X358">
        <v>1733.15</v>
      </c>
      <c r="Y358">
        <v>1607.6</v>
      </c>
      <c r="Z358">
        <v>1738.8</v>
      </c>
      <c r="AA358">
        <v>1552.7</v>
      </c>
      <c r="AB358">
        <v>1787</v>
      </c>
      <c r="AC358" s="1">
        <f>(Table2[[#This Row],[Close Price]]/Table2[[#This Row],[Day Low]])-1</f>
        <v>7.4334411545160517E-3</v>
      </c>
      <c r="AD358" s="1">
        <f>(Table2[[#This Row],[Day High]]/Table2[[#This Row],[Close Price]])-1</f>
        <v>7.0142940940384868E-2</v>
      </c>
      <c r="AE358" s="1">
        <f>(Table2[[#This Row],[Close Price]]/Table2[[#This Row],[Current Week Low]])-1</f>
        <v>7.4334411545160517E-3</v>
      </c>
      <c r="AF358" s="1">
        <f>(Table2[[#This Row],[Current Week High]]/Table2[[#This Row],[Close Price]])-1</f>
        <v>7.3631564323423104E-2</v>
      </c>
      <c r="AG358" s="1">
        <f>(Table2[[#This Row],[Close Price]]/Table2[[#This Row],[Current Month Low]])-1</f>
        <v>4.3054034906936156E-2</v>
      </c>
      <c r="AH358" s="1">
        <f>(Table2[[#This Row],[Current Month High]]/Table2[[#This Row],[Close Price]])-1</f>
        <v>0.10339291778580484</v>
      </c>
      <c r="AI358">
        <v>37.195517273316597</v>
      </c>
      <c r="AJ358">
        <v>59.091355599214097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0.01</v>
      </c>
      <c r="AM358" t="s">
        <v>3162</v>
      </c>
      <c r="AN358">
        <v>-1.45</v>
      </c>
      <c r="AO358" t="s">
        <v>3161</v>
      </c>
      <c r="AP358">
        <v>0.102936409085741</v>
      </c>
      <c r="AQ358">
        <f>(Table2[[#This Row],[Sharpe Ratio]]-AVERAGE(Table2[Sharpe Ratio]))/_xlfn.STDEV.P(Table2[Sharpe Ratio])</f>
        <v>0.53035862078027418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0.86298368355340171</v>
      </c>
      <c r="AS358">
        <f>_xlfn.RANK.AVG(Table2[[#This Row],[1Y Return vs Nifty Z-Score]],Table2[1Y Return vs Nifty Z-Score])</f>
        <v>267</v>
      </c>
      <c r="AT358">
        <f>_xlfn.RANK.AVG(Table2[[#This Row],[6M Return vs Nifty Z-Score]],Table2[6M Return vs Nifty Z-Score])</f>
        <v>596</v>
      </c>
      <c r="AU358">
        <f>_xlfn.RANK.AVG(Table2[[#This Row],[Sharpe Ratio Z-Score]],Table2[Sharpe Ratio Z-Score])</f>
        <v>205</v>
      </c>
      <c r="AV358">
        <f>(Table2[[#This Row],[Rank 1Y]]+Table2[[#This Row],[Rank 6M]]+Table2[[#This Row],[Rank Sharpe]])/3</f>
        <v>356</v>
      </c>
    </row>
    <row r="359" spans="1:48" x14ac:dyDescent="0.3">
      <c r="A359" t="s">
        <v>1973</v>
      </c>
      <c r="B359" t="s">
        <v>1974</v>
      </c>
      <c r="C359" t="s">
        <v>3127</v>
      </c>
      <c r="D359" t="s">
        <v>117</v>
      </c>
      <c r="E359">
        <v>3361.2856200000001</v>
      </c>
      <c r="F359">
        <v>770</v>
      </c>
      <c r="G359">
        <v>51.422977997917499</v>
      </c>
      <c r="H359">
        <f>(Table2[[#This Row],[1Y Return vs Nifty]]-AVERAGE(Table2[1Y Return vs Nifty]))/_xlfn.STDEV.P(Table2[1Y Return vs Nifty])</f>
        <v>0.35962979029225239</v>
      </c>
      <c r="I359">
        <v>-1.9093656773441099</v>
      </c>
      <c r="J359">
        <f>(Table2[[#This Row],[1M Return vs Nifty]]-AVERAGE(Table2[1M Return vs Nifty]))/_xlfn.STDEV.P(Table2[1M Return vs Nifty])</f>
        <v>-0.33238528106305698</v>
      </c>
      <c r="K359">
        <v>-19.974553727242601</v>
      </c>
      <c r="L359">
        <f>(Table2[[#This Row],[6M Return vs Nifty]]-AVERAGE(Table2[6M Return vs Nifty]))/_xlfn.STDEV.P(Table2[6M Return vs Nifty])</f>
        <v>-0.85086767761838122</v>
      </c>
      <c r="M359">
        <v>-2.2719893523220902</v>
      </c>
      <c r="N359">
        <f>(Table2[[#This Row],[1W Return vs Nifty]]-AVERAGE(Table2[1W Return vs Nifty]))/_xlfn.STDEV.P(Table2[1W Return vs Nifty])</f>
        <v>-0.36037676968031257</v>
      </c>
      <c r="O359">
        <v>821.2</v>
      </c>
      <c r="P359">
        <v>827.83014720346102</v>
      </c>
      <c r="Q359">
        <v>782.90658985331299</v>
      </c>
      <c r="R359">
        <v>19.032223567821301</v>
      </c>
      <c r="S359" s="1">
        <f>(Table2[[#This Row],[Close Price]]-Table2[[#This Row],[20D EMA]])/Table2[[#This Row],[20D EMA]]</f>
        <v>-6.2347783731125234E-2</v>
      </c>
      <c r="T359" s="1">
        <f>(Table2[[#This Row],[Close Price]]-Table2[[#This Row],[50D EMA]])/Table2[[#This Row],[50D EMA]]</f>
        <v>-6.9857503255734588E-2</v>
      </c>
      <c r="U359" s="1">
        <f>(Table2[[#This Row],[Close Price]]-Table2[[#This Row],[200D EMA]])/Table2[[#This Row],[200D EMA]]</f>
        <v>-1.648547862616816E-2</v>
      </c>
      <c r="V359">
        <v>0.37481069210964701</v>
      </c>
      <c r="W359">
        <v>761</v>
      </c>
      <c r="X359">
        <v>802.85</v>
      </c>
      <c r="Y359">
        <v>761</v>
      </c>
      <c r="Z359">
        <v>826.55</v>
      </c>
      <c r="AA359">
        <v>761</v>
      </c>
      <c r="AB359">
        <v>902</v>
      </c>
      <c r="AC359" s="1">
        <f>(Table2[[#This Row],[Close Price]]/Table2[[#This Row],[Day Low]])-1</f>
        <v>1.1826544021025009E-2</v>
      </c>
      <c r="AD359" s="1">
        <f>(Table2[[#This Row],[Day High]]/Table2[[#This Row],[Close Price]])-1</f>
        <v>4.2662337662337624E-2</v>
      </c>
      <c r="AE359" s="1">
        <f>(Table2[[#This Row],[Close Price]]/Table2[[#This Row],[Current Week Low]])-1</f>
        <v>1.1826544021025009E-2</v>
      </c>
      <c r="AF359" s="1">
        <f>(Table2[[#This Row],[Current Week High]]/Table2[[#This Row],[Close Price]])-1</f>
        <v>7.3441558441558419E-2</v>
      </c>
      <c r="AG359" s="1">
        <f>(Table2[[#This Row],[Close Price]]/Table2[[#This Row],[Current Month Low]])-1</f>
        <v>1.1826544021025009E-2</v>
      </c>
      <c r="AH359" s="1">
        <f>(Table2[[#This Row],[Current Month High]]/Table2[[#This Row],[Close Price]])-1</f>
        <v>0.17142857142857149</v>
      </c>
      <c r="AI359">
        <v>40.649350649350602</v>
      </c>
      <c r="AJ359">
        <v>81.818181818181799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-0.13</v>
      </c>
      <c r="AM359" t="s">
        <v>3161</v>
      </c>
      <c r="AN359">
        <v>-11.23</v>
      </c>
      <c r="AO359" t="s">
        <v>3161</v>
      </c>
      <c r="AP359">
        <v>7.9321127267663993E-2</v>
      </c>
      <c r="AQ359">
        <f>(Table2[[#This Row],[Sharpe Ratio]]-AVERAGE(Table2[Sharpe Ratio]))/_xlfn.STDEV.P(Table2[Sharpe Ratio])</f>
        <v>0.25277322803053448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198</v>
      </c>
      <c r="AT359">
        <f>_xlfn.RANK.AVG(Table2[[#This Row],[6M Return vs Nifty Z-Score]],Table2[6M Return vs Nifty Z-Score])</f>
        <v>602</v>
      </c>
      <c r="AU359">
        <f>_xlfn.RANK.AVG(Table2[[#This Row],[Sharpe Ratio Z-Score]],Table2[Sharpe Ratio Z-Score])</f>
        <v>277</v>
      </c>
      <c r="AV359">
        <f>(Table2[[#This Row],[Rank 1Y]]+Table2[[#This Row],[Rank 6M]]+Table2[[#This Row],[Rank Sharpe]])/3</f>
        <v>359</v>
      </c>
    </row>
    <row r="360" spans="1:48" x14ac:dyDescent="0.3">
      <c r="A360" t="s">
        <v>1299</v>
      </c>
      <c r="B360" t="s">
        <v>1300</v>
      </c>
      <c r="C360" t="s">
        <v>3128</v>
      </c>
      <c r="D360" t="s">
        <v>875</v>
      </c>
      <c r="E360">
        <v>8567.7456717919995</v>
      </c>
      <c r="F360">
        <v>184.04</v>
      </c>
      <c r="G360">
        <v>28.114654968991101</v>
      </c>
      <c r="H360">
        <f>(Table2[[#This Row],[1Y Return vs Nifty]]-AVERAGE(Table2[1Y Return vs Nifty]))/_xlfn.STDEV.P(Table2[1Y Return vs Nifty])</f>
        <v>-2.5267266617071311E-2</v>
      </c>
      <c r="I360">
        <v>-3.7149971431409399</v>
      </c>
      <c r="J360">
        <f>(Table2[[#This Row],[1M Return vs Nifty]]-AVERAGE(Table2[1M Return vs Nifty]))/_xlfn.STDEV.P(Table2[1M Return vs Nifty])</f>
        <v>-0.53445231875523558</v>
      </c>
      <c r="K360">
        <v>-17.748103089925799</v>
      </c>
      <c r="L360">
        <f>(Table2[[#This Row],[6M Return vs Nifty]]-AVERAGE(Table2[6M Return vs Nifty]))/_xlfn.STDEV.P(Table2[6M Return vs Nifty])</f>
        <v>-0.77370816088870209</v>
      </c>
      <c r="M360">
        <v>-0.13457160293186399</v>
      </c>
      <c r="N360">
        <f>(Table2[[#This Row],[1W Return vs Nifty]]-AVERAGE(Table2[1W Return vs Nifty]))/_xlfn.STDEV.P(Table2[1W Return vs Nifty])</f>
        <v>5.4257337772364675E-2</v>
      </c>
      <c r="O360">
        <v>196.68</v>
      </c>
      <c r="P360">
        <v>205.896809353083</v>
      </c>
      <c r="Q360">
        <v>194.63560375926701</v>
      </c>
      <c r="R360">
        <v>33.574322070852901</v>
      </c>
      <c r="S360" s="1">
        <f>(Table2[[#This Row],[Close Price]]-Table2[[#This Row],[20D EMA]])/Table2[[#This Row],[20D EMA]]</f>
        <v>-6.4266829367500583E-2</v>
      </c>
      <c r="T360" s="1">
        <f>(Table2[[#This Row],[Close Price]]-Table2[[#This Row],[50D EMA]])/Table2[[#This Row],[50D EMA]]</f>
        <v>-0.10615419161547943</v>
      </c>
      <c r="U360" s="1">
        <f>(Table2[[#This Row],[Close Price]]-Table2[[#This Row],[200D EMA]])/Table2[[#This Row],[200D EMA]]</f>
        <v>-5.443815804826789E-2</v>
      </c>
      <c r="V360">
        <v>0.72043370033475795</v>
      </c>
      <c r="W360">
        <v>182.75</v>
      </c>
      <c r="X360">
        <v>195.99</v>
      </c>
      <c r="Y360">
        <v>182.75</v>
      </c>
      <c r="Z360">
        <v>199.2</v>
      </c>
      <c r="AA360">
        <v>182.75</v>
      </c>
      <c r="AB360">
        <v>208.99</v>
      </c>
      <c r="AC360" s="1">
        <f>(Table2[[#This Row],[Close Price]]/Table2[[#This Row],[Day Low]])-1</f>
        <v>7.058823529411784E-3</v>
      </c>
      <c r="AD360" s="1">
        <f>(Table2[[#This Row],[Day High]]/Table2[[#This Row],[Close Price]])-1</f>
        <v>6.4931536622473418E-2</v>
      </c>
      <c r="AE360" s="1">
        <f>(Table2[[#This Row],[Close Price]]/Table2[[#This Row],[Current Week Low]])-1</f>
        <v>7.058823529411784E-3</v>
      </c>
      <c r="AF360" s="1">
        <f>(Table2[[#This Row],[Current Week High]]/Table2[[#This Row],[Close Price]])-1</f>
        <v>8.2373397087589728E-2</v>
      </c>
      <c r="AG360" s="1">
        <f>(Table2[[#This Row],[Close Price]]/Table2[[#This Row],[Current Month Low]])-1</f>
        <v>7.058823529411784E-3</v>
      </c>
      <c r="AH360" s="1">
        <f>(Table2[[#This Row],[Current Month High]]/Table2[[#This Row],[Close Price]])-1</f>
        <v>0.13556835470549888</v>
      </c>
      <c r="AI360">
        <v>43.447076722451598</v>
      </c>
      <c r="AJ360">
        <v>62.078379568472002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-0.18</v>
      </c>
      <c r="AM360" t="s">
        <v>3161</v>
      </c>
      <c r="AN360">
        <v>-5.66</v>
      </c>
      <c r="AO360" t="s">
        <v>3161</v>
      </c>
      <c r="AP360">
        <v>0.10550532022858</v>
      </c>
      <c r="AQ360">
        <f>(Table2[[#This Row],[Sharpe Ratio]]-AVERAGE(Table2[Sharpe Ratio]))/_xlfn.STDEV.P(Table2[Sharpe Ratio])</f>
        <v>0.56055483922973126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294</v>
      </c>
      <c r="AT360">
        <f>_xlfn.RANK.AVG(Table2[[#This Row],[6M Return vs Nifty Z-Score]],Table2[6M Return vs Nifty Z-Score])</f>
        <v>582</v>
      </c>
      <c r="AU360">
        <f>_xlfn.RANK.AVG(Table2[[#This Row],[Sharpe Ratio Z-Score]],Table2[Sharpe Ratio Z-Score])</f>
        <v>203</v>
      </c>
      <c r="AV360">
        <f>(Table2[[#This Row],[Rank 1Y]]+Table2[[#This Row],[Rank 6M]]+Table2[[#This Row],[Rank Sharpe]])/3</f>
        <v>359.66666666666669</v>
      </c>
    </row>
    <row r="361" spans="1:48" x14ac:dyDescent="0.3">
      <c r="A361" t="s">
        <v>1184</v>
      </c>
      <c r="B361" t="s">
        <v>1185</v>
      </c>
      <c r="C361" t="s">
        <v>3116</v>
      </c>
      <c r="D361" t="s">
        <v>589</v>
      </c>
      <c r="E361">
        <v>9829.7953893899994</v>
      </c>
      <c r="F361">
        <v>1102.3499999999999</v>
      </c>
      <c r="G361">
        <v>-2.1799644916398599</v>
      </c>
      <c r="H361">
        <f>(Table2[[#This Row],[1Y Return vs Nifty]]-AVERAGE(Table2[1Y Return vs Nifty]))/_xlfn.STDEV.P(Table2[1Y Return vs Nifty])</f>
        <v>-0.52553105033561476</v>
      </c>
      <c r="I361">
        <v>-6.0598116357078604</v>
      </c>
      <c r="J361">
        <f>(Table2[[#This Row],[1M Return vs Nifty]]-AVERAGE(Table2[1M Return vs Nifty]))/_xlfn.STDEV.P(Table2[1M Return vs Nifty])</f>
        <v>-0.79685897671718753</v>
      </c>
      <c r="K361">
        <v>17.752677023790898</v>
      </c>
      <c r="L361">
        <f>(Table2[[#This Row],[6M Return vs Nifty]]-AVERAGE(Table2[6M Return vs Nifty]))/_xlfn.STDEV.P(Table2[6M Return vs Nifty])</f>
        <v>0.4566011894242023</v>
      </c>
      <c r="M361">
        <v>-4.7688602346217701</v>
      </c>
      <c r="N361">
        <f>(Table2[[#This Row],[1W Return vs Nifty]]-AVERAGE(Table2[1W Return vs Nifty]))/_xlfn.STDEV.P(Table2[1W Return vs Nifty])</f>
        <v>-0.84474059140035718</v>
      </c>
      <c r="O361">
        <v>1195.33</v>
      </c>
      <c r="P361">
        <v>1163.24731338007</v>
      </c>
      <c r="Q361">
        <v>1026.7388288285899</v>
      </c>
      <c r="R361">
        <v>24.355309192044398</v>
      </c>
      <c r="S361" s="1">
        <f>(Table2[[#This Row],[Close Price]]-Table2[[#This Row],[20D EMA]])/Table2[[#This Row],[20D EMA]]</f>
        <v>-7.7786050714028776E-2</v>
      </c>
      <c r="T361" s="1">
        <f>(Table2[[#This Row],[Close Price]]-Table2[[#This Row],[50D EMA]])/Table2[[#This Row],[50D EMA]]</f>
        <v>-5.2351131766743185E-2</v>
      </c>
      <c r="U361" s="1">
        <f>(Table2[[#This Row],[Close Price]]-Table2[[#This Row],[200D EMA]])/Table2[[#This Row],[200D EMA]]</f>
        <v>7.3642068507017544E-2</v>
      </c>
      <c r="V361">
        <v>0.69664979341236399</v>
      </c>
      <c r="W361">
        <v>1092.6500000000001</v>
      </c>
      <c r="X361">
        <v>1160</v>
      </c>
      <c r="Y361">
        <v>1092.6500000000001</v>
      </c>
      <c r="Z361">
        <v>1177.2</v>
      </c>
      <c r="AA361">
        <v>1092.6500000000001</v>
      </c>
      <c r="AB361">
        <v>1383.3</v>
      </c>
      <c r="AC361" s="1">
        <f>(Table2[[#This Row],[Close Price]]/Table2[[#This Row],[Day Low]])-1</f>
        <v>8.8774996567975162E-3</v>
      </c>
      <c r="AD361" s="1">
        <f>(Table2[[#This Row],[Day High]]/Table2[[#This Row],[Close Price]])-1</f>
        <v>5.2297364720823802E-2</v>
      </c>
      <c r="AE361" s="1">
        <f>(Table2[[#This Row],[Close Price]]/Table2[[#This Row],[Current Week Low]])-1</f>
        <v>8.8774996567975162E-3</v>
      </c>
      <c r="AF361" s="1">
        <f>(Table2[[#This Row],[Current Week High]]/Table2[[#This Row],[Close Price]])-1</f>
        <v>6.7900394611511983E-2</v>
      </c>
      <c r="AG361" s="1">
        <f>(Table2[[#This Row],[Close Price]]/Table2[[#This Row],[Current Month Low]])-1</f>
        <v>8.8774996567975162E-3</v>
      </c>
      <c r="AH361" s="1">
        <f>(Table2[[#This Row],[Current Month High]]/Table2[[#This Row],[Close Price]])-1</f>
        <v>0.25486460742958239</v>
      </c>
      <c r="AI361">
        <v>25.486460742958201</v>
      </c>
      <c r="AJ361">
        <v>41.936522242966497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0.06</v>
      </c>
      <c r="AM361" t="s">
        <v>3162</v>
      </c>
      <c r="AN361">
        <v>-11.66</v>
      </c>
      <c r="AO361" t="s">
        <v>3161</v>
      </c>
      <c r="AP361">
        <v>3.7728658824859998E-2</v>
      </c>
      <c r="AQ361">
        <f>(Table2[[#This Row],[Sharpe Ratio]]-AVERAGE(Table2[Sharpe Ratio]))/_xlfn.STDEV.P(Table2[Sharpe Ratio])</f>
        <v>-0.23612467194240128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-1.9466541009713585</v>
      </c>
      <c r="AS361">
        <f>_xlfn.RANK.AVG(Table2[[#This Row],[1Y Return vs Nifty Z-Score]],Table2[1Y Return vs Nifty Z-Score])</f>
        <v>493</v>
      </c>
      <c r="AT361">
        <f>_xlfn.RANK.AVG(Table2[[#This Row],[6M Return vs Nifty Z-Score]],Table2[6M Return vs Nifty Z-Score])</f>
        <v>184</v>
      </c>
      <c r="AU361">
        <f>_xlfn.RANK.AVG(Table2[[#This Row],[Sharpe Ratio Z-Score]],Table2[Sharpe Ratio Z-Score])</f>
        <v>405</v>
      </c>
      <c r="AV361">
        <f>(Table2[[#This Row],[Rank 1Y]]+Table2[[#This Row],[Rank 6M]]+Table2[[#This Row],[Rank Sharpe]])/3</f>
        <v>360.66666666666669</v>
      </c>
    </row>
    <row r="362" spans="1:48" x14ac:dyDescent="0.3">
      <c r="A362" t="s">
        <v>1201</v>
      </c>
      <c r="B362" t="s">
        <v>1202</v>
      </c>
      <c r="C362" t="s">
        <v>3126</v>
      </c>
      <c r="D362" t="s">
        <v>86</v>
      </c>
      <c r="E362">
        <v>9681.3676376599997</v>
      </c>
      <c r="F362">
        <v>200.26</v>
      </c>
      <c r="G362">
        <v>40.541411092756398</v>
      </c>
      <c r="H362">
        <f>(Table2[[#This Row],[1Y Return vs Nifty]]-AVERAGE(Table2[1Y Return vs Nifty]))/_xlfn.STDEV.P(Table2[1Y Return vs Nifty])</f>
        <v>0.17993933932499026</v>
      </c>
      <c r="I362">
        <v>-1.8048536309293599</v>
      </c>
      <c r="J362">
        <f>(Table2[[#This Row],[1M Return vs Nifty]]-AVERAGE(Table2[1M Return vs Nifty]))/_xlfn.STDEV.P(Table2[1M Return vs Nifty])</f>
        <v>-0.3206894062280134</v>
      </c>
      <c r="K362">
        <v>-11.0326176063107</v>
      </c>
      <c r="L362">
        <f>(Table2[[#This Row],[6M Return vs Nifty]]-AVERAGE(Table2[6M Return vs Nifty]))/_xlfn.STDEV.P(Table2[6M Return vs Nifty])</f>
        <v>-0.54097737142669999</v>
      </c>
      <c r="M362">
        <v>-1.38663010964308</v>
      </c>
      <c r="N362">
        <f>(Table2[[#This Row],[1W Return vs Nifty]]-AVERAGE(Table2[1W Return vs Nifty]))/_xlfn.STDEV.P(Table2[1W Return vs Nifty])</f>
        <v>-0.18862740553850268</v>
      </c>
      <c r="O362">
        <v>212.72</v>
      </c>
      <c r="P362">
        <v>217.58598799758801</v>
      </c>
      <c r="Q362">
        <v>201.47341954958199</v>
      </c>
      <c r="R362">
        <v>20.1739944845372</v>
      </c>
      <c r="S362" s="1">
        <f>(Table2[[#This Row],[Close Price]]-Table2[[#This Row],[20D EMA]])/Table2[[#This Row],[20D EMA]]</f>
        <v>-5.857465212485901E-2</v>
      </c>
      <c r="T362" s="1">
        <f>(Table2[[#This Row],[Close Price]]-Table2[[#This Row],[50D EMA]])/Table2[[#This Row],[50D EMA]]</f>
        <v>-7.9628234138772194E-2</v>
      </c>
      <c r="U362" s="1">
        <f>(Table2[[#This Row],[Close Price]]-Table2[[#This Row],[200D EMA]])/Table2[[#This Row],[200D EMA]]</f>
        <v>-6.0227277240578166E-3</v>
      </c>
      <c r="V362">
        <v>0.38527326126968803</v>
      </c>
      <c r="W362">
        <v>198.7</v>
      </c>
      <c r="X362">
        <v>205.59</v>
      </c>
      <c r="Y362">
        <v>198.7</v>
      </c>
      <c r="Z362">
        <v>215.9</v>
      </c>
      <c r="AA362">
        <v>198.7</v>
      </c>
      <c r="AB362">
        <v>221.9</v>
      </c>
      <c r="AC362" s="1">
        <f>(Table2[[#This Row],[Close Price]]/Table2[[#This Row],[Day Low]])-1</f>
        <v>7.851031706089584E-3</v>
      </c>
      <c r="AD362" s="1">
        <f>(Table2[[#This Row],[Day High]]/Table2[[#This Row],[Close Price]])-1</f>
        <v>2.6615399980026044E-2</v>
      </c>
      <c r="AE362" s="1">
        <f>(Table2[[#This Row],[Close Price]]/Table2[[#This Row],[Current Week Low]])-1</f>
        <v>7.851031706089584E-3</v>
      </c>
      <c r="AF362" s="1">
        <f>(Table2[[#This Row],[Current Week High]]/Table2[[#This Row],[Close Price]])-1</f>
        <v>7.8098471986417728E-2</v>
      </c>
      <c r="AG362" s="1">
        <f>(Table2[[#This Row],[Close Price]]/Table2[[#This Row],[Current Month Low]])-1</f>
        <v>7.851031706089584E-3</v>
      </c>
      <c r="AH362" s="1">
        <f>(Table2[[#This Row],[Current Month High]]/Table2[[#This Row],[Close Price]])-1</f>
        <v>0.10805952262059337</v>
      </c>
      <c r="AI362">
        <v>25.1822630580245</v>
      </c>
      <c r="AJ362">
        <v>72.266666666666595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-7.0000000000000007E-2</v>
      </c>
      <c r="AM362" t="s">
        <v>3161</v>
      </c>
      <c r="AN362">
        <v>-6.55</v>
      </c>
      <c r="AO362" t="s">
        <v>3161</v>
      </c>
      <c r="AP362">
        <v>6.0588710015076E-2</v>
      </c>
      <c r="AQ362">
        <f>(Table2[[#This Row],[Sharpe Ratio]]-AVERAGE(Table2[Sharpe Ratio]))/_xlfn.STDEV.P(Table2[Sharpe Ratio])</f>
        <v>3.2583376379843425E-2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240</v>
      </c>
      <c r="AT362">
        <f>_xlfn.RANK.AVG(Table2[[#This Row],[6M Return vs Nifty Z-Score]],Table2[6M Return vs Nifty Z-Score])</f>
        <v>510</v>
      </c>
      <c r="AU362">
        <f>_xlfn.RANK.AVG(Table2[[#This Row],[Sharpe Ratio Z-Score]],Table2[Sharpe Ratio Z-Score])</f>
        <v>334</v>
      </c>
      <c r="AV362">
        <f>(Table2[[#This Row],[Rank 1Y]]+Table2[[#This Row],[Rank 6M]]+Table2[[#This Row],[Rank Sharpe]])/3</f>
        <v>361.33333333333331</v>
      </c>
    </row>
    <row r="363" spans="1:48" x14ac:dyDescent="0.3">
      <c r="A363" t="s">
        <v>1343</v>
      </c>
      <c r="B363" t="s">
        <v>1344</v>
      </c>
      <c r="C363" t="s">
        <v>3129</v>
      </c>
      <c r="D363" t="s">
        <v>133</v>
      </c>
      <c r="E363">
        <v>8135.12327916499</v>
      </c>
      <c r="F363">
        <v>555.35</v>
      </c>
      <c r="G363">
        <v>7.50154364188064</v>
      </c>
      <c r="H363">
        <f>(Table2[[#This Row],[1Y Return vs Nifty]]-AVERAGE(Table2[1Y Return vs Nifty]))/_xlfn.STDEV.P(Table2[1Y Return vs Nifty])</f>
        <v>-0.36565751578698352</v>
      </c>
      <c r="I363">
        <v>3.7249631942854098</v>
      </c>
      <c r="J363">
        <f>(Table2[[#This Row],[1M Return vs Nifty]]-AVERAGE(Table2[1M Return vs Nifty]))/_xlfn.STDEV.P(Table2[1M Return vs Nifty])</f>
        <v>0.29814878197248279</v>
      </c>
      <c r="K363">
        <v>18.576455877132901</v>
      </c>
      <c r="L363">
        <f>(Table2[[#This Row],[6M Return vs Nifty]]-AVERAGE(Table2[6M Return vs Nifty]))/_xlfn.STDEV.P(Table2[6M Return vs Nifty])</f>
        <v>0.48514993744073154</v>
      </c>
      <c r="M363">
        <v>4.5341234074651702</v>
      </c>
      <c r="N363">
        <f>(Table2[[#This Row],[1W Return vs Nifty]]-AVERAGE(Table2[1W Return vs Nifty]))/_xlfn.STDEV.P(Table2[1W Return vs Nifty])</f>
        <v>0.95992970301635927</v>
      </c>
      <c r="O363">
        <v>574.91999999999996</v>
      </c>
      <c r="P363">
        <v>573.87560528031895</v>
      </c>
      <c r="Q363">
        <v>520.91789896219302</v>
      </c>
      <c r="R363">
        <v>38.0014357308347</v>
      </c>
      <c r="S363" s="1">
        <f>(Table2[[#This Row],[Close Price]]-Table2[[#This Row],[20D EMA]])/Table2[[#This Row],[20D EMA]]</f>
        <v>-3.4039518541710043E-2</v>
      </c>
      <c r="T363" s="1">
        <f>(Table2[[#This Row],[Close Price]]-Table2[[#This Row],[50D EMA]])/Table2[[#This Row],[50D EMA]]</f>
        <v>-3.2281569576859417E-2</v>
      </c>
      <c r="U363" s="1">
        <f>(Table2[[#This Row],[Close Price]]-Table2[[#This Row],[200D EMA]])/Table2[[#This Row],[200D EMA]]</f>
        <v>6.6098901777813551E-2</v>
      </c>
      <c r="V363">
        <v>0.78227710200315403</v>
      </c>
      <c r="W363">
        <v>544.25</v>
      </c>
      <c r="X363">
        <v>578.75</v>
      </c>
      <c r="Y363">
        <v>544.25</v>
      </c>
      <c r="Z363">
        <v>593.95000000000005</v>
      </c>
      <c r="AA363">
        <v>540.1</v>
      </c>
      <c r="AB363">
        <v>602.75</v>
      </c>
      <c r="AC363" s="1">
        <f>(Table2[[#This Row],[Close Price]]/Table2[[#This Row],[Day Low]])-1</f>
        <v>2.0395039044556862E-2</v>
      </c>
      <c r="AD363" s="1">
        <f>(Table2[[#This Row],[Day High]]/Table2[[#This Row],[Close Price]])-1</f>
        <v>4.2135590168362214E-2</v>
      </c>
      <c r="AE363" s="1">
        <f>(Table2[[#This Row],[Close Price]]/Table2[[#This Row],[Current Week Low]])-1</f>
        <v>2.0395039044556862E-2</v>
      </c>
      <c r="AF363" s="1">
        <f>(Table2[[#This Row],[Current Week High]]/Table2[[#This Row],[Close Price]])-1</f>
        <v>6.9505717115332821E-2</v>
      </c>
      <c r="AG363" s="1">
        <f>(Table2[[#This Row],[Close Price]]/Table2[[#This Row],[Current Month Low]])-1</f>
        <v>2.8235511942232838E-2</v>
      </c>
      <c r="AH363" s="1">
        <f>(Table2[[#This Row],[Current Month High]]/Table2[[#This Row],[Close Price]])-1</f>
        <v>8.5351580084631173E-2</v>
      </c>
      <c r="AI363">
        <v>25.866570631133499</v>
      </c>
      <c r="AJ363">
        <v>46.125509801341899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-0.01</v>
      </c>
      <c r="AM363" t="s">
        <v>3161</v>
      </c>
      <c r="AN363">
        <v>-1.35</v>
      </c>
      <c r="AO363" t="s">
        <v>3161</v>
      </c>
      <c r="AP363">
        <v>9.0057037509020006E-3</v>
      </c>
      <c r="AQ363">
        <f>(Table2[[#This Row],[Sharpe Ratio]]-AVERAGE(Table2[Sharpe Ratio]))/_xlfn.STDEV.P(Table2[Sharpe Ratio])</f>
        <v>-0.5737481153786993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0.80382279126389078</v>
      </c>
      <c r="AS363">
        <f>_xlfn.RANK.AVG(Table2[[#This Row],[1Y Return vs Nifty Z-Score]],Table2[1Y Return vs Nifty Z-Score])</f>
        <v>423</v>
      </c>
      <c r="AT363">
        <f>_xlfn.RANK.AVG(Table2[[#This Row],[6M Return vs Nifty Z-Score]],Table2[6M Return vs Nifty Z-Score])</f>
        <v>178</v>
      </c>
      <c r="AU363">
        <f>_xlfn.RANK.AVG(Table2[[#This Row],[Sharpe Ratio Z-Score]],Table2[Sharpe Ratio Z-Score])</f>
        <v>483</v>
      </c>
      <c r="AV363">
        <f>(Table2[[#This Row],[Rank 1Y]]+Table2[[#This Row],[Rank 6M]]+Table2[[#This Row],[Rank Sharpe]])/3</f>
        <v>361.33333333333331</v>
      </c>
    </row>
    <row r="364" spans="1:48" x14ac:dyDescent="0.3">
      <c r="A364" t="s">
        <v>751</v>
      </c>
      <c r="B364" t="s">
        <v>752</v>
      </c>
      <c r="C364" t="s">
        <v>3120</v>
      </c>
      <c r="D364" t="s">
        <v>51</v>
      </c>
      <c r="E364">
        <v>21431.277409720002</v>
      </c>
      <c r="F364">
        <v>1090.3</v>
      </c>
      <c r="G364">
        <v>26.0423490704652</v>
      </c>
      <c r="H364">
        <f>(Table2[[#This Row],[1Y Return vs Nifty]]-AVERAGE(Table2[1Y Return vs Nifty]))/_xlfn.STDEV.P(Table2[1Y Return vs Nifty])</f>
        <v>-5.9487851271255679E-2</v>
      </c>
      <c r="I364">
        <v>6.4686289850070402</v>
      </c>
      <c r="J364">
        <f>(Table2[[#This Row],[1M Return vs Nifty]]-AVERAGE(Table2[1M Return vs Nifty]))/_xlfn.STDEV.P(Table2[1M Return vs Nifty])</f>
        <v>0.6051906281356082</v>
      </c>
      <c r="K364">
        <v>4.9537591128288003</v>
      </c>
      <c r="L364">
        <f>(Table2[[#This Row],[6M Return vs Nifty]]-AVERAGE(Table2[6M Return vs Nifty]))/_xlfn.STDEV.P(Table2[6M Return vs Nifty])</f>
        <v>1.304393999745425E-2</v>
      </c>
      <c r="M364">
        <v>3.5871953835185999</v>
      </c>
      <c r="N364">
        <f>(Table2[[#This Row],[1W Return vs Nifty]]-AVERAGE(Table2[1W Return vs Nifty]))/_xlfn.STDEV.P(Table2[1W Return vs Nifty])</f>
        <v>0.7762367135934799</v>
      </c>
      <c r="O364">
        <v>1169.76</v>
      </c>
      <c r="P364">
        <v>1151.75609600184</v>
      </c>
      <c r="Q364">
        <v>1020.8159566926</v>
      </c>
      <c r="R364">
        <v>28.963326000494199</v>
      </c>
      <c r="S364" s="1">
        <f>(Table2[[#This Row],[Close Price]]-Table2[[#This Row],[20D EMA]])/Table2[[#This Row],[20D EMA]]</f>
        <v>-6.7928463958418853E-2</v>
      </c>
      <c r="T364" s="1">
        <f>(Table2[[#This Row],[Close Price]]-Table2[[#This Row],[50D EMA]])/Table2[[#This Row],[50D EMA]]</f>
        <v>-5.3358602759018388E-2</v>
      </c>
      <c r="U364" s="1">
        <f>(Table2[[#This Row],[Close Price]]-Table2[[#This Row],[200D EMA]])/Table2[[#This Row],[200D EMA]]</f>
        <v>6.8067160247499703E-2</v>
      </c>
      <c r="V364">
        <v>0.64215536855673905</v>
      </c>
      <c r="W364">
        <v>1084.9000000000001</v>
      </c>
      <c r="X364">
        <v>1144.55</v>
      </c>
      <c r="Y364">
        <v>1084.9000000000001</v>
      </c>
      <c r="Z364">
        <v>1188</v>
      </c>
      <c r="AA364">
        <v>1084.9000000000001</v>
      </c>
      <c r="AB364">
        <v>1303.9000000000001</v>
      </c>
      <c r="AC364" s="1">
        <f>(Table2[[#This Row],[Close Price]]/Table2[[#This Row],[Day Low]])-1</f>
        <v>4.9774172734813327E-3</v>
      </c>
      <c r="AD364" s="1">
        <f>(Table2[[#This Row],[Day High]]/Table2[[#This Row],[Close Price]])-1</f>
        <v>4.9756947629092885E-2</v>
      </c>
      <c r="AE364" s="1">
        <f>(Table2[[#This Row],[Close Price]]/Table2[[#This Row],[Current Week Low]])-1</f>
        <v>4.9774172734813327E-3</v>
      </c>
      <c r="AF364" s="1">
        <f>(Table2[[#This Row],[Current Week High]]/Table2[[#This Row],[Close Price]])-1</f>
        <v>8.9608364670274332E-2</v>
      </c>
      <c r="AG364" s="1">
        <f>(Table2[[#This Row],[Close Price]]/Table2[[#This Row],[Current Month Low]])-1</f>
        <v>4.9774172734813327E-3</v>
      </c>
      <c r="AH364" s="1">
        <f>(Table2[[#This Row],[Current Month High]]/Table2[[#This Row],[Close Price]])-1</f>
        <v>0.19590938273869596</v>
      </c>
      <c r="AI364">
        <v>19.590938273869501</v>
      </c>
      <c r="AJ364">
        <v>54.1822809870607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-0.16</v>
      </c>
      <c r="AM364" t="s">
        <v>3161</v>
      </c>
      <c r="AN364">
        <v>-12.27</v>
      </c>
      <c r="AO364" t="s">
        <v>3161</v>
      </c>
      <c r="AP364">
        <v>1.9907796514924001E-2</v>
      </c>
      <c r="AQ364">
        <f>(Table2[[#This Row],[Sharpe Ratio]]-AVERAGE(Table2[Sharpe Ratio]))/_xlfn.STDEV.P(Table2[Sharpe Ratio])</f>
        <v>-0.44559966790268396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0.88938376255260265</v>
      </c>
      <c r="AS364">
        <f>_xlfn.RANK.AVG(Table2[[#This Row],[1Y Return vs Nifty Z-Score]],Table2[1Y Return vs Nifty Z-Score])</f>
        <v>305</v>
      </c>
      <c r="AT364">
        <f>_xlfn.RANK.AVG(Table2[[#This Row],[6M Return vs Nifty Z-Score]],Table2[6M Return vs Nifty Z-Score])</f>
        <v>320</v>
      </c>
      <c r="AU364">
        <f>_xlfn.RANK.AVG(Table2[[#This Row],[Sharpe Ratio Z-Score]],Table2[Sharpe Ratio Z-Score])</f>
        <v>460</v>
      </c>
      <c r="AV364">
        <f>(Table2[[#This Row],[Rank 1Y]]+Table2[[#This Row],[Rank 6M]]+Table2[[#This Row],[Rank Sharpe]])/3</f>
        <v>361.66666666666669</v>
      </c>
    </row>
    <row r="365" spans="1:48" x14ac:dyDescent="0.3">
      <c r="A365" t="s">
        <v>333</v>
      </c>
      <c r="B365" t="s">
        <v>334</v>
      </c>
      <c r="C365" t="s">
        <v>3116</v>
      </c>
      <c r="D365" t="s">
        <v>54</v>
      </c>
      <c r="E365">
        <v>76699.67637555</v>
      </c>
      <c r="F365">
        <v>1910.5</v>
      </c>
      <c r="G365">
        <v>26.693458111459499</v>
      </c>
      <c r="H365">
        <f>(Table2[[#This Row],[1Y Return vs Nifty]]-AVERAGE(Table2[1Y Return vs Nifty]))/_xlfn.STDEV.P(Table2[1Y Return vs Nifty])</f>
        <v>-4.8735899992103468E-2</v>
      </c>
      <c r="I365">
        <v>2.6293458001168299</v>
      </c>
      <c r="J365">
        <f>(Table2[[#This Row],[1M Return vs Nifty]]-AVERAGE(Table2[1M Return vs Nifty]))/_xlfn.STDEV.P(Table2[1M Return vs Nifty])</f>
        <v>0.17553895517376242</v>
      </c>
      <c r="K365">
        <v>6.8507489871577896</v>
      </c>
      <c r="L365">
        <f>(Table2[[#This Row],[6M Return vs Nifty]]-AVERAGE(Table2[6M Return vs Nifty]))/_xlfn.STDEV.P(Table2[6M Return vs Nifty])</f>
        <v>7.878571728685238E-2</v>
      </c>
      <c r="M365">
        <v>1.6159237992003299</v>
      </c>
      <c r="N365">
        <f>(Table2[[#This Row],[1W Return vs Nifty]]-AVERAGE(Table2[1W Return vs Nifty]))/_xlfn.STDEV.P(Table2[1W Return vs Nifty])</f>
        <v>0.39383302384036045</v>
      </c>
      <c r="O365">
        <v>1954.41</v>
      </c>
      <c r="P365">
        <v>1936.7359162468499</v>
      </c>
      <c r="Q365">
        <v>1726.8238186247199</v>
      </c>
      <c r="R365">
        <v>33.401829845425198</v>
      </c>
      <c r="S365" s="1">
        <f>(Table2[[#This Row],[Close Price]]-Table2[[#This Row],[20D EMA]])/Table2[[#This Row],[20D EMA]]</f>
        <v>-2.2467138420290564E-2</v>
      </c>
      <c r="T365" s="1">
        <f>(Table2[[#This Row],[Close Price]]-Table2[[#This Row],[50D EMA]])/Table2[[#This Row],[50D EMA]]</f>
        <v>-1.3546460323662407E-2</v>
      </c>
      <c r="U365" s="1">
        <f>(Table2[[#This Row],[Close Price]]-Table2[[#This Row],[200D EMA]])/Table2[[#This Row],[200D EMA]]</f>
        <v>0.10636648591143698</v>
      </c>
      <c r="V365">
        <v>0.55816549491224599</v>
      </c>
      <c r="W365">
        <v>1900.8</v>
      </c>
      <c r="X365">
        <v>1962.45</v>
      </c>
      <c r="Y365">
        <v>1900.8</v>
      </c>
      <c r="Z365">
        <v>1988.45</v>
      </c>
      <c r="AA365">
        <v>1868.05</v>
      </c>
      <c r="AB365">
        <v>2009.45</v>
      </c>
      <c r="AC365" s="1">
        <f>(Table2[[#This Row],[Close Price]]/Table2[[#This Row],[Day Low]])-1</f>
        <v>5.1031144781144011E-3</v>
      </c>
      <c r="AD365" s="1">
        <f>(Table2[[#This Row],[Day High]]/Table2[[#This Row],[Close Price]])-1</f>
        <v>2.7191834598272679E-2</v>
      </c>
      <c r="AE365" s="1">
        <f>(Table2[[#This Row],[Close Price]]/Table2[[#This Row],[Current Week Low]])-1</f>
        <v>5.1031144781144011E-3</v>
      </c>
      <c r="AF365" s="1">
        <f>(Table2[[#This Row],[Current Week High]]/Table2[[#This Row],[Close Price]])-1</f>
        <v>4.0800837477100282E-2</v>
      </c>
      <c r="AG365" s="1">
        <f>(Table2[[#This Row],[Close Price]]/Table2[[#This Row],[Current Month Low]])-1</f>
        <v>2.2724231150129892E-2</v>
      </c>
      <c r="AH365" s="1">
        <f>(Table2[[#This Row],[Current Month High]]/Table2[[#This Row],[Close Price]])-1</f>
        <v>5.1792724417691671E-2</v>
      </c>
      <c r="AI365">
        <v>8.8065951321643503</v>
      </c>
      <c r="AJ365">
        <v>57.113486842105203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</v>
      </c>
      <c r="AM365" t="s">
        <v>3163</v>
      </c>
      <c r="AN365">
        <v>-1.03</v>
      </c>
      <c r="AO365" t="s">
        <v>3161</v>
      </c>
      <c r="AP365">
        <v>4.3714279671200002E-3</v>
      </c>
      <c r="AQ365">
        <f>(Table2[[#This Row],[Sharpe Ratio]]-AVERAGE(Table2[Sharpe Ratio]))/_xlfn.STDEV.P(Table2[Sharpe Ratio])</f>
        <v>-0.62822162424730899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-2.8799827938437272E-2</v>
      </c>
      <c r="AS365">
        <f>_xlfn.RANK.AVG(Table2[[#This Row],[1Y Return vs Nifty Z-Score]],Table2[1Y Return vs Nifty Z-Score])</f>
        <v>299</v>
      </c>
      <c r="AT365">
        <f>_xlfn.RANK.AVG(Table2[[#This Row],[6M Return vs Nifty Z-Score]],Table2[6M Return vs Nifty Z-Score])</f>
        <v>297</v>
      </c>
      <c r="AU365">
        <f>_xlfn.RANK.AVG(Table2[[#This Row],[Sharpe Ratio Z-Score]],Table2[Sharpe Ratio Z-Score])</f>
        <v>493</v>
      </c>
      <c r="AV365">
        <f>(Table2[[#This Row],[Rank 1Y]]+Table2[[#This Row],[Rank 6M]]+Table2[[#This Row],[Rank Sharpe]])/3</f>
        <v>363</v>
      </c>
    </row>
    <row r="366" spans="1:48" x14ac:dyDescent="0.3">
      <c r="A366" t="s">
        <v>1289</v>
      </c>
      <c r="B366" t="s">
        <v>1290</v>
      </c>
      <c r="C366" t="s">
        <v>3130</v>
      </c>
      <c r="D366" t="s">
        <v>414</v>
      </c>
      <c r="E366">
        <v>8627.2985078000002</v>
      </c>
      <c r="F366">
        <v>156.38</v>
      </c>
      <c r="G366">
        <v>9.7093796836430197</v>
      </c>
      <c r="H366">
        <f>(Table2[[#This Row],[1Y Return vs Nifty]]-AVERAGE(Table2[1Y Return vs Nifty]))/_xlfn.STDEV.P(Table2[1Y Return vs Nifty])</f>
        <v>-0.32919888281034021</v>
      </c>
      <c r="I366">
        <v>-4.9573599388245402</v>
      </c>
      <c r="J366">
        <f>(Table2[[#This Row],[1M Return vs Nifty]]-AVERAGE(Table2[1M Return vs Nifty]))/_xlfn.STDEV.P(Table2[1M Return vs Nifty])</f>
        <v>-0.67348432756660936</v>
      </c>
      <c r="K366">
        <v>-1.60156431752446</v>
      </c>
      <c r="L366">
        <f>(Table2[[#This Row],[6M Return vs Nifty]]-AVERAGE(Table2[6M Return vs Nifty]))/_xlfn.STDEV.P(Table2[6M Return vs Nifty])</f>
        <v>-0.21413629899601838</v>
      </c>
      <c r="M366">
        <v>-3.0338272397371902</v>
      </c>
      <c r="N366">
        <f>(Table2[[#This Row],[1W Return vs Nifty]]-AVERAGE(Table2[1W Return vs Nifty]))/_xlfn.STDEV.P(Table2[1W Return vs Nifty])</f>
        <v>-0.50816443194807015</v>
      </c>
      <c r="O366">
        <v>175.76</v>
      </c>
      <c r="P366">
        <v>183.66225097952901</v>
      </c>
      <c r="Q366">
        <v>172.066069501903</v>
      </c>
      <c r="R366">
        <v>20.5347739900641</v>
      </c>
      <c r="S366" s="1">
        <f>(Table2[[#This Row],[Close Price]]-Table2[[#This Row],[20D EMA]])/Table2[[#This Row],[20D EMA]]</f>
        <v>-0.1102639963586709</v>
      </c>
      <c r="T366" s="1">
        <f>(Table2[[#This Row],[Close Price]]-Table2[[#This Row],[50D EMA]])/Table2[[#This Row],[50D EMA]]</f>
        <v>-0.14854577265618882</v>
      </c>
      <c r="U366" s="1">
        <f>(Table2[[#This Row],[Close Price]]-Table2[[#This Row],[200D EMA]])/Table2[[#This Row],[200D EMA]]</f>
        <v>-9.1163060487817568E-2</v>
      </c>
      <c r="V366">
        <v>0.54842782512485799</v>
      </c>
      <c r="W366">
        <v>153.78</v>
      </c>
      <c r="X366">
        <v>167.63</v>
      </c>
      <c r="Y366">
        <v>153.78</v>
      </c>
      <c r="Z366">
        <v>173.85</v>
      </c>
      <c r="AA366">
        <v>153.78</v>
      </c>
      <c r="AB366">
        <v>189.3</v>
      </c>
      <c r="AC366" s="1">
        <f>(Table2[[#This Row],[Close Price]]/Table2[[#This Row],[Day Low]])-1</f>
        <v>1.6907270126154117E-2</v>
      </c>
      <c r="AD366" s="1">
        <f>(Table2[[#This Row],[Day High]]/Table2[[#This Row],[Close Price]])-1</f>
        <v>7.1940145798695454E-2</v>
      </c>
      <c r="AE366" s="1">
        <f>(Table2[[#This Row],[Close Price]]/Table2[[#This Row],[Current Week Low]])-1</f>
        <v>1.6907270126154117E-2</v>
      </c>
      <c r="AF366" s="1">
        <f>(Table2[[#This Row],[Current Week High]]/Table2[[#This Row],[Close Price]])-1</f>
        <v>0.11171505307584084</v>
      </c>
      <c r="AG366" s="1">
        <f>(Table2[[#This Row],[Close Price]]/Table2[[#This Row],[Current Month Low]])-1</f>
        <v>1.6907270126154117E-2</v>
      </c>
      <c r="AH366" s="1">
        <f>(Table2[[#This Row],[Current Month High]]/Table2[[#This Row],[Close Price]])-1</f>
        <v>0.21051285330604941</v>
      </c>
      <c r="AI366">
        <v>56.669650850492403</v>
      </c>
      <c r="AJ366">
        <v>32.976190476190403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-0.22</v>
      </c>
      <c r="AM366" t="s">
        <v>3161</v>
      </c>
      <c r="AN366">
        <v>-10.36</v>
      </c>
      <c r="AO366" t="s">
        <v>3161</v>
      </c>
      <c r="AP366">
        <v>7.4087779062498998E-2</v>
      </c>
      <c r="AQ366">
        <f>(Table2[[#This Row],[Sharpe Ratio]]-AVERAGE(Table2[Sharpe Ratio]))/_xlfn.STDEV.P(Table2[Sharpe Ratio])</f>
        <v>0.19125793348025483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404</v>
      </c>
      <c r="AT366">
        <f>_xlfn.RANK.AVG(Table2[[#This Row],[6M Return vs Nifty Z-Score]],Table2[6M Return vs Nifty Z-Score])</f>
        <v>396</v>
      </c>
      <c r="AU366">
        <f>_xlfn.RANK.AVG(Table2[[#This Row],[Sharpe Ratio Z-Score]],Table2[Sharpe Ratio Z-Score])</f>
        <v>293</v>
      </c>
      <c r="AV366">
        <f>(Table2[[#This Row],[Rank 1Y]]+Table2[[#This Row],[Rank 6M]]+Table2[[#This Row],[Rank Sharpe]])/3</f>
        <v>364.33333333333331</v>
      </c>
    </row>
    <row r="367" spans="1:48" x14ac:dyDescent="0.3">
      <c r="A367" t="s">
        <v>376</v>
      </c>
      <c r="B367" t="s">
        <v>377</v>
      </c>
      <c r="C367" t="s">
        <v>3127</v>
      </c>
      <c r="D367" t="s">
        <v>200</v>
      </c>
      <c r="E367">
        <v>62422.571033207998</v>
      </c>
      <c r="F367">
        <v>212.58</v>
      </c>
      <c r="G367">
        <v>2.5178742639238401</v>
      </c>
      <c r="H367">
        <f>(Table2[[#This Row],[1Y Return vs Nifty]]-AVERAGE(Table2[1Y Return vs Nifty]))/_xlfn.STDEV.P(Table2[1Y Return vs Nifty])</f>
        <v>-0.44795428479109178</v>
      </c>
      <c r="I367">
        <v>-3.6803544143746798</v>
      </c>
      <c r="J367">
        <f>(Table2[[#This Row],[1M Return vs Nifty]]-AVERAGE(Table2[1M Return vs Nifty]))/_xlfn.STDEV.P(Table2[1M Return vs Nifty])</f>
        <v>-0.53057547361159907</v>
      </c>
      <c r="K367">
        <v>13.5305442731366</v>
      </c>
      <c r="L367">
        <f>(Table2[[#This Row],[6M Return vs Nifty]]-AVERAGE(Table2[6M Return vs Nifty]))/_xlfn.STDEV.P(Table2[6M Return vs Nifty])</f>
        <v>0.31027963297521383</v>
      </c>
      <c r="M367">
        <v>-2.6796218093225699</v>
      </c>
      <c r="N367">
        <f>(Table2[[#This Row],[1W Return vs Nifty]]-AVERAGE(Table2[1W Return vs Nifty]))/_xlfn.STDEV.P(Table2[1W Return vs Nifty])</f>
        <v>-0.43945271074300574</v>
      </c>
      <c r="O367">
        <v>227.05</v>
      </c>
      <c r="P367">
        <v>234.017419088873</v>
      </c>
      <c r="Q367">
        <v>215.992787734003</v>
      </c>
      <c r="R367">
        <v>24.169472598574501</v>
      </c>
      <c r="S367" s="1">
        <f>(Table2[[#This Row],[Close Price]]-Table2[[#This Row],[20D EMA]])/Table2[[#This Row],[20D EMA]]</f>
        <v>-6.3730455846729789E-2</v>
      </c>
      <c r="T367" s="1">
        <f>(Table2[[#This Row],[Close Price]]-Table2[[#This Row],[50D EMA]])/Table2[[#This Row],[50D EMA]]</f>
        <v>-9.1606082881939985E-2</v>
      </c>
      <c r="U367" s="1">
        <f>(Table2[[#This Row],[Close Price]]-Table2[[#This Row],[200D EMA]])/Table2[[#This Row],[200D EMA]]</f>
        <v>-1.5800470792598258E-2</v>
      </c>
      <c r="V367">
        <v>1.0203094826104699</v>
      </c>
      <c r="W367">
        <v>211.75</v>
      </c>
      <c r="X367">
        <v>219.74</v>
      </c>
      <c r="Y367">
        <v>211.75</v>
      </c>
      <c r="Z367">
        <v>224.2</v>
      </c>
      <c r="AA367">
        <v>211.75</v>
      </c>
      <c r="AB367">
        <v>242.19</v>
      </c>
      <c r="AC367" s="1">
        <f>(Table2[[#This Row],[Close Price]]/Table2[[#This Row],[Day Low]])-1</f>
        <v>3.919716646989535E-3</v>
      </c>
      <c r="AD367" s="1">
        <f>(Table2[[#This Row],[Day High]]/Table2[[#This Row],[Close Price]])-1</f>
        <v>3.3681437576441819E-2</v>
      </c>
      <c r="AE367" s="1">
        <f>(Table2[[#This Row],[Close Price]]/Table2[[#This Row],[Current Week Low]])-1</f>
        <v>3.919716646989535E-3</v>
      </c>
      <c r="AF367" s="1">
        <f>(Table2[[#This Row],[Current Week High]]/Table2[[#This Row],[Close Price]])-1</f>
        <v>5.4661774390817541E-2</v>
      </c>
      <c r="AG367" s="1">
        <f>(Table2[[#This Row],[Close Price]]/Table2[[#This Row],[Current Month Low]])-1</f>
        <v>3.919716646989535E-3</v>
      </c>
      <c r="AH367" s="1">
        <f>(Table2[[#This Row],[Current Month High]]/Table2[[#This Row],[Close Price]])-1</f>
        <v>0.13928873835732425</v>
      </c>
      <c r="AI367">
        <v>24.494308025214</v>
      </c>
      <c r="AJ367">
        <v>34.928594097111997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-0.11</v>
      </c>
      <c r="AM367" t="s">
        <v>3161</v>
      </c>
      <c r="AN367">
        <v>-5.68</v>
      </c>
      <c r="AO367" t="s">
        <v>3161</v>
      </c>
      <c r="AP367">
        <v>3.3506880687825001E-2</v>
      </c>
      <c r="AQ367">
        <f>(Table2[[#This Row],[Sharpe Ratio]]-AVERAGE(Table2[Sharpe Ratio]))/_xlfn.STDEV.P(Table2[Sharpe Ratio])</f>
        <v>-0.28574948486223084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461</v>
      </c>
      <c r="AT367">
        <f>_xlfn.RANK.AVG(Table2[[#This Row],[6M Return vs Nifty Z-Score]],Table2[6M Return vs Nifty Z-Score])</f>
        <v>223</v>
      </c>
      <c r="AU367">
        <f>_xlfn.RANK.AVG(Table2[[#This Row],[Sharpe Ratio Z-Score]],Table2[Sharpe Ratio Z-Score])</f>
        <v>411</v>
      </c>
      <c r="AV367">
        <f>(Table2[[#This Row],[Rank 1Y]]+Table2[[#This Row],[Rank 6M]]+Table2[[#This Row],[Rank Sharpe]])/3</f>
        <v>365</v>
      </c>
    </row>
    <row r="368" spans="1:48" x14ac:dyDescent="0.3">
      <c r="A368" t="s">
        <v>637</v>
      </c>
      <c r="B368" t="s">
        <v>638</v>
      </c>
      <c r="C368" t="s">
        <v>3122</v>
      </c>
      <c r="D368" t="s">
        <v>192</v>
      </c>
      <c r="E368">
        <v>29044.99394325</v>
      </c>
      <c r="F368">
        <v>1382.25</v>
      </c>
      <c r="G368">
        <v>-17.702364016475499</v>
      </c>
      <c r="H368">
        <f>(Table2[[#This Row],[1Y Return vs Nifty]]-AVERAGE(Table2[1Y Return vs Nifty]))/_xlfn.STDEV.P(Table2[1Y Return vs Nifty])</f>
        <v>-0.78185690809317787</v>
      </c>
      <c r="I368">
        <v>3.3584256417583598</v>
      </c>
      <c r="J368">
        <f>(Table2[[#This Row],[1M Return vs Nifty]]-AVERAGE(Table2[1M Return vs Nifty]))/_xlfn.STDEV.P(Table2[1M Return vs Nifty])</f>
        <v>0.25712980393346352</v>
      </c>
      <c r="K368">
        <v>19.8929374183802</v>
      </c>
      <c r="L368">
        <f>(Table2[[#This Row],[6M Return vs Nifty]]-AVERAGE(Table2[6M Return vs Nifty]))/_xlfn.STDEV.P(Table2[6M Return vs Nifty])</f>
        <v>0.53077371090494019</v>
      </c>
      <c r="M368">
        <v>-0.46780299229733102</v>
      </c>
      <c r="N368">
        <f>(Table2[[#This Row],[1W Return vs Nifty]]-AVERAGE(Table2[1W Return vs Nifty]))/_xlfn.STDEV.P(Table2[1W Return vs Nifty])</f>
        <v>-1.0385664160310207E-2</v>
      </c>
      <c r="O368">
        <v>1411.59</v>
      </c>
      <c r="P368">
        <v>1391.77256421937</v>
      </c>
      <c r="Q368">
        <v>1291.97110726553</v>
      </c>
      <c r="R368">
        <v>37.493660073695899</v>
      </c>
      <c r="S368" s="1">
        <f>(Table2[[#This Row],[Close Price]]-Table2[[#This Row],[20D EMA]])/Table2[[#This Row],[20D EMA]]</f>
        <v>-2.0785072152678837E-2</v>
      </c>
      <c r="T368" s="1">
        <f>(Table2[[#This Row],[Close Price]]-Table2[[#This Row],[50D EMA]])/Table2[[#This Row],[50D EMA]]</f>
        <v>-6.8420404771458469E-3</v>
      </c>
      <c r="U368" s="1">
        <f>(Table2[[#This Row],[Close Price]]-Table2[[#This Row],[200D EMA]])/Table2[[#This Row],[200D EMA]]</f>
        <v>6.987686661627146E-2</v>
      </c>
      <c r="V368">
        <v>0.972770104613631</v>
      </c>
      <c r="W368">
        <v>1376.7</v>
      </c>
      <c r="X368">
        <v>1399</v>
      </c>
      <c r="Y368">
        <v>1376.7</v>
      </c>
      <c r="Z368">
        <v>1403.2</v>
      </c>
      <c r="AA368">
        <v>1366</v>
      </c>
      <c r="AB368">
        <v>1497.55</v>
      </c>
      <c r="AC368" s="1">
        <f>(Table2[[#This Row],[Close Price]]/Table2[[#This Row],[Day Low]])-1</f>
        <v>4.0313793854869218E-3</v>
      </c>
      <c r="AD368" s="1">
        <f>(Table2[[#This Row],[Day High]]/Table2[[#This Row],[Close Price]])-1</f>
        <v>1.2117923675167397E-2</v>
      </c>
      <c r="AE368" s="1">
        <f>(Table2[[#This Row],[Close Price]]/Table2[[#This Row],[Current Week Low]])-1</f>
        <v>4.0313793854869218E-3</v>
      </c>
      <c r="AF368" s="1">
        <f>(Table2[[#This Row],[Current Week High]]/Table2[[#This Row],[Close Price]])-1</f>
        <v>1.5156447820582342E-2</v>
      </c>
      <c r="AG368" s="1">
        <f>(Table2[[#This Row],[Close Price]]/Table2[[#This Row],[Current Month Low]])-1</f>
        <v>1.1896046852122977E-2</v>
      </c>
      <c r="AH368" s="1">
        <f>(Table2[[#This Row],[Current Month High]]/Table2[[#This Row],[Close Price]])-1</f>
        <v>8.3414722372942673E-2</v>
      </c>
      <c r="AI368">
        <v>8.9491770663772705</v>
      </c>
      <c r="AJ368">
        <v>37.804695678181503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0.03</v>
      </c>
      <c r="AM368" t="s">
        <v>3162</v>
      </c>
      <c r="AN368">
        <v>-2.5499999999999998</v>
      </c>
      <c r="AO368" t="s">
        <v>3161</v>
      </c>
      <c r="AP368">
        <v>5.3758951374605998E-2</v>
      </c>
      <c r="AQ368">
        <f>(Table2[[#This Row],[Sharpe Ratio]]-AVERAGE(Table2[Sharpe Ratio]))/_xlfn.STDEV.P(Table2[Sharpe Ratio])</f>
        <v>-4.769689506496172E-2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-5.2035952480046034E-2</v>
      </c>
      <c r="AS368">
        <f>_xlfn.RANK.AVG(Table2[[#This Row],[1Y Return vs Nifty Z-Score]],Table2[1Y Return vs Nifty Z-Score])</f>
        <v>588</v>
      </c>
      <c r="AT368">
        <f>_xlfn.RANK.AVG(Table2[[#This Row],[6M Return vs Nifty Z-Score]],Table2[6M Return vs Nifty Z-Score])</f>
        <v>166</v>
      </c>
      <c r="AU368">
        <f>_xlfn.RANK.AVG(Table2[[#This Row],[Sharpe Ratio Z-Score]],Table2[Sharpe Ratio Z-Score])</f>
        <v>345</v>
      </c>
      <c r="AV368">
        <f>(Table2[[#This Row],[Rank 1Y]]+Table2[[#This Row],[Rank 6M]]+Table2[[#This Row],[Rank Sharpe]])/3</f>
        <v>366.33333333333331</v>
      </c>
    </row>
    <row r="369" spans="1:48" x14ac:dyDescent="0.3">
      <c r="A369" t="s">
        <v>658</v>
      </c>
      <c r="B369" t="s">
        <v>659</v>
      </c>
      <c r="C369" t="s">
        <v>3120</v>
      </c>
      <c r="D369" t="s">
        <v>253</v>
      </c>
      <c r="E369">
        <v>27570.270802139999</v>
      </c>
      <c r="F369">
        <v>3309.9</v>
      </c>
      <c r="G369">
        <v>9.7579237129058107</v>
      </c>
      <c r="H369">
        <f>(Table2[[#This Row],[1Y Return vs Nifty]]-AVERAGE(Table2[1Y Return vs Nifty]))/_xlfn.STDEV.P(Table2[1Y Return vs Nifty])</f>
        <v>-0.32839726126208124</v>
      </c>
      <c r="I369">
        <v>5.18342876011058</v>
      </c>
      <c r="J369">
        <f>(Table2[[#This Row],[1M Return vs Nifty]]-AVERAGE(Table2[1M Return vs Nifty]))/_xlfn.STDEV.P(Table2[1M Return vs Nifty])</f>
        <v>0.46136471060733519</v>
      </c>
      <c r="K369">
        <v>36.725934012618303</v>
      </c>
      <c r="L369">
        <f>(Table2[[#This Row],[6M Return vs Nifty]]-AVERAGE(Table2[6M Return vs Nifty]))/_xlfn.STDEV.P(Table2[6M Return vs Nifty])</f>
        <v>1.1141353451377221</v>
      </c>
      <c r="M369">
        <v>-1.2088802642127301</v>
      </c>
      <c r="N369">
        <f>(Table2[[#This Row],[1W Return vs Nifty]]-AVERAGE(Table2[1W Return vs Nifty]))/_xlfn.STDEV.P(Table2[1W Return vs Nifty])</f>
        <v>-0.15414600922236829</v>
      </c>
      <c r="O369">
        <v>3379.59</v>
      </c>
      <c r="P369">
        <v>3311.79451763928</v>
      </c>
      <c r="Q369">
        <v>2896.2698065295299</v>
      </c>
      <c r="R369">
        <v>38.005965570256897</v>
      </c>
      <c r="S369" s="1">
        <f>(Table2[[#This Row],[Close Price]]-Table2[[#This Row],[20D EMA]])/Table2[[#This Row],[20D EMA]]</f>
        <v>-2.0620844540314077E-2</v>
      </c>
      <c r="T369" s="1">
        <f>(Table2[[#This Row],[Close Price]]-Table2[[#This Row],[50D EMA]])/Table2[[#This Row],[50D EMA]]</f>
        <v>-5.7205168653711195E-4</v>
      </c>
      <c r="U369" s="1">
        <f>(Table2[[#This Row],[Close Price]]-Table2[[#This Row],[200D EMA]])/Table2[[#This Row],[200D EMA]]</f>
        <v>0.14281480010527911</v>
      </c>
      <c r="V369">
        <v>0.74929816794397597</v>
      </c>
      <c r="W369">
        <v>3272.3</v>
      </c>
      <c r="X369">
        <v>3345.3</v>
      </c>
      <c r="Y369">
        <v>3272.3</v>
      </c>
      <c r="Z369">
        <v>3411.9</v>
      </c>
      <c r="AA369">
        <v>3272.3</v>
      </c>
      <c r="AB369">
        <v>3653.95</v>
      </c>
      <c r="AC369" s="1">
        <f>(Table2[[#This Row],[Close Price]]/Table2[[#This Row],[Day Low]])-1</f>
        <v>1.149038902301136E-2</v>
      </c>
      <c r="AD369" s="1">
        <f>(Table2[[#This Row],[Day High]]/Table2[[#This Row],[Close Price]])-1</f>
        <v>1.0695187165775444E-2</v>
      </c>
      <c r="AE369" s="1">
        <f>(Table2[[#This Row],[Close Price]]/Table2[[#This Row],[Current Week Low]])-1</f>
        <v>1.149038902301136E-2</v>
      </c>
      <c r="AF369" s="1">
        <f>(Table2[[#This Row],[Current Week High]]/Table2[[#This Row],[Close Price]])-1</f>
        <v>3.0816640986132571E-2</v>
      </c>
      <c r="AG369" s="1">
        <f>(Table2[[#This Row],[Close Price]]/Table2[[#This Row],[Current Month Low]])-1</f>
        <v>1.149038902301136E-2</v>
      </c>
      <c r="AH369" s="1">
        <f>(Table2[[#This Row],[Current Month High]]/Table2[[#This Row],[Close Price]])-1</f>
        <v>0.10394573854194977</v>
      </c>
      <c r="AI369">
        <v>10.394573854194901</v>
      </c>
      <c r="AJ369">
        <v>70.288624787775802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0.03</v>
      </c>
      <c r="AM369" t="s">
        <v>3162</v>
      </c>
      <c r="AN369">
        <v>-5.3</v>
      </c>
      <c r="AO369" t="s">
        <v>3161</v>
      </c>
      <c r="AP369">
        <v>-2.8918814639882998E-2</v>
      </c>
      <c r="AQ369">
        <f>(Table2[[#This Row],[Sharpe Ratio]]-AVERAGE(Table2[Sharpe Ratio]))/_xlfn.STDEV.P(Table2[Sharpe Ratio])</f>
        <v>-1.0195311643996241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7.3425620860983504E-2</v>
      </c>
      <c r="AS369">
        <f>_xlfn.RANK.AVG(Table2[[#This Row],[1Y Return vs Nifty Z-Score]],Table2[1Y Return vs Nifty Z-Score])</f>
        <v>402</v>
      </c>
      <c r="AT369">
        <f>_xlfn.RANK.AVG(Table2[[#This Row],[6M Return vs Nifty Z-Score]],Table2[6M Return vs Nifty Z-Score])</f>
        <v>76</v>
      </c>
      <c r="AU369">
        <f>_xlfn.RANK.AVG(Table2[[#This Row],[Sharpe Ratio Z-Score]],Table2[Sharpe Ratio Z-Score])</f>
        <v>624</v>
      </c>
      <c r="AV369">
        <f>(Table2[[#This Row],[Rank 1Y]]+Table2[[#This Row],[Rank 6M]]+Table2[[#This Row],[Rank Sharpe]])/3</f>
        <v>367.33333333333331</v>
      </c>
    </row>
    <row r="370" spans="1:48" x14ac:dyDescent="0.3">
      <c r="A370" t="s">
        <v>186</v>
      </c>
      <c r="B370" t="s">
        <v>187</v>
      </c>
      <c r="C370" t="s">
        <v>3118</v>
      </c>
      <c r="D370" t="s">
        <v>122</v>
      </c>
      <c r="E370">
        <v>137945.27311919999</v>
      </c>
      <c r="F370">
        <v>5727</v>
      </c>
      <c r="G370">
        <v>2.3153375351846299</v>
      </c>
      <c r="H370">
        <f>(Table2[[#This Row],[1Y Return vs Nifty]]-AVERAGE(Table2[1Y Return vs Nifty]))/_xlfn.STDEV.P(Table2[1Y Return vs Nifty])</f>
        <v>-0.45129883217491767</v>
      </c>
      <c r="I370">
        <v>-2.1985281612883001</v>
      </c>
      <c r="J370">
        <f>(Table2[[#This Row],[1M Return vs Nifty]]-AVERAGE(Table2[1M Return vs Nifty]))/_xlfn.STDEV.P(Table2[1M Return vs Nifty])</f>
        <v>-0.36474526572721944</v>
      </c>
      <c r="K370">
        <v>10.923192986234399</v>
      </c>
      <c r="L370">
        <f>(Table2[[#This Row],[6M Return vs Nifty]]-AVERAGE(Table2[6M Return vs Nifty]))/_xlfn.STDEV.P(Table2[6M Return vs Nifty])</f>
        <v>0.21991968433321984</v>
      </c>
      <c r="M370">
        <v>-1.62107590643694</v>
      </c>
      <c r="N370">
        <f>(Table2[[#This Row],[1W Return vs Nifty]]-AVERAGE(Table2[1W Return vs Nifty]))/_xlfn.STDEV.P(Table2[1W Return vs Nifty])</f>
        <v>-0.23410715498260939</v>
      </c>
      <c r="O370">
        <v>6017.36</v>
      </c>
      <c r="P370">
        <v>5971.4047109108997</v>
      </c>
      <c r="Q370">
        <v>5488.7931319804402</v>
      </c>
      <c r="R370">
        <v>22.253457760069001</v>
      </c>
      <c r="S370" s="1">
        <f>(Table2[[#This Row],[Close Price]]-Table2[[#This Row],[20D EMA]])/Table2[[#This Row],[20D EMA]]</f>
        <v>-4.825371923900177E-2</v>
      </c>
      <c r="T370" s="1">
        <f>(Table2[[#This Row],[Close Price]]-Table2[[#This Row],[50D EMA]])/Table2[[#This Row],[50D EMA]]</f>
        <v>-4.0929182117622254E-2</v>
      </c>
      <c r="U370" s="1">
        <f>(Table2[[#This Row],[Close Price]]-Table2[[#This Row],[200D EMA]])/Table2[[#This Row],[200D EMA]]</f>
        <v>4.3398769509393247E-2</v>
      </c>
      <c r="V370">
        <v>1.0276839049034201</v>
      </c>
      <c r="W370">
        <v>5711.8</v>
      </c>
      <c r="X370">
        <v>5804</v>
      </c>
      <c r="Y370">
        <v>5711.8</v>
      </c>
      <c r="Z370">
        <v>5895.5</v>
      </c>
      <c r="AA370">
        <v>5711.8</v>
      </c>
      <c r="AB370">
        <v>6469.9</v>
      </c>
      <c r="AC370" s="1">
        <f>(Table2[[#This Row],[Close Price]]/Table2[[#This Row],[Day Low]])-1</f>
        <v>2.6611576035575624E-3</v>
      </c>
      <c r="AD370" s="1">
        <f>(Table2[[#This Row],[Day High]]/Table2[[#This Row],[Close Price]])-1</f>
        <v>1.3445084686572351E-2</v>
      </c>
      <c r="AE370" s="1">
        <f>(Table2[[#This Row],[Close Price]]/Table2[[#This Row],[Current Week Low]])-1</f>
        <v>2.6611576035575624E-3</v>
      </c>
      <c r="AF370" s="1">
        <f>(Table2[[#This Row],[Current Week High]]/Table2[[#This Row],[Close Price]])-1</f>
        <v>2.9422035969966842E-2</v>
      </c>
      <c r="AG370" s="1">
        <f>(Table2[[#This Row],[Close Price]]/Table2[[#This Row],[Current Month Low]])-1</f>
        <v>2.6611576035575624E-3</v>
      </c>
      <c r="AH370" s="1">
        <f>(Table2[[#This Row],[Current Month High]]/Table2[[#This Row],[Close Price]])-1</f>
        <v>0.129718875502008</v>
      </c>
      <c r="AI370">
        <v>12.971887550200799</v>
      </c>
      <c r="AJ370">
        <v>31.724820019780498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0.03</v>
      </c>
      <c r="AM370" t="s">
        <v>3162</v>
      </c>
      <c r="AN370">
        <v>-7.72</v>
      </c>
      <c r="AO370" t="s">
        <v>3161</v>
      </c>
      <c r="AP370">
        <v>3.9820848377642E-2</v>
      </c>
      <c r="AQ370">
        <f>(Table2[[#This Row],[Sharpe Ratio]]-AVERAGE(Table2[Sharpe Ratio]))/_xlfn.STDEV.P(Table2[Sharpe Ratio])</f>
        <v>-0.21153206859386392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-1.0417636371453907</v>
      </c>
      <c r="AS370">
        <f>_xlfn.RANK.AVG(Table2[[#This Row],[1Y Return vs Nifty Z-Score]],Table2[1Y Return vs Nifty Z-Score])</f>
        <v>463</v>
      </c>
      <c r="AT370">
        <f>_xlfn.RANK.AVG(Table2[[#This Row],[6M Return vs Nifty Z-Score]],Table2[6M Return vs Nifty Z-Score])</f>
        <v>246</v>
      </c>
      <c r="AU370">
        <f>_xlfn.RANK.AVG(Table2[[#This Row],[Sharpe Ratio Z-Score]],Table2[Sharpe Ratio Z-Score])</f>
        <v>398</v>
      </c>
      <c r="AV370">
        <f>(Table2[[#This Row],[Rank 1Y]]+Table2[[#This Row],[Rank 6M]]+Table2[[#This Row],[Rank Sharpe]])/3</f>
        <v>369</v>
      </c>
    </row>
    <row r="371" spans="1:48" x14ac:dyDescent="0.3">
      <c r="A371" t="s">
        <v>1473</v>
      </c>
      <c r="B371" t="s">
        <v>1474</v>
      </c>
      <c r="C371" t="s">
        <v>3122</v>
      </c>
      <c r="D371" t="s">
        <v>192</v>
      </c>
      <c r="E371">
        <v>6791.1026798250005</v>
      </c>
      <c r="F371">
        <v>495.45</v>
      </c>
      <c r="G371">
        <v>9.8389583563467902</v>
      </c>
      <c r="H371">
        <f>(Table2[[#This Row],[1Y Return vs Nifty]]-AVERAGE(Table2[1Y Return vs Nifty]))/_xlfn.STDEV.P(Table2[1Y Return vs Nifty])</f>
        <v>-0.32705911283632699</v>
      </c>
      <c r="I371">
        <v>-1.8504558683518799</v>
      </c>
      <c r="J371">
        <f>(Table2[[#This Row],[1M Return vs Nifty]]-AVERAGE(Table2[1M Return vs Nifty]))/_xlfn.STDEV.P(Table2[1M Return vs Nifty])</f>
        <v>-0.32579272282536648</v>
      </c>
      <c r="K371">
        <v>6.9053318296011303</v>
      </c>
      <c r="L371">
        <f>(Table2[[#This Row],[6M Return vs Nifty]]-AVERAGE(Table2[6M Return vs Nifty]))/_xlfn.STDEV.P(Table2[6M Return vs Nifty])</f>
        <v>8.0677331533344707E-2</v>
      </c>
      <c r="M371">
        <v>2.4648666892542099</v>
      </c>
      <c r="N371">
        <f>(Table2[[#This Row],[1W Return vs Nifty]]-AVERAGE(Table2[1W Return vs Nifty]))/_xlfn.STDEV.P(Table2[1W Return vs Nifty])</f>
        <v>0.55851804041992592</v>
      </c>
      <c r="O371">
        <v>512.44000000000005</v>
      </c>
      <c r="P371">
        <v>517.70090574781398</v>
      </c>
      <c r="Q371">
        <v>476.08541776411403</v>
      </c>
      <c r="R371">
        <v>33.5389077112211</v>
      </c>
      <c r="S371" s="1">
        <f>(Table2[[#This Row],[Close Price]]-Table2[[#This Row],[20D EMA]])/Table2[[#This Row],[20D EMA]]</f>
        <v>-3.3155101085005197E-2</v>
      </c>
      <c r="T371" s="1">
        <f>(Table2[[#This Row],[Close Price]]-Table2[[#This Row],[50D EMA]])/Table2[[#This Row],[50D EMA]]</f>
        <v>-4.2980233375625967E-2</v>
      </c>
      <c r="U371" s="1">
        <f>(Table2[[#This Row],[Close Price]]-Table2[[#This Row],[200D EMA]])/Table2[[#This Row],[200D EMA]]</f>
        <v>4.0674596434458594E-2</v>
      </c>
      <c r="V371">
        <v>0.29751318903747898</v>
      </c>
      <c r="W371">
        <v>485.85</v>
      </c>
      <c r="X371">
        <v>505.8</v>
      </c>
      <c r="Y371">
        <v>485.85</v>
      </c>
      <c r="Z371">
        <v>508.4</v>
      </c>
      <c r="AA371">
        <v>485.85</v>
      </c>
      <c r="AB371">
        <v>534.9</v>
      </c>
      <c r="AC371" s="1">
        <f>(Table2[[#This Row],[Close Price]]/Table2[[#This Row],[Day Low]])-1</f>
        <v>1.9759184933621388E-2</v>
      </c>
      <c r="AD371" s="1">
        <f>(Table2[[#This Row],[Day High]]/Table2[[#This Row],[Close Price]])-1</f>
        <v>2.0890099909173454E-2</v>
      </c>
      <c r="AE371" s="1">
        <f>(Table2[[#This Row],[Close Price]]/Table2[[#This Row],[Current Week Low]])-1</f>
        <v>1.9759184933621388E-2</v>
      </c>
      <c r="AF371" s="1">
        <f>(Table2[[#This Row],[Current Week High]]/Table2[[#This Row],[Close Price]])-1</f>
        <v>2.6137854475729139E-2</v>
      </c>
      <c r="AG371" s="1">
        <f>(Table2[[#This Row],[Close Price]]/Table2[[#This Row],[Current Month Low]])-1</f>
        <v>1.9759184933621388E-2</v>
      </c>
      <c r="AH371" s="1">
        <f>(Table2[[#This Row],[Current Month High]]/Table2[[#This Row],[Close Price]])-1</f>
        <v>7.9624583711777053E-2</v>
      </c>
      <c r="AI371">
        <v>29.094762337269099</v>
      </c>
      <c r="AJ371">
        <v>40.056537102473499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0</v>
      </c>
      <c r="AM371" t="s">
        <v>3163</v>
      </c>
      <c r="AN371">
        <v>-1.8</v>
      </c>
      <c r="AO371" t="s">
        <v>3161</v>
      </c>
      <c r="AP371">
        <v>2.8734850698186001E-2</v>
      </c>
      <c r="AQ371">
        <f>(Table2[[#This Row],[Sharpe Ratio]]-AVERAGE(Table2[Sharpe Ratio]))/_xlfn.STDEV.P(Table2[Sharpe Ratio])</f>
        <v>-0.34184222299222805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401</v>
      </c>
      <c r="AT371">
        <f>_xlfn.RANK.AVG(Table2[[#This Row],[6M Return vs Nifty Z-Score]],Table2[6M Return vs Nifty Z-Score])</f>
        <v>293</v>
      </c>
      <c r="AU371">
        <f>_xlfn.RANK.AVG(Table2[[#This Row],[Sharpe Ratio Z-Score]],Table2[Sharpe Ratio Z-Score])</f>
        <v>421</v>
      </c>
      <c r="AV371">
        <f>(Table2[[#This Row],[Rank 1Y]]+Table2[[#This Row],[Rank 6M]]+Table2[[#This Row],[Rank Sharpe]])/3</f>
        <v>371.66666666666669</v>
      </c>
    </row>
    <row r="372" spans="1:48" x14ac:dyDescent="0.3">
      <c r="A372" t="s">
        <v>261</v>
      </c>
      <c r="B372" t="s">
        <v>262</v>
      </c>
      <c r="C372" t="s">
        <v>3116</v>
      </c>
      <c r="D372" t="s">
        <v>43</v>
      </c>
      <c r="E372">
        <v>98271.135144875007</v>
      </c>
      <c r="F372">
        <v>1986.25</v>
      </c>
      <c r="G372">
        <v>19.4705529825474</v>
      </c>
      <c r="H372">
        <f>(Table2[[#This Row],[1Y Return vs Nifty]]-AVERAGE(Table2[1Y Return vs Nifty]))/_xlfn.STDEV.P(Table2[1Y Return vs Nifty])</f>
        <v>-0.1680098144218701</v>
      </c>
      <c r="I372">
        <v>-4.5640198133158503</v>
      </c>
      <c r="J372">
        <f>(Table2[[#This Row],[1M Return vs Nifty]]-AVERAGE(Table2[1M Return vs Nifty]))/_xlfn.STDEV.P(Table2[1M Return vs Nifty])</f>
        <v>-0.62946589109572326</v>
      </c>
      <c r="K372">
        <v>8.2468994059412495</v>
      </c>
      <c r="L372">
        <f>(Table2[[#This Row],[6M Return vs Nifty]]-AVERAGE(Table2[6M Return vs Nifty]))/_xlfn.STDEV.P(Table2[6M Return vs Nifty])</f>
        <v>0.1271704826123019</v>
      </c>
      <c r="M372">
        <v>-1.19783425542321</v>
      </c>
      <c r="N372">
        <f>(Table2[[#This Row],[1W Return vs Nifty]]-AVERAGE(Table2[1W Return vs Nifty]))/_xlfn.STDEV.P(Table2[1W Return vs Nifty])</f>
        <v>-0.15200321238414435</v>
      </c>
      <c r="O372">
        <v>2089.35</v>
      </c>
      <c r="P372">
        <v>2081.8921949924102</v>
      </c>
      <c r="Q372">
        <v>1833.6679107505399</v>
      </c>
      <c r="R372">
        <v>19.6558182863143</v>
      </c>
      <c r="S372" s="1">
        <f>(Table2[[#This Row],[Close Price]]-Table2[[#This Row],[20D EMA]])/Table2[[#This Row],[20D EMA]]</f>
        <v>-4.9345490224232375E-2</v>
      </c>
      <c r="T372" s="1">
        <f>(Table2[[#This Row],[Close Price]]-Table2[[#This Row],[50D EMA]])/Table2[[#This Row],[50D EMA]]</f>
        <v>-4.5940032448586438E-2</v>
      </c>
      <c r="U372" s="1">
        <f>(Table2[[#This Row],[Close Price]]-Table2[[#This Row],[200D EMA]])/Table2[[#This Row],[200D EMA]]</f>
        <v>8.3211408322571664E-2</v>
      </c>
      <c r="V372">
        <v>0.82990587330517196</v>
      </c>
      <c r="W372">
        <v>1975.9</v>
      </c>
      <c r="X372">
        <v>2043.55</v>
      </c>
      <c r="Y372">
        <v>1975.9</v>
      </c>
      <c r="Z372">
        <v>2094.35</v>
      </c>
      <c r="AA372">
        <v>1975.9</v>
      </c>
      <c r="AB372">
        <v>2214.25</v>
      </c>
      <c r="AC372" s="1">
        <f>(Table2[[#This Row],[Close Price]]/Table2[[#This Row],[Day Low]])-1</f>
        <v>5.238119338023095E-3</v>
      </c>
      <c r="AD372" s="1">
        <f>(Table2[[#This Row],[Day High]]/Table2[[#This Row],[Close Price]])-1</f>
        <v>2.8848332284455713E-2</v>
      </c>
      <c r="AE372" s="1">
        <f>(Table2[[#This Row],[Close Price]]/Table2[[#This Row],[Current Week Low]])-1</f>
        <v>5.238119338023095E-3</v>
      </c>
      <c r="AF372" s="1">
        <f>(Table2[[#This Row],[Current Week High]]/Table2[[#This Row],[Close Price]])-1</f>
        <v>5.4424166142227781E-2</v>
      </c>
      <c r="AG372" s="1">
        <f>(Table2[[#This Row],[Close Price]]/Table2[[#This Row],[Current Month Low]])-1</f>
        <v>5.238119338023095E-3</v>
      </c>
      <c r="AH372" s="1">
        <f>(Table2[[#This Row],[Current Month High]]/Table2[[#This Row],[Close Price]])-1</f>
        <v>0.11478917558212709</v>
      </c>
      <c r="AI372">
        <v>15.8917558212712</v>
      </c>
      <c r="AJ372">
        <v>49.089885531994703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-0.01</v>
      </c>
      <c r="AM372" t="s">
        <v>3161</v>
      </c>
      <c r="AN372">
        <v>-6.6</v>
      </c>
      <c r="AO372" t="s">
        <v>3161</v>
      </c>
      <c r="AP372">
        <v>5.8524126479990004E-3</v>
      </c>
      <c r="AQ372">
        <f>(Table2[[#This Row],[Sharpe Ratio]]-AVERAGE(Table2[Sharpe Ratio]))/_xlfn.STDEV.P(Table2[Sharpe Ratio])</f>
        <v>-0.61081341724537264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-1.4331218525348084</v>
      </c>
      <c r="AS372">
        <f>_xlfn.RANK.AVG(Table2[[#This Row],[1Y Return vs Nifty Z-Score]],Table2[1Y Return vs Nifty Z-Score])</f>
        <v>348</v>
      </c>
      <c r="AT372">
        <f>_xlfn.RANK.AVG(Table2[[#This Row],[6M Return vs Nifty Z-Score]],Table2[6M Return vs Nifty Z-Score])</f>
        <v>278</v>
      </c>
      <c r="AU372">
        <f>_xlfn.RANK.AVG(Table2[[#This Row],[Sharpe Ratio Z-Score]],Table2[Sharpe Ratio Z-Score])</f>
        <v>490</v>
      </c>
      <c r="AV372">
        <f>(Table2[[#This Row],[Rank 1Y]]+Table2[[#This Row],[Rank 6M]]+Table2[[#This Row],[Rank Sharpe]])/3</f>
        <v>372</v>
      </c>
    </row>
    <row r="373" spans="1:48" x14ac:dyDescent="0.3">
      <c r="A373" t="s">
        <v>676</v>
      </c>
      <c r="B373" t="s">
        <v>677</v>
      </c>
      <c r="C373" t="s">
        <v>3127</v>
      </c>
      <c r="D373" t="s">
        <v>265</v>
      </c>
      <c r="E373">
        <v>26248.705510309999</v>
      </c>
      <c r="F373">
        <v>3489.65</v>
      </c>
      <c r="G373">
        <v>-2.94354766022736</v>
      </c>
      <c r="H373">
        <f>(Table2[[#This Row],[1Y Return vs Nifty]]-AVERAGE(Table2[1Y Return vs Nifty]))/_xlfn.STDEV.P(Table2[1Y Return vs Nifty])</f>
        <v>-0.53814031930490447</v>
      </c>
      <c r="I373">
        <v>-1.1283523850019901</v>
      </c>
      <c r="J373">
        <f>(Table2[[#This Row],[1M Return vs Nifty]]-AVERAGE(Table2[1M Return vs Nifty]))/_xlfn.STDEV.P(Table2[1M Return vs Nifty])</f>
        <v>-0.24498259376432704</v>
      </c>
      <c r="K373">
        <v>5.4035558421998102</v>
      </c>
      <c r="L373">
        <f>(Table2[[#This Row],[6M Return vs Nifty]]-AVERAGE(Table2[6M Return vs Nifty]))/_xlfn.STDEV.P(Table2[6M Return vs Nifty])</f>
        <v>2.8632023417387308E-2</v>
      </c>
      <c r="M373">
        <v>-2.1735202664981799</v>
      </c>
      <c r="N373">
        <f>(Table2[[#This Row],[1W Return vs Nifty]]-AVERAGE(Table2[1W Return vs Nifty]))/_xlfn.STDEV.P(Table2[1W Return vs Nifty])</f>
        <v>-0.34127491580830938</v>
      </c>
      <c r="O373">
        <v>3718.13</v>
      </c>
      <c r="P373">
        <v>3782.9369332167098</v>
      </c>
      <c r="Q373">
        <v>3638.1995993406799</v>
      </c>
      <c r="R373">
        <v>27.038769846486701</v>
      </c>
      <c r="S373" s="1">
        <f>(Table2[[#This Row],[Close Price]]-Table2[[#This Row],[20D EMA]])/Table2[[#This Row],[20D EMA]]</f>
        <v>-6.1450245150115788E-2</v>
      </c>
      <c r="T373" s="1">
        <f>(Table2[[#This Row],[Close Price]]-Table2[[#This Row],[50D EMA]])/Table2[[#This Row],[50D EMA]]</f>
        <v>-7.7528898417907735E-2</v>
      </c>
      <c r="U373" s="1">
        <f>(Table2[[#This Row],[Close Price]]-Table2[[#This Row],[200D EMA]])/Table2[[#This Row],[200D EMA]]</f>
        <v>-4.0830524902372101E-2</v>
      </c>
      <c r="V373">
        <v>0.45223723116828901</v>
      </c>
      <c r="W373">
        <v>3470</v>
      </c>
      <c r="X373">
        <v>3654.7</v>
      </c>
      <c r="Y373">
        <v>3470</v>
      </c>
      <c r="Z373">
        <v>3695</v>
      </c>
      <c r="AA373">
        <v>3470</v>
      </c>
      <c r="AB373">
        <v>3873.4</v>
      </c>
      <c r="AC373" s="1">
        <f>(Table2[[#This Row],[Close Price]]/Table2[[#This Row],[Day Low]])-1</f>
        <v>5.6628242074927559E-3</v>
      </c>
      <c r="AD373" s="1">
        <f>(Table2[[#This Row],[Day High]]/Table2[[#This Row],[Close Price]])-1</f>
        <v>4.7297006863152413E-2</v>
      </c>
      <c r="AE373" s="1">
        <f>(Table2[[#This Row],[Close Price]]/Table2[[#This Row],[Current Week Low]])-1</f>
        <v>5.6628242074927559E-3</v>
      </c>
      <c r="AF373" s="1">
        <f>(Table2[[#This Row],[Current Week High]]/Table2[[#This Row],[Close Price]])-1</f>
        <v>5.8845442952731641E-2</v>
      </c>
      <c r="AG373" s="1">
        <f>(Table2[[#This Row],[Close Price]]/Table2[[#This Row],[Current Month Low]])-1</f>
        <v>5.6628242074927559E-3</v>
      </c>
      <c r="AH373" s="1">
        <f>(Table2[[#This Row],[Current Month High]]/Table2[[#This Row],[Close Price]])-1</f>
        <v>0.10996804837161323</v>
      </c>
      <c r="AI373">
        <v>38.062556416832599</v>
      </c>
      <c r="AJ373">
        <v>38.231332937215299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-0.15</v>
      </c>
      <c r="AM373" t="s">
        <v>3161</v>
      </c>
      <c r="AN373">
        <v>-4.3499999999999996</v>
      </c>
      <c r="AO373" t="s">
        <v>3161</v>
      </c>
      <c r="AP373">
        <v>6.8437164213755994E-2</v>
      </c>
      <c r="AQ373">
        <f>(Table2[[#This Row],[Sharpe Ratio]]-AVERAGE(Table2[Sharpe Ratio]))/_xlfn.STDEV.P(Table2[Sharpe Ratio])</f>
        <v>0.12483788589627207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496</v>
      </c>
      <c r="AT373">
        <f>_xlfn.RANK.AVG(Table2[[#This Row],[6M Return vs Nifty Z-Score]],Table2[6M Return vs Nifty Z-Score])</f>
        <v>316</v>
      </c>
      <c r="AU373">
        <f>_xlfn.RANK.AVG(Table2[[#This Row],[Sharpe Ratio Z-Score]],Table2[Sharpe Ratio Z-Score])</f>
        <v>309</v>
      </c>
      <c r="AV373">
        <f>(Table2[[#This Row],[Rank 1Y]]+Table2[[#This Row],[Rank 6M]]+Table2[[#This Row],[Rank Sharpe]])/3</f>
        <v>373.66666666666669</v>
      </c>
    </row>
    <row r="374" spans="1:48" x14ac:dyDescent="0.3">
      <c r="A374" t="s">
        <v>251</v>
      </c>
      <c r="B374" t="s">
        <v>252</v>
      </c>
      <c r="C374" t="s">
        <v>3120</v>
      </c>
      <c r="D374" t="s">
        <v>253</v>
      </c>
      <c r="E374">
        <v>99095.666681115006</v>
      </c>
      <c r="F374">
        <v>6891.95</v>
      </c>
      <c r="G374">
        <v>15.360096299345299</v>
      </c>
      <c r="H374">
        <f>(Table2[[#This Row],[1Y Return vs Nifty]]-AVERAGE(Table2[1Y Return vs Nifty]))/_xlfn.STDEV.P(Table2[1Y Return vs Nifty])</f>
        <v>-0.23588697048986809</v>
      </c>
      <c r="I374">
        <v>3.5136154348715301</v>
      </c>
      <c r="J374">
        <f>(Table2[[#This Row],[1M Return vs Nifty]]-AVERAGE(Table2[1M Return vs Nifty]))/_xlfn.STDEV.P(Table2[1M Return vs Nifty])</f>
        <v>0.27449699229302271</v>
      </c>
      <c r="K374">
        <v>0.91206471714249704</v>
      </c>
      <c r="L374">
        <f>(Table2[[#This Row],[6M Return vs Nifty]]-AVERAGE(Table2[6M Return vs Nifty]))/_xlfn.STDEV.P(Table2[6M Return vs Nifty])</f>
        <v>-0.12702437371824488</v>
      </c>
      <c r="M374">
        <v>0.52888302972465995</v>
      </c>
      <c r="N374">
        <f>(Table2[[#This Row],[1W Return vs Nifty]]-AVERAGE(Table2[1W Return vs Nifty]))/_xlfn.STDEV.P(Table2[1W Return vs Nifty])</f>
        <v>0.18295979639345594</v>
      </c>
      <c r="O374">
        <v>6995.24</v>
      </c>
      <c r="P374">
        <v>6896.0423097855601</v>
      </c>
      <c r="Q374">
        <v>6355.8047929672002</v>
      </c>
      <c r="R374">
        <v>36.846319781238499</v>
      </c>
      <c r="S374" s="1">
        <f>(Table2[[#This Row],[Close Price]]-Table2[[#This Row],[20D EMA]])/Table2[[#This Row],[20D EMA]]</f>
        <v>-1.4765754999113678E-2</v>
      </c>
      <c r="T374" s="1">
        <f>(Table2[[#This Row],[Close Price]]-Table2[[#This Row],[50D EMA]])/Table2[[#This Row],[50D EMA]]</f>
        <v>-5.9342875256916758E-4</v>
      </c>
      <c r="U374" s="1">
        <f>(Table2[[#This Row],[Close Price]]-Table2[[#This Row],[200D EMA]])/Table2[[#This Row],[200D EMA]]</f>
        <v>8.4355203549683094E-2</v>
      </c>
      <c r="V374">
        <v>0.61237876894210497</v>
      </c>
      <c r="W374">
        <v>6871.55</v>
      </c>
      <c r="X374">
        <v>7037.25</v>
      </c>
      <c r="Y374">
        <v>6871.55</v>
      </c>
      <c r="Z374">
        <v>7037.25</v>
      </c>
      <c r="AA374">
        <v>6727.35</v>
      </c>
      <c r="AB374">
        <v>7243.95</v>
      </c>
      <c r="AC374" s="1">
        <f>(Table2[[#This Row],[Close Price]]/Table2[[#This Row],[Day Low]])-1</f>
        <v>2.9687625062757572E-3</v>
      </c>
      <c r="AD374" s="1">
        <f>(Table2[[#This Row],[Day High]]/Table2[[#This Row],[Close Price]])-1</f>
        <v>2.1082567343059688E-2</v>
      </c>
      <c r="AE374" s="1">
        <f>(Table2[[#This Row],[Close Price]]/Table2[[#This Row],[Current Week Low]])-1</f>
        <v>2.9687625062757572E-3</v>
      </c>
      <c r="AF374" s="1">
        <f>(Table2[[#This Row],[Current Week High]]/Table2[[#This Row],[Close Price]])-1</f>
        <v>2.1082567343059688E-2</v>
      </c>
      <c r="AG374" s="1">
        <f>(Table2[[#This Row],[Close Price]]/Table2[[#This Row],[Current Month Low]])-1</f>
        <v>2.4467286524411547E-2</v>
      </c>
      <c r="AH374" s="1">
        <f>(Table2[[#This Row],[Current Month High]]/Table2[[#This Row],[Close Price]])-1</f>
        <v>5.1074079179332488E-2</v>
      </c>
      <c r="AI374">
        <v>6.1666146736409901</v>
      </c>
      <c r="AJ374">
        <v>45.830512060939398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-0.01</v>
      </c>
      <c r="AM374" t="s">
        <v>3161</v>
      </c>
      <c r="AN374">
        <v>1.75</v>
      </c>
      <c r="AO374" t="s">
        <v>3162</v>
      </c>
      <c r="AP374">
        <v>4.3973508211570998E-2</v>
      </c>
      <c r="AQ374">
        <f>(Table2[[#This Row],[Sharpe Ratio]]-AVERAGE(Table2[Sharpe Ratio]))/_xlfn.STDEV.P(Table2[Sharpe Ratio])</f>
        <v>-0.16271970548774725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-6.8174261009381565E-2</v>
      </c>
      <c r="AS374">
        <f>_xlfn.RANK.AVG(Table2[[#This Row],[1Y Return vs Nifty Z-Score]],Table2[1Y Return vs Nifty Z-Score])</f>
        <v>377</v>
      </c>
      <c r="AT374">
        <f>_xlfn.RANK.AVG(Table2[[#This Row],[6M Return vs Nifty Z-Score]],Table2[6M Return vs Nifty Z-Score])</f>
        <v>367</v>
      </c>
      <c r="AU374">
        <f>_xlfn.RANK.AVG(Table2[[#This Row],[Sharpe Ratio Z-Score]],Table2[Sharpe Ratio Z-Score])</f>
        <v>382</v>
      </c>
      <c r="AV374">
        <f>(Table2[[#This Row],[Rank 1Y]]+Table2[[#This Row],[Rank 6M]]+Table2[[#This Row],[Rank Sharpe]])/3</f>
        <v>375.33333333333331</v>
      </c>
    </row>
    <row r="375" spans="1:48" x14ac:dyDescent="0.3">
      <c r="A375" t="s">
        <v>1416</v>
      </c>
      <c r="B375" t="s">
        <v>1417</v>
      </c>
      <c r="C375" t="s">
        <v>611</v>
      </c>
      <c r="D375" t="s">
        <v>611</v>
      </c>
      <c r="E375">
        <v>7392.3782405000002</v>
      </c>
      <c r="F375">
        <v>373.25</v>
      </c>
      <c r="G375">
        <v>45.229483474020299</v>
      </c>
      <c r="H375">
        <f>(Table2[[#This Row],[1Y Return vs Nifty]]-AVERAGE(Table2[1Y Return vs Nifty]))/_xlfn.STDEV.P(Table2[1Y Return vs Nifty])</f>
        <v>0.25735482991549774</v>
      </c>
      <c r="I375">
        <v>3.4871859558372398</v>
      </c>
      <c r="J375">
        <f>(Table2[[#This Row],[1M Return vs Nifty]]-AVERAGE(Table2[1M Return vs Nifty]))/_xlfn.STDEV.P(Table2[1M Return vs Nifty])</f>
        <v>0.27153928656105603</v>
      </c>
      <c r="K375">
        <v>-12.588283092817401</v>
      </c>
      <c r="L375">
        <f>(Table2[[#This Row],[6M Return vs Nifty]]-AVERAGE(Table2[6M Return vs Nifty]))/_xlfn.STDEV.P(Table2[6M Return vs Nifty])</f>
        <v>-0.59489026539346557</v>
      </c>
      <c r="M375">
        <v>9.4172464631695103</v>
      </c>
      <c r="N375">
        <f>(Table2[[#This Row],[1W Return vs Nifty]]-AVERAGE(Table2[1W Return vs Nifty]))/_xlfn.STDEV.P(Table2[1W Return vs Nifty])</f>
        <v>1.9071986074507772</v>
      </c>
      <c r="O375">
        <v>378.16</v>
      </c>
      <c r="P375">
        <v>385.17806786830499</v>
      </c>
      <c r="Q375">
        <v>356.520075321023</v>
      </c>
      <c r="R375">
        <v>46.928100532219098</v>
      </c>
      <c r="S375" s="1">
        <f>(Table2[[#This Row],[Close Price]]-Table2[[#This Row],[20D EMA]])/Table2[[#This Row],[20D EMA]]</f>
        <v>-1.2983922149354836E-2</v>
      </c>
      <c r="T375" s="1">
        <f>(Table2[[#This Row],[Close Price]]-Table2[[#This Row],[50D EMA]])/Table2[[#This Row],[50D EMA]]</f>
        <v>-3.0967671483266488E-2</v>
      </c>
      <c r="U375" s="1">
        <f>(Table2[[#This Row],[Close Price]]-Table2[[#This Row],[200D EMA]])/Table2[[#This Row],[200D EMA]]</f>
        <v>4.6925617481463837E-2</v>
      </c>
      <c r="V375">
        <v>0.76608537700201995</v>
      </c>
      <c r="W375">
        <v>364.3</v>
      </c>
      <c r="X375">
        <v>386</v>
      </c>
      <c r="Y375">
        <v>364.3</v>
      </c>
      <c r="Z375">
        <v>392.3</v>
      </c>
      <c r="AA375">
        <v>342</v>
      </c>
      <c r="AB375">
        <v>398.75</v>
      </c>
      <c r="AC375" s="1">
        <f>(Table2[[#This Row],[Close Price]]/Table2[[#This Row],[Day Low]])-1</f>
        <v>2.4567664013176005E-2</v>
      </c>
      <c r="AD375" s="1">
        <f>(Table2[[#This Row],[Day High]]/Table2[[#This Row],[Close Price]])-1</f>
        <v>3.4159410582719429E-2</v>
      </c>
      <c r="AE375" s="1">
        <f>(Table2[[#This Row],[Close Price]]/Table2[[#This Row],[Current Week Low]])-1</f>
        <v>2.4567664013176005E-2</v>
      </c>
      <c r="AF375" s="1">
        <f>(Table2[[#This Row],[Current Week High]]/Table2[[#This Row],[Close Price]])-1</f>
        <v>5.1038178164768855E-2</v>
      </c>
      <c r="AG375" s="1">
        <f>(Table2[[#This Row],[Close Price]]/Table2[[#This Row],[Current Month Low]])-1</f>
        <v>9.1374269005847886E-2</v>
      </c>
      <c r="AH375" s="1">
        <f>(Table2[[#This Row],[Current Month High]]/Table2[[#This Row],[Close Price]])-1</f>
        <v>6.8318821165438637E-2</v>
      </c>
      <c r="AI375">
        <v>20.736771600803699</v>
      </c>
      <c r="AJ375">
        <v>73.443308550185805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-0.03</v>
      </c>
      <c r="AM375" t="s">
        <v>3161</v>
      </c>
      <c r="AN375">
        <v>1.98</v>
      </c>
      <c r="AO375" t="s">
        <v>3162</v>
      </c>
      <c r="AP375">
        <v>4.3350078671399998E-2</v>
      </c>
      <c r="AQ375">
        <f>(Table2[[#This Row],[Sharpe Ratio]]-AVERAGE(Table2[Sharpe Ratio]))/_xlfn.STDEV.P(Table2[Sharpe Ratio])</f>
        <v>-0.17004779647109036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221</v>
      </c>
      <c r="AT375">
        <f>_xlfn.RANK.AVG(Table2[[#This Row],[6M Return vs Nifty Z-Score]],Table2[6M Return vs Nifty Z-Score])</f>
        <v>522</v>
      </c>
      <c r="AU375">
        <f>_xlfn.RANK.AVG(Table2[[#This Row],[Sharpe Ratio Z-Score]],Table2[Sharpe Ratio Z-Score])</f>
        <v>384</v>
      </c>
      <c r="AV375">
        <f>(Table2[[#This Row],[Rank 1Y]]+Table2[[#This Row],[Rank 6M]]+Table2[[#This Row],[Rank Sharpe]])/3</f>
        <v>375.66666666666669</v>
      </c>
    </row>
    <row r="376" spans="1:48" x14ac:dyDescent="0.3">
      <c r="A376" t="s">
        <v>239</v>
      </c>
      <c r="B376" t="s">
        <v>240</v>
      </c>
      <c r="C376" t="s">
        <v>3116</v>
      </c>
      <c r="D376" t="s">
        <v>43</v>
      </c>
      <c r="E376">
        <v>105598.081039055</v>
      </c>
      <c r="F376">
        <v>731.05</v>
      </c>
      <c r="G376">
        <v>18.6530980890739</v>
      </c>
      <c r="H376">
        <f>(Table2[[#This Row],[1Y Return vs Nifty]]-AVERAGE(Table2[1Y Return vs Nifty]))/_xlfn.STDEV.P(Table2[1Y Return vs Nifty])</f>
        <v>-0.18150868271297801</v>
      </c>
      <c r="I376">
        <v>2.9598496079559902</v>
      </c>
      <c r="J376">
        <f>(Table2[[#This Row],[1M Return vs Nifty]]-AVERAGE(Table2[1M Return vs Nifty]))/_xlfn.STDEV.P(Table2[1M Return vs Nifty])</f>
        <v>0.21252542038612637</v>
      </c>
      <c r="K376">
        <v>16.4164195482</v>
      </c>
      <c r="L376">
        <f>(Table2[[#This Row],[6M Return vs Nifty]]-AVERAGE(Table2[6M Return vs Nifty]))/_xlfn.STDEV.P(Table2[6M Return vs Nifty])</f>
        <v>0.41029206434641874</v>
      </c>
      <c r="M376">
        <v>3.6329393344640399</v>
      </c>
      <c r="N376">
        <f>(Table2[[#This Row],[1W Return vs Nifty]]-AVERAGE(Table2[1W Return vs Nifty]))/_xlfn.STDEV.P(Table2[1W Return vs Nifty])</f>
        <v>0.78511050641055202</v>
      </c>
      <c r="O376">
        <v>748.1</v>
      </c>
      <c r="P376">
        <v>738.42334960056303</v>
      </c>
      <c r="Q376">
        <v>652.32455915393996</v>
      </c>
      <c r="R376">
        <v>37.580442577899802</v>
      </c>
      <c r="S376" s="1">
        <f>(Table2[[#This Row],[Close Price]]-Table2[[#This Row],[20D EMA]])/Table2[[#This Row],[20D EMA]]</f>
        <v>-2.2791070712471686E-2</v>
      </c>
      <c r="T376" s="1">
        <f>(Table2[[#This Row],[Close Price]]-Table2[[#This Row],[50D EMA]])/Table2[[#This Row],[50D EMA]]</f>
        <v>-9.9852606293551749E-3</v>
      </c>
      <c r="U376" s="1">
        <f>(Table2[[#This Row],[Close Price]]-Table2[[#This Row],[200D EMA]])/Table2[[#This Row],[200D EMA]]</f>
        <v>0.12068446564110095</v>
      </c>
      <c r="V376">
        <v>0.660980811781401</v>
      </c>
      <c r="W376">
        <v>728.55</v>
      </c>
      <c r="X376">
        <v>761.35</v>
      </c>
      <c r="Y376">
        <v>728.55</v>
      </c>
      <c r="Z376">
        <v>761.35</v>
      </c>
      <c r="AA376">
        <v>723.15</v>
      </c>
      <c r="AB376">
        <v>796.8</v>
      </c>
      <c r="AC376" s="1">
        <f>(Table2[[#This Row],[Close Price]]/Table2[[#This Row],[Day Low]])-1</f>
        <v>3.4314734747100673E-3</v>
      </c>
      <c r="AD376" s="1">
        <f>(Table2[[#This Row],[Day High]]/Table2[[#This Row],[Close Price]])-1</f>
        <v>4.1447233431366026E-2</v>
      </c>
      <c r="AE376" s="1">
        <f>(Table2[[#This Row],[Close Price]]/Table2[[#This Row],[Current Week Low]])-1</f>
        <v>3.4314734747100673E-3</v>
      </c>
      <c r="AF376" s="1">
        <f>(Table2[[#This Row],[Current Week High]]/Table2[[#This Row],[Close Price]])-1</f>
        <v>4.1447233431366026E-2</v>
      </c>
      <c r="AG376" s="1">
        <f>(Table2[[#This Row],[Close Price]]/Table2[[#This Row],[Current Month Low]])-1</f>
        <v>1.0924427850376839E-2</v>
      </c>
      <c r="AH376" s="1">
        <f>(Table2[[#This Row],[Current Month High]]/Table2[[#This Row],[Close Price]])-1</f>
        <v>8.9939128650571076E-2</v>
      </c>
      <c r="AI376">
        <v>8.9939128650570996</v>
      </c>
      <c r="AJ376">
        <v>57.740856618836901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-0.01</v>
      </c>
      <c r="AM376" t="s">
        <v>3161</v>
      </c>
      <c r="AN376">
        <v>-3.27</v>
      </c>
      <c r="AO376" t="s">
        <v>3161</v>
      </c>
      <c r="AP376">
        <v>-1.0680776929364999E-2</v>
      </c>
      <c r="AQ376">
        <f>(Table2[[#This Row],[Sharpe Ratio]]-AVERAGE(Table2[Sharpe Ratio]))/_xlfn.STDEV.P(Table2[Sharpe Ratio])</f>
        <v>-0.80515248791974514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0.4212668205103739</v>
      </c>
      <c r="AS376">
        <f>_xlfn.RANK.AVG(Table2[[#This Row],[1Y Return vs Nifty Z-Score]],Table2[1Y Return vs Nifty Z-Score])</f>
        <v>356</v>
      </c>
      <c r="AT376">
        <f>_xlfn.RANK.AVG(Table2[[#This Row],[6M Return vs Nifty Z-Score]],Table2[6M Return vs Nifty Z-Score])</f>
        <v>196</v>
      </c>
      <c r="AU376">
        <f>_xlfn.RANK.AVG(Table2[[#This Row],[Sharpe Ratio Z-Score]],Table2[Sharpe Ratio Z-Score])</f>
        <v>577</v>
      </c>
      <c r="AV376">
        <f>(Table2[[#This Row],[Rank 1Y]]+Table2[[#This Row],[Rank 6M]]+Table2[[#This Row],[Rank Sharpe]])/3</f>
        <v>376.33333333333331</v>
      </c>
    </row>
    <row r="377" spans="1:48" x14ac:dyDescent="0.3">
      <c r="A377" t="s">
        <v>701</v>
      </c>
      <c r="B377" t="s">
        <v>702</v>
      </c>
      <c r="C377" t="s">
        <v>3130</v>
      </c>
      <c r="D377" t="s">
        <v>268</v>
      </c>
      <c r="E377">
        <v>25069.594590600002</v>
      </c>
      <c r="F377">
        <v>502.25</v>
      </c>
      <c r="G377">
        <v>6.0718431744260899</v>
      </c>
      <c r="H377">
        <f>(Table2[[#This Row],[1Y Return vs Nifty]]-AVERAGE(Table2[1Y Return vs Nifty]))/_xlfn.STDEV.P(Table2[1Y Return vs Nifty])</f>
        <v>-0.38926657172387852</v>
      </c>
      <c r="I377">
        <v>-0.792352983363806</v>
      </c>
      <c r="J377">
        <f>(Table2[[#This Row],[1M Return vs Nifty]]-AVERAGE(Table2[1M Return vs Nifty]))/_xlfn.STDEV.P(Table2[1M Return vs Nifty])</f>
        <v>-0.20738112024026523</v>
      </c>
      <c r="K377">
        <v>13.4786534887618</v>
      </c>
      <c r="L377">
        <f>(Table2[[#This Row],[6M Return vs Nifty]]-AVERAGE(Table2[6M Return vs Nifty]))/_xlfn.STDEV.P(Table2[6M Return vs Nifty])</f>
        <v>0.30848131426202252</v>
      </c>
      <c r="M377">
        <v>-0.87625114444287699</v>
      </c>
      <c r="N377">
        <f>(Table2[[#This Row],[1W Return vs Nifty]]-AVERAGE(Table2[1W Return vs Nifty]))/_xlfn.STDEV.P(Table2[1W Return vs Nifty])</f>
        <v>-8.961984056493616E-2</v>
      </c>
      <c r="O377">
        <v>546.33000000000004</v>
      </c>
      <c r="P377">
        <v>541.316710408532</v>
      </c>
      <c r="Q377">
        <v>481.88255082941203</v>
      </c>
      <c r="R377">
        <v>28.223300805659999</v>
      </c>
      <c r="S377" s="1">
        <f>(Table2[[#This Row],[Close Price]]-Table2[[#This Row],[20D EMA]])/Table2[[#This Row],[20D EMA]]</f>
        <v>-8.0683835776911461E-2</v>
      </c>
      <c r="T377" s="1">
        <f>(Table2[[#This Row],[Close Price]]-Table2[[#This Row],[50D EMA]])/Table2[[#This Row],[50D EMA]]</f>
        <v>-7.2169784633192527E-2</v>
      </c>
      <c r="U377" s="1">
        <f>(Table2[[#This Row],[Close Price]]-Table2[[#This Row],[200D EMA]])/Table2[[#This Row],[200D EMA]]</f>
        <v>4.2266417689396929E-2</v>
      </c>
      <c r="V377">
        <v>0.47564428016572302</v>
      </c>
      <c r="W377">
        <v>500</v>
      </c>
      <c r="X377">
        <v>528.95000000000005</v>
      </c>
      <c r="Y377">
        <v>500</v>
      </c>
      <c r="Z377">
        <v>553</v>
      </c>
      <c r="AA377">
        <v>500</v>
      </c>
      <c r="AB377">
        <v>577.95000000000005</v>
      </c>
      <c r="AC377" s="1">
        <f>(Table2[[#This Row],[Close Price]]/Table2[[#This Row],[Day Low]])-1</f>
        <v>4.4999999999999485E-3</v>
      </c>
      <c r="AD377" s="1">
        <f>(Table2[[#This Row],[Day High]]/Table2[[#This Row],[Close Price]])-1</f>
        <v>5.3160776505724261E-2</v>
      </c>
      <c r="AE377" s="1">
        <f>(Table2[[#This Row],[Close Price]]/Table2[[#This Row],[Current Week Low]])-1</f>
        <v>4.4999999999999485E-3</v>
      </c>
      <c r="AF377" s="1">
        <f>(Table2[[#This Row],[Current Week High]]/Table2[[#This Row],[Close Price]])-1</f>
        <v>0.10104529616724744</v>
      </c>
      <c r="AG377" s="1">
        <f>(Table2[[#This Row],[Close Price]]/Table2[[#This Row],[Current Month Low]])-1</f>
        <v>4.4999999999999485E-3</v>
      </c>
      <c r="AH377" s="1">
        <f>(Table2[[#This Row],[Current Month High]]/Table2[[#This Row],[Close Price]])-1</f>
        <v>0.15072175211548045</v>
      </c>
      <c r="AI377">
        <v>25.097063215530099</v>
      </c>
      <c r="AJ377">
        <v>49.434692055935699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0.05</v>
      </c>
      <c r="AM377" t="s">
        <v>3162</v>
      </c>
      <c r="AN377">
        <v>-8.77</v>
      </c>
      <c r="AO377" t="s">
        <v>3161</v>
      </c>
      <c r="AP377">
        <v>1.2754473331454999E-2</v>
      </c>
      <c r="AQ377">
        <f>(Table2[[#This Row],[Sharpe Ratio]]-AVERAGE(Table2[Sharpe Ratio]))/_xlfn.STDEV.P(Table2[Sharpe Ratio])</f>
        <v>-0.52968327277540161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-0.907469491042459</v>
      </c>
      <c r="AS377">
        <f>_xlfn.RANK.AVG(Table2[[#This Row],[1Y Return vs Nifty Z-Score]],Table2[1Y Return vs Nifty Z-Score])</f>
        <v>430</v>
      </c>
      <c r="AT377">
        <f>_xlfn.RANK.AVG(Table2[[#This Row],[6M Return vs Nifty Z-Score]],Table2[6M Return vs Nifty Z-Score])</f>
        <v>224</v>
      </c>
      <c r="AU377">
        <f>_xlfn.RANK.AVG(Table2[[#This Row],[Sharpe Ratio Z-Score]],Table2[Sharpe Ratio Z-Score])</f>
        <v>475</v>
      </c>
      <c r="AV377">
        <f>(Table2[[#This Row],[Rank 1Y]]+Table2[[#This Row],[Rank 6M]]+Table2[[#This Row],[Rank Sharpe]])/3</f>
        <v>376.33333333333331</v>
      </c>
    </row>
    <row r="378" spans="1:48" x14ac:dyDescent="0.3">
      <c r="A378" t="s">
        <v>1646</v>
      </c>
      <c r="B378" t="s">
        <v>1647</v>
      </c>
      <c r="C378" t="s">
        <v>3120</v>
      </c>
      <c r="D378" t="s">
        <v>171</v>
      </c>
      <c r="E378">
        <v>5339.2312613199902</v>
      </c>
      <c r="F378">
        <v>589.15</v>
      </c>
      <c r="G378">
        <v>32.236671764345999</v>
      </c>
      <c r="H378">
        <f>(Table2[[#This Row],[1Y Return vs Nifty]]-AVERAGE(Table2[1Y Return vs Nifty]))/_xlfn.STDEV.P(Table2[1Y Return vs Nifty])</f>
        <v>4.2800784915162003E-2</v>
      </c>
      <c r="I378">
        <v>-0.60738769992469499</v>
      </c>
      <c r="J378">
        <f>(Table2[[#This Row],[1M Return vs Nifty]]-AVERAGE(Table2[1M Return vs Nifty]))/_xlfn.STDEV.P(Table2[1M Return vs Nifty])</f>
        <v>-0.18668177621108845</v>
      </c>
      <c r="K378">
        <v>4.6701785103562097</v>
      </c>
      <c r="L378">
        <f>(Table2[[#This Row],[6M Return vs Nifty]]-AVERAGE(Table2[6M Return vs Nifty]))/_xlfn.STDEV.P(Table2[6M Return vs Nifty])</f>
        <v>3.216216052464345E-3</v>
      </c>
      <c r="M378">
        <v>0.18029433484872301</v>
      </c>
      <c r="N378">
        <f>(Table2[[#This Row],[1W Return vs Nifty]]-AVERAGE(Table2[1W Return vs Nifty]))/_xlfn.STDEV.P(Table2[1W Return vs Nifty])</f>
        <v>0.11533765635592143</v>
      </c>
      <c r="O378">
        <v>618.79999999999995</v>
      </c>
      <c r="P378">
        <v>626.05307363466898</v>
      </c>
      <c r="Q378">
        <v>567.35338371559806</v>
      </c>
      <c r="R378">
        <v>32.757876330031202</v>
      </c>
      <c r="S378" s="1">
        <f>(Table2[[#This Row],[Close Price]]-Table2[[#This Row],[20D EMA]])/Table2[[#This Row],[20D EMA]]</f>
        <v>-4.7915319974143472E-2</v>
      </c>
      <c r="T378" s="1">
        <f>(Table2[[#This Row],[Close Price]]-Table2[[#This Row],[50D EMA]])/Table2[[#This Row],[50D EMA]]</f>
        <v>-5.8945599325024085E-2</v>
      </c>
      <c r="U378" s="1">
        <f>(Table2[[#This Row],[Close Price]]-Table2[[#This Row],[200D EMA]])/Table2[[#This Row],[200D EMA]]</f>
        <v>3.8418059907664344E-2</v>
      </c>
      <c r="V378">
        <v>0.452585435248543</v>
      </c>
      <c r="W378">
        <v>579.6</v>
      </c>
      <c r="X378">
        <v>613.9</v>
      </c>
      <c r="Y378">
        <v>579.6</v>
      </c>
      <c r="Z378">
        <v>619</v>
      </c>
      <c r="AA378">
        <v>579.6</v>
      </c>
      <c r="AB378">
        <v>647.5</v>
      </c>
      <c r="AC378" s="1">
        <f>(Table2[[#This Row],[Close Price]]/Table2[[#This Row],[Day Low]])-1</f>
        <v>1.6476880607315225E-2</v>
      </c>
      <c r="AD378" s="1">
        <f>(Table2[[#This Row],[Day High]]/Table2[[#This Row],[Close Price]])-1</f>
        <v>4.2009674955444387E-2</v>
      </c>
      <c r="AE378" s="1">
        <f>(Table2[[#This Row],[Close Price]]/Table2[[#This Row],[Current Week Low]])-1</f>
        <v>1.6476880607315225E-2</v>
      </c>
      <c r="AF378" s="1">
        <f>(Table2[[#This Row],[Current Week High]]/Table2[[#This Row],[Close Price]])-1</f>
        <v>5.0666214037172308E-2</v>
      </c>
      <c r="AG378" s="1">
        <f>(Table2[[#This Row],[Close Price]]/Table2[[#This Row],[Current Month Low]])-1</f>
        <v>1.6476880607315225E-2</v>
      </c>
      <c r="AH378" s="1">
        <f>(Table2[[#This Row],[Current Month High]]/Table2[[#This Row],[Close Price]])-1</f>
        <v>9.9040991258593003E-2</v>
      </c>
      <c r="AI378">
        <v>22.4985148094712</v>
      </c>
      <c r="AJ378">
        <v>58.757747237941203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-0.13</v>
      </c>
      <c r="AM378" t="s">
        <v>3161</v>
      </c>
      <c r="AN378">
        <v>-5.15</v>
      </c>
      <c r="AO378" t="s">
        <v>3161</v>
      </c>
      <c r="AQ378">
        <f>(Table2[[#This Row],[Sharpe Ratio]]-AVERAGE(Table2[Sharpe Ratio]))/_xlfn.STDEV.P(Table2[Sharpe Ratio])</f>
        <v>-0.6796054933231942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283</v>
      </c>
      <c r="AT378">
        <f>_xlfn.RANK.AVG(Table2[[#This Row],[6M Return vs Nifty Z-Score]],Table2[6M Return vs Nifty Z-Score])</f>
        <v>322</v>
      </c>
      <c r="AU378">
        <f>_xlfn.RANK.AVG(Table2[[#This Row],[Sharpe Ratio Z-Score]],Table2[Sharpe Ratio Z-Score])</f>
        <v>524.5</v>
      </c>
      <c r="AV378">
        <f>(Table2[[#This Row],[Rank 1Y]]+Table2[[#This Row],[Rank 6M]]+Table2[[#This Row],[Rank Sharpe]])/3</f>
        <v>376.5</v>
      </c>
    </row>
    <row r="379" spans="1:48" x14ac:dyDescent="0.3">
      <c r="A379" t="s">
        <v>603</v>
      </c>
      <c r="B379" t="s">
        <v>604</v>
      </c>
      <c r="C379" t="s">
        <v>3119</v>
      </c>
      <c r="D379" t="s">
        <v>48</v>
      </c>
      <c r="E379">
        <v>31843.647000000001</v>
      </c>
      <c r="F379">
        <v>52.73</v>
      </c>
      <c r="G379">
        <v>50.158154068664402</v>
      </c>
      <c r="H379">
        <f>(Table2[[#This Row],[1Y Return vs Nifty]]-AVERAGE(Table2[1Y Return vs Nifty]))/_xlfn.STDEV.P(Table2[1Y Return vs Nifty])</f>
        <v>0.33874338815710797</v>
      </c>
      <c r="I379">
        <v>-7.0719805657533596</v>
      </c>
      <c r="J379">
        <f>(Table2[[#This Row],[1M Return vs Nifty]]-AVERAGE(Table2[1M Return vs Nifty]))/_xlfn.STDEV.P(Table2[1M Return vs Nifty])</f>
        <v>-0.91013014041398221</v>
      </c>
      <c r="K379">
        <v>-30.918719017660401</v>
      </c>
      <c r="L379">
        <f>(Table2[[#This Row],[6M Return vs Nifty]]-AVERAGE(Table2[6M Return vs Nifty]))/_xlfn.STDEV.P(Table2[6M Return vs Nifty])</f>
        <v>-1.230146917258766</v>
      </c>
      <c r="M379">
        <v>-2.1990047019636898</v>
      </c>
      <c r="N379">
        <f>(Table2[[#This Row],[1W Return vs Nifty]]-AVERAGE(Table2[1W Return vs Nifty]))/_xlfn.STDEV.P(Table2[1W Return vs Nifty])</f>
        <v>-0.34621859897749402</v>
      </c>
      <c r="O379">
        <v>58.71</v>
      </c>
      <c r="P379">
        <v>60.932937392290199</v>
      </c>
      <c r="Q379">
        <v>59.011079784285897</v>
      </c>
      <c r="R379">
        <v>22.573987179113001</v>
      </c>
      <c r="S379" s="1">
        <f>(Table2[[#This Row],[Close Price]]-Table2[[#This Row],[20D EMA]])/Table2[[#This Row],[20D EMA]]</f>
        <v>-0.10185658320558685</v>
      </c>
      <c r="T379" s="1">
        <f>(Table2[[#This Row],[Close Price]]-Table2[[#This Row],[50D EMA]])/Table2[[#This Row],[50D EMA]]</f>
        <v>-0.13462238558235196</v>
      </c>
      <c r="U379" s="1">
        <f>(Table2[[#This Row],[Close Price]]-Table2[[#This Row],[200D EMA]])/Table2[[#This Row],[200D EMA]]</f>
        <v>-0.10643899090215417</v>
      </c>
      <c r="V379">
        <v>0.55515933899889602</v>
      </c>
      <c r="W379">
        <v>52.21</v>
      </c>
      <c r="X379">
        <v>56.23</v>
      </c>
      <c r="Y379">
        <v>52.21</v>
      </c>
      <c r="Z379">
        <v>57.75</v>
      </c>
      <c r="AA379">
        <v>52.21</v>
      </c>
      <c r="AB379">
        <v>61.82</v>
      </c>
      <c r="AC379" s="1">
        <f>(Table2[[#This Row],[Close Price]]/Table2[[#This Row],[Day Low]])-1</f>
        <v>9.9597778203408538E-3</v>
      </c>
      <c r="AD379" s="1">
        <f>(Table2[[#This Row],[Day High]]/Table2[[#This Row],[Close Price]])-1</f>
        <v>6.6375877109804637E-2</v>
      </c>
      <c r="AE379" s="1">
        <f>(Table2[[#This Row],[Close Price]]/Table2[[#This Row],[Current Week Low]])-1</f>
        <v>9.9597778203408538E-3</v>
      </c>
      <c r="AF379" s="1">
        <f>(Table2[[#This Row],[Current Week High]]/Table2[[#This Row],[Close Price]])-1</f>
        <v>9.5201972311776961E-2</v>
      </c>
      <c r="AG379" s="1">
        <f>(Table2[[#This Row],[Close Price]]/Table2[[#This Row],[Current Month Low]])-1</f>
        <v>9.9597778203408538E-3</v>
      </c>
      <c r="AH379" s="1">
        <f>(Table2[[#This Row],[Current Month High]]/Table2[[#This Row],[Close Price]])-1</f>
        <v>0.17238763512232125</v>
      </c>
      <c r="AI379">
        <v>48.207851318035203</v>
      </c>
      <c r="AJ379">
        <v>69.822866344605401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-0.14000000000000001</v>
      </c>
      <c r="AM379" t="s">
        <v>3161</v>
      </c>
      <c r="AN379">
        <v>-11.66</v>
      </c>
      <c r="AO379" t="s">
        <v>3161</v>
      </c>
      <c r="AP379">
        <v>9.1487452064546004E-2</v>
      </c>
      <c r="AQ379">
        <f>(Table2[[#This Row],[Sharpe Ratio]]-AVERAGE(Table2[Sharpe Ratio]))/_xlfn.STDEV.P(Table2[Sharpe Ratio])</f>
        <v>0.39578206752184292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204</v>
      </c>
      <c r="AT379">
        <f>_xlfn.RANK.AVG(Table2[[#This Row],[6M Return vs Nifty Z-Score]],Table2[6M Return vs Nifty Z-Score])</f>
        <v>687</v>
      </c>
      <c r="AU379">
        <f>_xlfn.RANK.AVG(Table2[[#This Row],[Sharpe Ratio Z-Score]],Table2[Sharpe Ratio Z-Score])</f>
        <v>239</v>
      </c>
      <c r="AV379">
        <f>(Table2[[#This Row],[Rank 1Y]]+Table2[[#This Row],[Rank 6M]]+Table2[[#This Row],[Rank Sharpe]])/3</f>
        <v>376.66666666666669</v>
      </c>
    </row>
    <row r="380" spans="1:48" x14ac:dyDescent="0.3">
      <c r="A380" t="s">
        <v>1753</v>
      </c>
      <c r="B380" t="s">
        <v>1754</v>
      </c>
      <c r="C380" t="s">
        <v>3118</v>
      </c>
      <c r="D380" t="s">
        <v>1755</v>
      </c>
      <c r="E380">
        <v>4405.6589653999999</v>
      </c>
      <c r="F380">
        <v>861.5</v>
      </c>
      <c r="G380">
        <v>12.9478563218654</v>
      </c>
      <c r="H380">
        <f>(Table2[[#This Row],[1Y Return vs Nifty]]-AVERAGE(Table2[1Y Return vs Nifty]))/_xlfn.STDEV.P(Table2[1Y Return vs Nifty])</f>
        <v>-0.27572098457740118</v>
      </c>
      <c r="I380">
        <v>-11.963882230861399</v>
      </c>
      <c r="J380">
        <f>(Table2[[#This Row],[1M Return vs Nifty]]-AVERAGE(Table2[1M Return vs Nifty]))/_xlfn.STDEV.P(Table2[1M Return vs Nifty])</f>
        <v>-1.4575796598061319</v>
      </c>
      <c r="K380">
        <v>0.68930894492305905</v>
      </c>
      <c r="L380">
        <f>(Table2[[#This Row],[6M Return vs Nifty]]-AVERAGE(Table2[6M Return vs Nifty]))/_xlfn.STDEV.P(Table2[6M Return vs Nifty])</f>
        <v>-0.13474416208683501</v>
      </c>
      <c r="M380">
        <v>-2.26718303399712</v>
      </c>
      <c r="N380">
        <f>(Table2[[#This Row],[1W Return vs Nifty]]-AVERAGE(Table2[1W Return vs Nifty]))/_xlfn.STDEV.P(Table2[1W Return vs Nifty])</f>
        <v>-0.35944439999760736</v>
      </c>
      <c r="O380">
        <v>941.93</v>
      </c>
      <c r="P380">
        <v>990.439039535809</v>
      </c>
      <c r="Q380">
        <v>887.49609921630497</v>
      </c>
      <c r="R380">
        <v>27.708556092054</v>
      </c>
      <c r="S380" s="1">
        <f>(Table2[[#This Row],[Close Price]]-Table2[[#This Row],[20D EMA]])/Table2[[#This Row],[20D EMA]]</f>
        <v>-8.5388510823521863E-2</v>
      </c>
      <c r="T380" s="1">
        <f>(Table2[[#This Row],[Close Price]]-Table2[[#This Row],[50D EMA]])/Table2[[#This Row],[50D EMA]]</f>
        <v>-0.13018372094484393</v>
      </c>
      <c r="U380" s="1">
        <f>(Table2[[#This Row],[Close Price]]-Table2[[#This Row],[200D EMA]])/Table2[[#This Row],[200D EMA]]</f>
        <v>-2.9291508142132206E-2</v>
      </c>
      <c r="V380">
        <v>0.39787342318979901</v>
      </c>
      <c r="W380">
        <v>855</v>
      </c>
      <c r="X380">
        <v>898.5</v>
      </c>
      <c r="Y380">
        <v>855</v>
      </c>
      <c r="Z380">
        <v>910.25</v>
      </c>
      <c r="AA380">
        <v>852.95</v>
      </c>
      <c r="AB380">
        <v>992</v>
      </c>
      <c r="AC380" s="1">
        <f>(Table2[[#This Row],[Close Price]]/Table2[[#This Row],[Day Low]])-1</f>
        <v>7.6023391812864993E-3</v>
      </c>
      <c r="AD380" s="1">
        <f>(Table2[[#This Row],[Day High]]/Table2[[#This Row],[Close Price]])-1</f>
        <v>4.2948345908299546E-2</v>
      </c>
      <c r="AE380" s="1">
        <f>(Table2[[#This Row],[Close Price]]/Table2[[#This Row],[Current Week Low]])-1</f>
        <v>7.6023391812864993E-3</v>
      </c>
      <c r="AF380" s="1">
        <f>(Table2[[#This Row],[Current Week High]]/Table2[[#This Row],[Close Price]])-1</f>
        <v>5.6587347649448727E-2</v>
      </c>
      <c r="AG380" s="1">
        <f>(Table2[[#This Row],[Close Price]]/Table2[[#This Row],[Current Month Low]])-1</f>
        <v>1.0024034234128454E-2</v>
      </c>
      <c r="AH380" s="1">
        <f>(Table2[[#This Row],[Current Month High]]/Table2[[#This Row],[Close Price]])-1</f>
        <v>0.15147997678467795</v>
      </c>
      <c r="AI380">
        <v>39.408009286128802</v>
      </c>
      <c r="AJ380">
        <v>48.227804542326197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-0.2</v>
      </c>
      <c r="AM380" t="s">
        <v>3161</v>
      </c>
      <c r="AN380">
        <v>-6.97</v>
      </c>
      <c r="AO380" t="s">
        <v>3161</v>
      </c>
      <c r="AP380">
        <v>4.6949895151942998E-2</v>
      </c>
      <c r="AQ380">
        <f>(Table2[[#This Row],[Sharpe Ratio]]-AVERAGE(Table2[Sharpe Ratio]))/_xlfn.STDEV.P(Table2[Sharpe Ratio])</f>
        <v>-0.12773382032308589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389</v>
      </c>
      <c r="AT380">
        <f>_xlfn.RANK.AVG(Table2[[#This Row],[6M Return vs Nifty Z-Score]],Table2[6M Return vs Nifty Z-Score])</f>
        <v>373</v>
      </c>
      <c r="AU380">
        <f>_xlfn.RANK.AVG(Table2[[#This Row],[Sharpe Ratio Z-Score]],Table2[Sharpe Ratio Z-Score])</f>
        <v>370</v>
      </c>
      <c r="AV380">
        <f>(Table2[[#This Row],[Rank 1Y]]+Table2[[#This Row],[Rank 6M]]+Table2[[#This Row],[Rank Sharpe]])/3</f>
        <v>377.33333333333331</v>
      </c>
    </row>
    <row r="381" spans="1:48" x14ac:dyDescent="0.3">
      <c r="A381" t="s">
        <v>891</v>
      </c>
      <c r="B381" t="s">
        <v>892</v>
      </c>
      <c r="C381" t="s">
        <v>3122</v>
      </c>
      <c r="D381" t="s">
        <v>192</v>
      </c>
      <c r="E381">
        <v>16536.192556275</v>
      </c>
      <c r="F381">
        <v>680.25</v>
      </c>
      <c r="G381">
        <v>1.7820560884371901</v>
      </c>
      <c r="H381">
        <f>(Table2[[#This Row],[1Y Return vs Nifty]]-AVERAGE(Table2[1Y Return vs Nifty]))/_xlfn.STDEV.P(Table2[1Y Return vs Nifty])</f>
        <v>-0.46010506242591864</v>
      </c>
      <c r="I381">
        <v>-4.3573688549649399</v>
      </c>
      <c r="J381">
        <f>(Table2[[#This Row],[1M Return vs Nifty]]-AVERAGE(Table2[1M Return vs Nifty]))/_xlfn.STDEV.P(Table2[1M Return vs Nifty])</f>
        <v>-0.60633971735473191</v>
      </c>
      <c r="K381">
        <v>8.2000974629848695</v>
      </c>
      <c r="L381">
        <f>(Table2[[#This Row],[6M Return vs Nifty]]-AVERAGE(Table2[6M Return vs Nifty]))/_xlfn.STDEV.P(Table2[6M Return vs Nifty])</f>
        <v>0.12554852197234972</v>
      </c>
      <c r="M381">
        <v>-1.11121885737573</v>
      </c>
      <c r="N381">
        <f>(Table2[[#This Row],[1W Return vs Nifty]]-AVERAGE(Table2[1W Return vs Nifty]))/_xlfn.STDEV.P(Table2[1W Return vs Nifty])</f>
        <v>-0.13520083565113514</v>
      </c>
      <c r="O381">
        <v>726.39</v>
      </c>
      <c r="P381">
        <v>709.32899490899297</v>
      </c>
      <c r="Q381">
        <v>640.06238344910503</v>
      </c>
      <c r="R381">
        <v>26.126604730768602</v>
      </c>
      <c r="S381" s="1">
        <f>(Table2[[#This Row],[Close Price]]-Table2[[#This Row],[20D EMA]])/Table2[[#This Row],[20D EMA]]</f>
        <v>-6.3519596910750403E-2</v>
      </c>
      <c r="T381" s="1">
        <f>(Table2[[#This Row],[Close Price]]-Table2[[#This Row],[50D EMA]])/Table2[[#This Row],[50D EMA]]</f>
        <v>-4.0995074383958899E-2</v>
      </c>
      <c r="U381" s="1">
        <f>(Table2[[#This Row],[Close Price]]-Table2[[#This Row],[200D EMA]])/Table2[[#This Row],[200D EMA]]</f>
        <v>6.2787030748996539E-2</v>
      </c>
      <c r="V381">
        <v>0.43554295081973898</v>
      </c>
      <c r="W381">
        <v>676.6</v>
      </c>
      <c r="X381">
        <v>710</v>
      </c>
      <c r="Y381">
        <v>676.6</v>
      </c>
      <c r="Z381">
        <v>744.75</v>
      </c>
      <c r="AA381">
        <v>676.6</v>
      </c>
      <c r="AB381">
        <v>808.8</v>
      </c>
      <c r="AC381" s="1">
        <f>(Table2[[#This Row],[Close Price]]/Table2[[#This Row],[Day Low]])-1</f>
        <v>5.3946201596215548E-3</v>
      </c>
      <c r="AD381" s="1">
        <f>(Table2[[#This Row],[Day High]]/Table2[[#This Row],[Close Price]])-1</f>
        <v>4.3733921352443916E-2</v>
      </c>
      <c r="AE381" s="1">
        <f>(Table2[[#This Row],[Close Price]]/Table2[[#This Row],[Current Week Low]])-1</f>
        <v>5.3946201596215548E-3</v>
      </c>
      <c r="AF381" s="1">
        <f>(Table2[[#This Row],[Current Week High]]/Table2[[#This Row],[Close Price]])-1</f>
        <v>9.4818081587651593E-2</v>
      </c>
      <c r="AG381" s="1">
        <f>(Table2[[#This Row],[Close Price]]/Table2[[#This Row],[Current Month Low]])-1</f>
        <v>5.3946201596215548E-3</v>
      </c>
      <c r="AH381" s="1">
        <f>(Table2[[#This Row],[Current Month High]]/Table2[[#This Row],[Close Price]])-1</f>
        <v>0.18897464167585443</v>
      </c>
      <c r="AI381">
        <v>22.594634325615498</v>
      </c>
      <c r="AJ381">
        <v>35.6295483999601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0.11</v>
      </c>
      <c r="AM381" t="s">
        <v>3162</v>
      </c>
      <c r="AN381">
        <v>-11.52</v>
      </c>
      <c r="AO381" t="s">
        <v>3161</v>
      </c>
      <c r="AP381">
        <v>4.3094009719038998E-2</v>
      </c>
      <c r="AQ381">
        <f>(Table2[[#This Row],[Sharpe Ratio]]-AVERAGE(Table2[Sharpe Ratio]))/_xlfn.STDEV.P(Table2[Sharpe Ratio])</f>
        <v>-0.17305775422894068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-1.2491548476883765</v>
      </c>
      <c r="AS381">
        <f>_xlfn.RANK.AVG(Table2[[#This Row],[1Y Return vs Nifty Z-Score]],Table2[1Y Return vs Nifty Z-Score])</f>
        <v>467</v>
      </c>
      <c r="AT381">
        <f>_xlfn.RANK.AVG(Table2[[#This Row],[6M Return vs Nifty Z-Score]],Table2[6M Return vs Nifty Z-Score])</f>
        <v>279</v>
      </c>
      <c r="AU381">
        <f>_xlfn.RANK.AVG(Table2[[#This Row],[Sharpe Ratio Z-Score]],Table2[Sharpe Ratio Z-Score])</f>
        <v>387</v>
      </c>
      <c r="AV381">
        <f>(Table2[[#This Row],[Rank 1Y]]+Table2[[#This Row],[Rank 6M]]+Table2[[#This Row],[Rank Sharpe]])/3</f>
        <v>377.66666666666669</v>
      </c>
    </row>
    <row r="382" spans="1:48" x14ac:dyDescent="0.3">
      <c r="A382" t="s">
        <v>1469</v>
      </c>
      <c r="B382" t="s">
        <v>1470</v>
      </c>
      <c r="C382" t="s">
        <v>3127</v>
      </c>
      <c r="D382" t="s">
        <v>117</v>
      </c>
      <c r="E382">
        <v>6819.0216271199997</v>
      </c>
      <c r="F382">
        <v>627.4</v>
      </c>
      <c r="G382">
        <v>-0.60852965055178698</v>
      </c>
      <c r="H382">
        <f>(Table2[[#This Row],[1Y Return vs Nifty]]-AVERAGE(Table2[1Y Return vs Nifty]))/_xlfn.STDEV.P(Table2[1Y Return vs Nifty])</f>
        <v>-0.49958149383131611</v>
      </c>
      <c r="I382">
        <v>3.4997391151128601</v>
      </c>
      <c r="J382">
        <f>(Table2[[#This Row],[1M Return vs Nifty]]-AVERAGE(Table2[1M Return vs Nifty]))/_xlfn.STDEV.P(Table2[1M Return vs Nifty])</f>
        <v>0.27294410241443029</v>
      </c>
      <c r="K382">
        <v>2.3642642779483198</v>
      </c>
      <c r="L382">
        <f>(Table2[[#This Row],[6M Return vs Nifty]]-AVERAGE(Table2[6M Return vs Nifty]))/_xlfn.STDEV.P(Table2[6M Return vs Nifty])</f>
        <v>-7.6697178302914421E-2</v>
      </c>
      <c r="M382">
        <v>-6.3186080678605698</v>
      </c>
      <c r="N382">
        <f>(Table2[[#This Row],[1W Return vs Nifty]]-AVERAGE(Table2[1W Return vs Nifty]))/_xlfn.STDEV.P(Table2[1W Return vs Nifty])</f>
        <v>-1.1453735911005836</v>
      </c>
      <c r="O382">
        <v>684.49</v>
      </c>
      <c r="P382">
        <v>673.52972569167105</v>
      </c>
      <c r="Q382">
        <v>618.37352032057402</v>
      </c>
      <c r="R382">
        <v>24.460987196399198</v>
      </c>
      <c r="S382" s="1">
        <f>(Table2[[#This Row],[Close Price]]-Table2[[#This Row],[20D EMA]])/Table2[[#This Row],[20D EMA]]</f>
        <v>-8.3405162968049257E-2</v>
      </c>
      <c r="T382" s="1">
        <f>(Table2[[#This Row],[Close Price]]-Table2[[#This Row],[50D EMA]])/Table2[[#This Row],[50D EMA]]</f>
        <v>-6.8489517139423736E-2</v>
      </c>
      <c r="U382" s="1">
        <f>(Table2[[#This Row],[Close Price]]-Table2[[#This Row],[200D EMA]])/Table2[[#This Row],[200D EMA]]</f>
        <v>1.4597131640996691E-2</v>
      </c>
      <c r="V382">
        <v>0.67336950107969396</v>
      </c>
      <c r="W382">
        <v>620</v>
      </c>
      <c r="X382">
        <v>655.75</v>
      </c>
      <c r="Y382">
        <v>620</v>
      </c>
      <c r="Z382">
        <v>675.85</v>
      </c>
      <c r="AA382">
        <v>620</v>
      </c>
      <c r="AB382">
        <v>743.95</v>
      </c>
      <c r="AC382" s="1">
        <f>(Table2[[#This Row],[Close Price]]/Table2[[#This Row],[Day Low]])-1</f>
        <v>1.1935483870967767E-2</v>
      </c>
      <c r="AD382" s="1">
        <f>(Table2[[#This Row],[Day High]]/Table2[[#This Row],[Close Price]])-1</f>
        <v>4.5186483901817009E-2</v>
      </c>
      <c r="AE382" s="1">
        <f>(Table2[[#This Row],[Close Price]]/Table2[[#This Row],[Current Week Low]])-1</f>
        <v>1.1935483870967767E-2</v>
      </c>
      <c r="AF382" s="1">
        <f>(Table2[[#This Row],[Current Week High]]/Table2[[#This Row],[Close Price]])-1</f>
        <v>7.7223461906279933E-2</v>
      </c>
      <c r="AG382" s="1">
        <f>(Table2[[#This Row],[Close Price]]/Table2[[#This Row],[Current Month Low]])-1</f>
        <v>1.1935483870967767E-2</v>
      </c>
      <c r="AH382" s="1">
        <f>(Table2[[#This Row],[Current Month High]]/Table2[[#This Row],[Close Price]])-1</f>
        <v>0.18576665604080334</v>
      </c>
      <c r="AI382">
        <v>34.148868345552998</v>
      </c>
      <c r="AJ382">
        <v>34.188856806758601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</v>
      </c>
      <c r="AM382">
        <v>0</v>
      </c>
      <c r="AN382">
        <v>-13.68</v>
      </c>
      <c r="AO382" t="s">
        <v>3161</v>
      </c>
      <c r="AP382">
        <v>7.1392515707893997E-2</v>
      </c>
      <c r="AQ382">
        <f>(Table2[[#This Row],[Sharpe Ratio]]-AVERAGE(Table2[Sharpe Ratio]))/_xlfn.STDEV.P(Table2[Sharpe Ratio])</f>
        <v>0.15957651029777539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-1.2891316505226085</v>
      </c>
      <c r="AS382">
        <f>_xlfn.RANK.AVG(Table2[[#This Row],[1Y Return vs Nifty Z-Score]],Table2[1Y Return vs Nifty Z-Score])</f>
        <v>481</v>
      </c>
      <c r="AT382">
        <f>_xlfn.RANK.AVG(Table2[[#This Row],[6M Return vs Nifty Z-Score]],Table2[6M Return vs Nifty Z-Score])</f>
        <v>352</v>
      </c>
      <c r="AU382">
        <f>_xlfn.RANK.AVG(Table2[[#This Row],[Sharpe Ratio Z-Score]],Table2[Sharpe Ratio Z-Score])</f>
        <v>300</v>
      </c>
      <c r="AV382">
        <f>(Table2[[#This Row],[Rank 1Y]]+Table2[[#This Row],[Rank 6M]]+Table2[[#This Row],[Rank Sharpe]])/3</f>
        <v>377.66666666666669</v>
      </c>
    </row>
    <row r="383" spans="1:48" x14ac:dyDescent="0.3">
      <c r="A383" t="s">
        <v>1945</v>
      </c>
      <c r="B383" t="s">
        <v>1946</v>
      </c>
      <c r="C383" t="s">
        <v>3123</v>
      </c>
      <c r="D383" t="s">
        <v>117</v>
      </c>
      <c r="E383">
        <v>3511.8727595400001</v>
      </c>
      <c r="F383">
        <v>650.9</v>
      </c>
      <c r="G383">
        <v>42.151476579684001</v>
      </c>
      <c r="H383">
        <f>(Table2[[#This Row],[1Y Return vs Nifty]]-AVERAGE(Table2[1Y Return vs Nifty]))/_xlfn.STDEV.P(Table2[1Y Return vs Nifty])</f>
        <v>0.20652681481950061</v>
      </c>
      <c r="I383">
        <v>6.6497824743942804</v>
      </c>
      <c r="J383">
        <f>(Table2[[#This Row],[1M Return vs Nifty]]-AVERAGE(Table2[1M Return vs Nifty]))/_xlfn.STDEV.P(Table2[1M Return vs Nifty])</f>
        <v>0.62546339678274021</v>
      </c>
      <c r="K383">
        <v>-13.7352439111898</v>
      </c>
      <c r="L383">
        <f>(Table2[[#This Row],[6M Return vs Nifty]]-AVERAGE(Table2[6M Return vs Nifty]))/_xlfn.STDEV.P(Table2[6M Return vs Nifty])</f>
        <v>-0.63463915583378794</v>
      </c>
      <c r="M383">
        <v>-3.2399474219178699</v>
      </c>
      <c r="N383">
        <f>(Table2[[#This Row],[1W Return vs Nifty]]-AVERAGE(Table2[1W Return vs Nifty]))/_xlfn.STDEV.P(Table2[1W Return vs Nifty])</f>
        <v>-0.54814934261462145</v>
      </c>
      <c r="O383">
        <v>687.38</v>
      </c>
      <c r="P383">
        <v>685.64171083259998</v>
      </c>
      <c r="Q383">
        <v>646.14214281840702</v>
      </c>
      <c r="R383">
        <v>27.631803147299301</v>
      </c>
      <c r="S383" s="1">
        <f>(Table2[[#This Row],[Close Price]]-Table2[[#This Row],[20D EMA]])/Table2[[#This Row],[20D EMA]]</f>
        <v>-5.3071081497861473E-2</v>
      </c>
      <c r="T383" s="1">
        <f>(Table2[[#This Row],[Close Price]]-Table2[[#This Row],[50D EMA]])/Table2[[#This Row],[50D EMA]]</f>
        <v>-5.0670357832244287E-2</v>
      </c>
      <c r="U383" s="1">
        <f>(Table2[[#This Row],[Close Price]]-Table2[[#This Row],[200D EMA]])/Table2[[#This Row],[200D EMA]]</f>
        <v>7.3634837697471008E-3</v>
      </c>
      <c r="V383">
        <v>0.98314831584343798</v>
      </c>
      <c r="W383">
        <v>646</v>
      </c>
      <c r="X383">
        <v>680.8</v>
      </c>
      <c r="Y383">
        <v>646</v>
      </c>
      <c r="Z383">
        <v>693.35</v>
      </c>
      <c r="AA383">
        <v>646</v>
      </c>
      <c r="AB383">
        <v>732.4</v>
      </c>
      <c r="AC383" s="1">
        <f>(Table2[[#This Row],[Close Price]]/Table2[[#This Row],[Day Low]])-1</f>
        <v>7.5851393188854921E-3</v>
      </c>
      <c r="AD383" s="1">
        <f>(Table2[[#This Row],[Day High]]/Table2[[#This Row],[Close Price]])-1</f>
        <v>4.5936395759717197E-2</v>
      </c>
      <c r="AE383" s="1">
        <f>(Table2[[#This Row],[Close Price]]/Table2[[#This Row],[Current Week Low]])-1</f>
        <v>7.5851393188854921E-3</v>
      </c>
      <c r="AF383" s="1">
        <f>(Table2[[#This Row],[Current Week High]]/Table2[[#This Row],[Close Price]])-1</f>
        <v>6.5217391304347894E-2</v>
      </c>
      <c r="AG383" s="1">
        <f>(Table2[[#This Row],[Close Price]]/Table2[[#This Row],[Current Month Low]])-1</f>
        <v>7.5851393188854921E-3</v>
      </c>
      <c r="AH383" s="1">
        <f>(Table2[[#This Row],[Current Month High]]/Table2[[#This Row],[Close Price]])-1</f>
        <v>0.12521124596712241</v>
      </c>
      <c r="AI383">
        <v>35.197418958365297</v>
      </c>
      <c r="AJ383">
        <v>68.082633957391806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-7.0000000000000007E-2</v>
      </c>
      <c r="AM383" t="s">
        <v>3161</v>
      </c>
      <c r="AN383">
        <v>-7.46</v>
      </c>
      <c r="AO383" t="s">
        <v>3161</v>
      </c>
      <c r="AP383">
        <v>4.7671290752272999E-2</v>
      </c>
      <c r="AQ383">
        <f>(Table2[[#This Row],[Sharpe Ratio]]-AVERAGE(Table2[Sharpe Ratio]))/_xlfn.STDEV.P(Table2[Sharpe Ratio])</f>
        <v>-0.11925418910004237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-0.47005247594621091</v>
      </c>
      <c r="AS383">
        <f>_xlfn.RANK.AVG(Table2[[#This Row],[1Y Return vs Nifty Z-Score]],Table2[1Y Return vs Nifty Z-Score])</f>
        <v>233</v>
      </c>
      <c r="AT383">
        <f>_xlfn.RANK.AVG(Table2[[#This Row],[6M Return vs Nifty Z-Score]],Table2[6M Return vs Nifty Z-Score])</f>
        <v>535</v>
      </c>
      <c r="AU383">
        <f>_xlfn.RANK.AVG(Table2[[#This Row],[Sharpe Ratio Z-Score]],Table2[Sharpe Ratio Z-Score])</f>
        <v>367</v>
      </c>
      <c r="AV383">
        <f>(Table2[[#This Row],[Rank 1Y]]+Table2[[#This Row],[Rank 6M]]+Table2[[#This Row],[Rank Sharpe]])/3</f>
        <v>378.33333333333331</v>
      </c>
    </row>
    <row r="384" spans="1:48" x14ac:dyDescent="0.3">
      <c r="A384" t="s">
        <v>680</v>
      </c>
      <c r="B384" t="s">
        <v>681</v>
      </c>
      <c r="C384" t="s">
        <v>3116</v>
      </c>
      <c r="D384" t="s">
        <v>539</v>
      </c>
      <c r="E384">
        <v>25944.554563260001</v>
      </c>
      <c r="F384">
        <v>2877.9</v>
      </c>
      <c r="G384">
        <v>9.7326511578520094</v>
      </c>
      <c r="H384">
        <f>(Table2[[#This Row],[1Y Return vs Nifty]]-AVERAGE(Table2[1Y Return vs Nifty]))/_xlfn.STDEV.P(Table2[1Y Return vs Nifty])</f>
        <v>-0.32881459424861631</v>
      </c>
      <c r="I384">
        <v>20.6737257712442</v>
      </c>
      <c r="J384">
        <f>(Table2[[#This Row],[1M Return vs Nifty]]-AVERAGE(Table2[1M Return vs Nifty]))/_xlfn.STDEV.P(Table2[1M Return vs Nifty])</f>
        <v>2.1948737290882838</v>
      </c>
      <c r="K384">
        <v>-7.71419303019744</v>
      </c>
      <c r="L384">
        <f>(Table2[[#This Row],[6M Return vs Nifty]]-AVERAGE(Table2[6M Return vs Nifty]))/_xlfn.STDEV.P(Table2[6M Return vs Nifty])</f>
        <v>-0.42597458074935313</v>
      </c>
      <c r="M384">
        <v>5.2827410132759498</v>
      </c>
      <c r="N384">
        <f>(Table2[[#This Row],[1W Return vs Nifty]]-AVERAGE(Table2[1W Return vs Nifty]))/_xlfn.STDEV.P(Table2[1W Return vs Nifty])</f>
        <v>1.1051527848857159</v>
      </c>
      <c r="O384">
        <v>2813.25</v>
      </c>
      <c r="P384">
        <v>2644.1317000445201</v>
      </c>
      <c r="Q384">
        <v>2550.6365407778599</v>
      </c>
      <c r="R384">
        <v>50.015226456841802</v>
      </c>
      <c r="S384" s="1">
        <f>(Table2[[#This Row],[Close Price]]-Table2[[#This Row],[20D EMA]])/Table2[[#This Row],[20D EMA]]</f>
        <v>2.2980538523060548E-2</v>
      </c>
      <c r="T384" s="1">
        <f>(Table2[[#This Row],[Close Price]]-Table2[[#This Row],[50D EMA]])/Table2[[#This Row],[50D EMA]]</f>
        <v>8.8410233102815539E-2</v>
      </c>
      <c r="U384" s="1">
        <f>(Table2[[#This Row],[Close Price]]-Table2[[#This Row],[200D EMA]])/Table2[[#This Row],[200D EMA]]</f>
        <v>0.128306583078409</v>
      </c>
      <c r="V384">
        <v>2.3217810638959202</v>
      </c>
      <c r="W384">
        <v>2858</v>
      </c>
      <c r="X384">
        <v>3057.7</v>
      </c>
      <c r="Y384">
        <v>2858</v>
      </c>
      <c r="Z384">
        <v>3167.05</v>
      </c>
      <c r="AA384">
        <v>2450</v>
      </c>
      <c r="AB384">
        <v>3393</v>
      </c>
      <c r="AC384" s="1">
        <f>(Table2[[#This Row],[Close Price]]/Table2[[#This Row],[Day Low]])-1</f>
        <v>6.9629111266620303E-3</v>
      </c>
      <c r="AD384" s="1">
        <f>(Table2[[#This Row],[Day High]]/Table2[[#This Row],[Close Price]])-1</f>
        <v>6.2476111053198391E-2</v>
      </c>
      <c r="AE384" s="1">
        <f>(Table2[[#This Row],[Close Price]]/Table2[[#This Row],[Current Week Low]])-1</f>
        <v>6.9629111266620303E-3</v>
      </c>
      <c r="AF384" s="1">
        <f>(Table2[[#This Row],[Current Week High]]/Table2[[#This Row],[Close Price]])-1</f>
        <v>0.10047256680218219</v>
      </c>
      <c r="AG384" s="1">
        <f>(Table2[[#This Row],[Close Price]]/Table2[[#This Row],[Current Month Low]])-1</f>
        <v>0.17465306122448987</v>
      </c>
      <c r="AH384" s="1">
        <f>(Table2[[#This Row],[Current Month High]]/Table2[[#This Row],[Close Price]])-1</f>
        <v>0.17898467632648796</v>
      </c>
      <c r="AI384">
        <v>35.376489801591397</v>
      </c>
      <c r="AJ384">
        <v>42.118518518518499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0.26</v>
      </c>
      <c r="AM384" t="s">
        <v>3162</v>
      </c>
      <c r="AN384">
        <v>8.1199999999999992</v>
      </c>
      <c r="AO384" t="s">
        <v>3162</v>
      </c>
      <c r="AP384">
        <v>8.5785217121503998E-2</v>
      </c>
      <c r="AQ384">
        <f>(Table2[[#This Row],[Sharpe Ratio]]-AVERAGE(Table2[Sharpe Ratio]))/_xlfn.STDEV.P(Table2[Sharpe Ratio])</f>
        <v>0.32875525249548315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2.8739925914715134</v>
      </c>
      <c r="AS384">
        <f>_xlfn.RANK.AVG(Table2[[#This Row],[1Y Return vs Nifty Z-Score]],Table2[1Y Return vs Nifty Z-Score])</f>
        <v>403</v>
      </c>
      <c r="AT384">
        <f>_xlfn.RANK.AVG(Table2[[#This Row],[6M Return vs Nifty Z-Score]],Table2[6M Return vs Nifty Z-Score])</f>
        <v>473</v>
      </c>
      <c r="AU384">
        <f>_xlfn.RANK.AVG(Table2[[#This Row],[Sharpe Ratio Z-Score]],Table2[Sharpe Ratio Z-Score])</f>
        <v>261</v>
      </c>
      <c r="AV384">
        <f>(Table2[[#This Row],[Rank 1Y]]+Table2[[#This Row],[Rank 6M]]+Table2[[#This Row],[Rank Sharpe]])/3</f>
        <v>379</v>
      </c>
    </row>
    <row r="385" spans="1:48" x14ac:dyDescent="0.3">
      <c r="A385" t="s">
        <v>349</v>
      </c>
      <c r="B385" t="s">
        <v>350</v>
      </c>
      <c r="C385" t="s">
        <v>3116</v>
      </c>
      <c r="D385" t="s">
        <v>34</v>
      </c>
      <c r="E385">
        <v>67866.780182685005</v>
      </c>
      <c r="F385">
        <v>503.85</v>
      </c>
      <c r="G385">
        <v>-0.81901022431819104</v>
      </c>
      <c r="H385">
        <f>(Table2[[#This Row],[1Y Return vs Nifty]]-AVERAGE(Table2[1Y Return vs Nifty]))/_xlfn.STDEV.P(Table2[1Y Return vs Nifty])</f>
        <v>-0.50305722021792632</v>
      </c>
      <c r="I385">
        <v>5.4563830384363099</v>
      </c>
      <c r="J385">
        <f>(Table2[[#This Row],[1M Return vs Nifty]]-AVERAGE(Table2[1M Return vs Nifty]))/_xlfn.STDEV.P(Table2[1M Return vs Nifty])</f>
        <v>0.49191084556979092</v>
      </c>
      <c r="K385">
        <v>-12.825418450705801</v>
      </c>
      <c r="L385">
        <f>(Table2[[#This Row],[6M Return vs Nifty]]-AVERAGE(Table2[6M Return vs Nifty]))/_xlfn.STDEV.P(Table2[6M Return vs Nifty])</f>
        <v>-0.60310839038016606</v>
      </c>
      <c r="M385">
        <v>-0.12056512201073399</v>
      </c>
      <c r="N385">
        <f>(Table2[[#This Row],[1W Return vs Nifty]]-AVERAGE(Table2[1W Return vs Nifty]))/_xlfn.STDEV.P(Table2[1W Return vs Nifty])</f>
        <v>5.6974431666126195E-2</v>
      </c>
      <c r="O385">
        <v>520.64</v>
      </c>
      <c r="P385">
        <v>530.538286792843</v>
      </c>
      <c r="Q385">
        <v>512.59159167243399</v>
      </c>
      <c r="R385">
        <v>30.164970236664399</v>
      </c>
      <c r="S385" s="1">
        <f>(Table2[[#This Row],[Close Price]]-Table2[[#This Row],[20D EMA]])/Table2[[#This Row],[20D EMA]]</f>
        <v>-3.2248770743699993E-2</v>
      </c>
      <c r="T385" s="1">
        <f>(Table2[[#This Row],[Close Price]]-Table2[[#This Row],[50D EMA]])/Table2[[#This Row],[50D EMA]]</f>
        <v>-5.030416740359369E-2</v>
      </c>
      <c r="U385" s="1">
        <f>(Table2[[#This Row],[Close Price]]-Table2[[#This Row],[200D EMA]])/Table2[[#This Row],[200D EMA]]</f>
        <v>-1.7053716476137962E-2</v>
      </c>
      <c r="V385">
        <v>0.54395910335692599</v>
      </c>
      <c r="W385">
        <v>500.05</v>
      </c>
      <c r="X385">
        <v>516</v>
      </c>
      <c r="Y385">
        <v>500.05</v>
      </c>
      <c r="Z385">
        <v>527.95000000000005</v>
      </c>
      <c r="AA385">
        <v>500.05</v>
      </c>
      <c r="AB385">
        <v>538</v>
      </c>
      <c r="AC385" s="1">
        <f>(Table2[[#This Row],[Close Price]]/Table2[[#This Row],[Day Low]])-1</f>
        <v>7.5992400759923306E-3</v>
      </c>
      <c r="AD385" s="1">
        <f>(Table2[[#This Row],[Day High]]/Table2[[#This Row],[Close Price]])-1</f>
        <v>2.4114319738017143E-2</v>
      </c>
      <c r="AE385" s="1">
        <f>(Table2[[#This Row],[Close Price]]/Table2[[#This Row],[Current Week Low]])-1</f>
        <v>7.5992400759923306E-3</v>
      </c>
      <c r="AF385" s="1">
        <f>(Table2[[#This Row],[Current Week High]]/Table2[[#This Row],[Close Price]])-1</f>
        <v>4.7831695941252361E-2</v>
      </c>
      <c r="AG385" s="1">
        <f>(Table2[[#This Row],[Close Price]]/Table2[[#This Row],[Current Month Low]])-1</f>
        <v>7.5992400759923306E-3</v>
      </c>
      <c r="AH385" s="1">
        <f>(Table2[[#This Row],[Current Month High]]/Table2[[#This Row],[Close Price]])-1</f>
        <v>6.7778108564056749E-2</v>
      </c>
      <c r="AI385">
        <v>25.573087228341699</v>
      </c>
      <c r="AJ385">
        <v>28.894858019953901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-0.15</v>
      </c>
      <c r="AM385" t="s">
        <v>3161</v>
      </c>
      <c r="AN385">
        <v>-3.73</v>
      </c>
      <c r="AO385" t="s">
        <v>3161</v>
      </c>
      <c r="AP385">
        <v>0.13269014366243201</v>
      </c>
      <c r="AQ385">
        <f>(Table2[[#This Row],[Sharpe Ratio]]-AVERAGE(Table2[Sharpe Ratio]))/_xlfn.STDEV.P(Table2[Sharpe Ratio])</f>
        <v>0.88009834279028365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483</v>
      </c>
      <c r="AT385">
        <f>_xlfn.RANK.AVG(Table2[[#This Row],[6M Return vs Nifty Z-Score]],Table2[6M Return vs Nifty Z-Score])</f>
        <v>525</v>
      </c>
      <c r="AU385">
        <f>_xlfn.RANK.AVG(Table2[[#This Row],[Sharpe Ratio Z-Score]],Table2[Sharpe Ratio Z-Score])</f>
        <v>132</v>
      </c>
      <c r="AV385">
        <f>(Table2[[#This Row],[Rank 1Y]]+Table2[[#This Row],[Rank 6M]]+Table2[[#This Row],[Rank Sharpe]])/3</f>
        <v>380</v>
      </c>
    </row>
    <row r="386" spans="1:48" x14ac:dyDescent="0.3">
      <c r="A386" t="s">
        <v>1551</v>
      </c>
      <c r="B386" t="s">
        <v>1552</v>
      </c>
      <c r="C386" t="s">
        <v>611</v>
      </c>
      <c r="D386" t="s">
        <v>453</v>
      </c>
      <c r="E386">
        <v>6178.6328857549997</v>
      </c>
      <c r="F386">
        <v>864.55</v>
      </c>
      <c r="G386">
        <v>-23.0083111200099</v>
      </c>
      <c r="H386">
        <f>(Table2[[#This Row],[1Y Return vs Nifty]]-AVERAGE(Table2[1Y Return vs Nifty]))/_xlfn.STDEV.P(Table2[1Y Return vs Nifty])</f>
        <v>-0.86947554207780431</v>
      </c>
      <c r="I386">
        <v>-5.3824341700889402</v>
      </c>
      <c r="J386">
        <f>(Table2[[#This Row],[1M Return vs Nifty]]-AVERAGE(Table2[1M Return vs Nifty]))/_xlfn.STDEV.P(Table2[1M Return vs Nifty])</f>
        <v>-0.72105410708026685</v>
      </c>
      <c r="K386">
        <v>-2.9717065965102001</v>
      </c>
      <c r="L386">
        <f>(Table2[[#This Row],[6M Return vs Nifty]]-AVERAGE(Table2[6M Return vs Nifty]))/_xlfn.STDEV.P(Table2[6M Return vs Nifty])</f>
        <v>-0.26161973039373781</v>
      </c>
      <c r="M386">
        <v>0.35327524454860099</v>
      </c>
      <c r="N386">
        <f>(Table2[[#This Row],[1W Return vs Nifty]]-AVERAGE(Table2[1W Return vs Nifty]))/_xlfn.STDEV.P(Table2[1W Return vs Nifty])</f>
        <v>0.14889393477656374</v>
      </c>
      <c r="O386">
        <v>916.98</v>
      </c>
      <c r="P386">
        <v>925.93919849367001</v>
      </c>
      <c r="Q386">
        <v>869.15304120711005</v>
      </c>
      <c r="R386">
        <v>21.772413968801299</v>
      </c>
      <c r="S386" s="1">
        <f>(Table2[[#This Row],[Close Price]]-Table2[[#This Row],[20D EMA]])/Table2[[#This Row],[20D EMA]]</f>
        <v>-5.7176819559859607E-2</v>
      </c>
      <c r="T386" s="1">
        <f>(Table2[[#This Row],[Close Price]]-Table2[[#This Row],[50D EMA]])/Table2[[#This Row],[50D EMA]]</f>
        <v>-6.6299384013052701E-2</v>
      </c>
      <c r="U386" s="1">
        <f>(Table2[[#This Row],[Close Price]]-Table2[[#This Row],[200D EMA]])/Table2[[#This Row],[200D EMA]]</f>
        <v>-5.2960077096632276E-3</v>
      </c>
      <c r="V386">
        <v>0.30558715632711603</v>
      </c>
      <c r="W386">
        <v>852.15</v>
      </c>
      <c r="X386">
        <v>894.95</v>
      </c>
      <c r="Y386">
        <v>852.15</v>
      </c>
      <c r="Z386">
        <v>907.45</v>
      </c>
      <c r="AA386">
        <v>852.15</v>
      </c>
      <c r="AB386">
        <v>979</v>
      </c>
      <c r="AC386" s="1">
        <f>(Table2[[#This Row],[Close Price]]/Table2[[#This Row],[Day Low]])-1</f>
        <v>1.4551428739071781E-2</v>
      </c>
      <c r="AD386" s="1">
        <f>(Table2[[#This Row],[Day High]]/Table2[[#This Row],[Close Price]])-1</f>
        <v>3.516280145740569E-2</v>
      </c>
      <c r="AE386" s="1">
        <f>(Table2[[#This Row],[Close Price]]/Table2[[#This Row],[Current Week Low]])-1</f>
        <v>1.4551428739071781E-2</v>
      </c>
      <c r="AF386" s="1">
        <f>(Table2[[#This Row],[Current Week High]]/Table2[[#This Row],[Close Price]])-1</f>
        <v>4.9621190214562683E-2</v>
      </c>
      <c r="AG386" s="1">
        <f>(Table2[[#This Row],[Close Price]]/Table2[[#This Row],[Current Month Low]])-1</f>
        <v>1.4551428739071781E-2</v>
      </c>
      <c r="AH386" s="1">
        <f>(Table2[[#This Row],[Current Month High]]/Table2[[#This Row],[Close Price]])-1</f>
        <v>0.13238100746052872</v>
      </c>
      <c r="AI386">
        <v>30.472500144583801</v>
      </c>
      <c r="AJ386">
        <v>25.899228192806099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-0.1</v>
      </c>
      <c r="AM386" t="s">
        <v>3161</v>
      </c>
      <c r="AN386">
        <v>-7.61</v>
      </c>
      <c r="AO386" t="s">
        <v>3161</v>
      </c>
      <c r="AP386">
        <v>0.14154079452986901</v>
      </c>
      <c r="AQ386">
        <f>(Table2[[#This Row],[Sharpe Ratio]]-AVERAGE(Table2[Sharpe Ratio]))/_xlfn.STDEV.P(Table2[Sharpe Ratio])</f>
        <v>0.98413315448783811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617</v>
      </c>
      <c r="AT386">
        <f>_xlfn.RANK.AVG(Table2[[#This Row],[6M Return vs Nifty Z-Score]],Table2[6M Return vs Nifty Z-Score])</f>
        <v>411</v>
      </c>
      <c r="AU386">
        <f>_xlfn.RANK.AVG(Table2[[#This Row],[Sharpe Ratio Z-Score]],Table2[Sharpe Ratio Z-Score])</f>
        <v>114</v>
      </c>
      <c r="AV386">
        <f>(Table2[[#This Row],[Rank 1Y]]+Table2[[#This Row],[Rank 6M]]+Table2[[#This Row],[Rank Sharpe]])/3</f>
        <v>380.66666666666669</v>
      </c>
    </row>
    <row r="387" spans="1:48" x14ac:dyDescent="0.3">
      <c r="A387" t="s">
        <v>699</v>
      </c>
      <c r="B387" t="s">
        <v>700</v>
      </c>
      <c r="C387" t="s">
        <v>3120</v>
      </c>
      <c r="D387" t="s">
        <v>51</v>
      </c>
      <c r="E387">
        <v>25177.721783519999</v>
      </c>
      <c r="F387">
        <v>5503.6</v>
      </c>
      <c r="G387">
        <v>17.260189495929399</v>
      </c>
      <c r="H387">
        <f>(Table2[[#This Row],[1Y Return vs Nifty]]-AVERAGE(Table2[1Y Return vs Nifty]))/_xlfn.STDEV.P(Table2[1Y Return vs Nifty])</f>
        <v>-0.20451018382396202</v>
      </c>
      <c r="I387">
        <v>7.3462474751958897</v>
      </c>
      <c r="J387">
        <f>(Table2[[#This Row],[1M Return vs Nifty]]-AVERAGE(Table2[1M Return vs Nifty]))/_xlfn.STDEV.P(Table2[1M Return vs Nifty])</f>
        <v>0.70340434001179297</v>
      </c>
      <c r="K387">
        <v>23.268192190255501</v>
      </c>
      <c r="L387">
        <f>(Table2[[#This Row],[6M Return vs Nifty]]-AVERAGE(Table2[6M Return vs Nifty]))/_xlfn.STDEV.P(Table2[6M Return vs Nifty])</f>
        <v>0.64774599974548763</v>
      </c>
      <c r="M387">
        <v>-1.9844276992705401</v>
      </c>
      <c r="N387">
        <f>(Table2[[#This Row],[1W Return vs Nifty]]-AVERAGE(Table2[1W Return vs Nifty]))/_xlfn.STDEV.P(Table2[1W Return vs Nifty])</f>
        <v>-0.30459316379201051</v>
      </c>
      <c r="O387">
        <v>5690.5</v>
      </c>
      <c r="P387">
        <v>5664.0284160901201</v>
      </c>
      <c r="Q387">
        <v>5042.5720354616697</v>
      </c>
      <c r="R387">
        <v>34.904484973391902</v>
      </c>
      <c r="S387" s="1">
        <f>(Table2[[#This Row],[Close Price]]-Table2[[#This Row],[20D EMA]])/Table2[[#This Row],[20D EMA]]</f>
        <v>-3.2844214040945369E-2</v>
      </c>
      <c r="T387" s="1">
        <f>(Table2[[#This Row],[Close Price]]-Table2[[#This Row],[50D EMA]])/Table2[[#This Row],[50D EMA]]</f>
        <v>-2.8324083903672137E-2</v>
      </c>
      <c r="U387" s="1">
        <f>(Table2[[#This Row],[Close Price]]-Table2[[#This Row],[200D EMA]])/Table2[[#This Row],[200D EMA]]</f>
        <v>9.1427144976050215E-2</v>
      </c>
      <c r="V387">
        <v>0.76894957742231596</v>
      </c>
      <c r="W387">
        <v>5420.05</v>
      </c>
      <c r="X387">
        <v>5604.2</v>
      </c>
      <c r="Y387">
        <v>5420.05</v>
      </c>
      <c r="Z387">
        <v>5768.95</v>
      </c>
      <c r="AA387">
        <v>5420.05</v>
      </c>
      <c r="AB387">
        <v>6020</v>
      </c>
      <c r="AC387" s="1">
        <f>(Table2[[#This Row],[Close Price]]/Table2[[#This Row],[Day Low]])-1</f>
        <v>1.5414986946614917E-2</v>
      </c>
      <c r="AD387" s="1">
        <f>(Table2[[#This Row],[Day High]]/Table2[[#This Row],[Close Price]])-1</f>
        <v>1.8278944690747867E-2</v>
      </c>
      <c r="AE387" s="1">
        <f>(Table2[[#This Row],[Close Price]]/Table2[[#This Row],[Current Week Low]])-1</f>
        <v>1.5414986946614917E-2</v>
      </c>
      <c r="AF387" s="1">
        <f>(Table2[[#This Row],[Current Week High]]/Table2[[#This Row],[Close Price]])-1</f>
        <v>4.8213896358746844E-2</v>
      </c>
      <c r="AG387" s="1">
        <f>(Table2[[#This Row],[Close Price]]/Table2[[#This Row],[Current Month Low]])-1</f>
        <v>1.5414986946614917E-2</v>
      </c>
      <c r="AH387" s="1">
        <f>(Table2[[#This Row],[Current Month High]]/Table2[[#This Row],[Close Price]])-1</f>
        <v>9.3829493422487031E-2</v>
      </c>
      <c r="AI387">
        <v>17.2169125663202</v>
      </c>
      <c r="AJ387">
        <v>43.3976029181865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-7.0000000000000007E-2</v>
      </c>
      <c r="AM387" t="s">
        <v>3161</v>
      </c>
      <c r="AN387">
        <v>-2.0099999999999998</v>
      </c>
      <c r="AO387" t="s">
        <v>3161</v>
      </c>
      <c r="AP387">
        <v>-4.1129926133807997E-2</v>
      </c>
      <c r="AQ387">
        <f>(Table2[[#This Row],[Sharpe Ratio]]-AVERAGE(Table2[Sharpe Ratio]))/_xlfn.STDEV.P(Table2[Sharpe Ratio])</f>
        <v>-1.1630664482918258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-0.32101945615051775</v>
      </c>
      <c r="AS387">
        <f>_xlfn.RANK.AVG(Table2[[#This Row],[1Y Return vs Nifty Z-Score]],Table2[1Y Return vs Nifty Z-Score])</f>
        <v>366</v>
      </c>
      <c r="AT387">
        <f>_xlfn.RANK.AVG(Table2[[#This Row],[6M Return vs Nifty Z-Score]],Table2[6M Return vs Nifty Z-Score])</f>
        <v>138</v>
      </c>
      <c r="AU387">
        <f>_xlfn.RANK.AVG(Table2[[#This Row],[Sharpe Ratio Z-Score]],Table2[Sharpe Ratio Z-Score])</f>
        <v>639</v>
      </c>
      <c r="AV387">
        <f>(Table2[[#This Row],[Rank 1Y]]+Table2[[#This Row],[Rank 6M]]+Table2[[#This Row],[Rank Sharpe]])/3</f>
        <v>381</v>
      </c>
    </row>
    <row r="388" spans="1:48" x14ac:dyDescent="0.3">
      <c r="A388" t="s">
        <v>32</v>
      </c>
      <c r="B388" t="s">
        <v>33</v>
      </c>
      <c r="C388" t="s">
        <v>3116</v>
      </c>
      <c r="D388" t="s">
        <v>34</v>
      </c>
      <c r="E388">
        <v>705401.96748736</v>
      </c>
      <c r="F388">
        <v>790.4</v>
      </c>
      <c r="G388">
        <v>21.9773132262053</v>
      </c>
      <c r="H388">
        <f>(Table2[[#This Row],[1Y Return vs Nifty]]-AVERAGE(Table2[1Y Return vs Nifty]))/_xlfn.STDEV.P(Table2[1Y Return vs Nifty])</f>
        <v>-0.12661495993303276</v>
      </c>
      <c r="I388">
        <v>8.7355123158390793</v>
      </c>
      <c r="J388">
        <f>(Table2[[#This Row],[1M Return vs Nifty]]-AVERAGE(Table2[1M Return vs Nifty]))/_xlfn.STDEV.P(Table2[1M Return vs Nifty])</f>
        <v>0.85887606070136424</v>
      </c>
      <c r="K388">
        <v>-6.3896132229970801</v>
      </c>
      <c r="L388">
        <f>(Table2[[#This Row],[6M Return vs Nifty]]-AVERAGE(Table2[6M Return vs Nifty]))/_xlfn.STDEV.P(Table2[6M Return vs Nifty])</f>
        <v>-0.38007015507718001</v>
      </c>
      <c r="M388">
        <v>3.3721365753991099</v>
      </c>
      <c r="N388">
        <f>(Table2[[#This Row],[1W Return vs Nifty]]-AVERAGE(Table2[1W Return vs Nifty]))/_xlfn.STDEV.P(Table2[1W Return vs Nifty])</f>
        <v>0.73451781377621184</v>
      </c>
      <c r="O388">
        <v>800.75</v>
      </c>
      <c r="P388">
        <v>804.90569322037197</v>
      </c>
      <c r="Q388">
        <v>771.817484017987</v>
      </c>
      <c r="R388">
        <v>39.895777632043099</v>
      </c>
      <c r="S388" s="1">
        <f>(Table2[[#This Row],[Close Price]]-Table2[[#This Row],[20D EMA]])/Table2[[#This Row],[20D EMA]]</f>
        <v>-1.292538245394945E-2</v>
      </c>
      <c r="T388" s="1">
        <f>(Table2[[#This Row],[Close Price]]-Table2[[#This Row],[50D EMA]])/Table2[[#This Row],[50D EMA]]</f>
        <v>-1.8021605937877914E-2</v>
      </c>
      <c r="U388" s="1">
        <f>(Table2[[#This Row],[Close Price]]-Table2[[#This Row],[200D EMA]])/Table2[[#This Row],[200D EMA]]</f>
        <v>2.4076308669861535E-2</v>
      </c>
      <c r="V388">
        <v>0.81017910055758402</v>
      </c>
      <c r="W388">
        <v>787.5</v>
      </c>
      <c r="X388">
        <v>816.85</v>
      </c>
      <c r="Y388">
        <v>787.5</v>
      </c>
      <c r="Z388">
        <v>826.45</v>
      </c>
      <c r="AA388">
        <v>765.4</v>
      </c>
      <c r="AB388">
        <v>826.45</v>
      </c>
      <c r="AC388" s="1">
        <f>(Table2[[#This Row],[Close Price]]/Table2[[#This Row],[Day Low]])-1</f>
        <v>3.6825396825397316E-3</v>
      </c>
      <c r="AD388" s="1">
        <f>(Table2[[#This Row],[Day High]]/Table2[[#This Row],[Close Price]])-1</f>
        <v>3.3464068825910909E-2</v>
      </c>
      <c r="AE388" s="1">
        <f>(Table2[[#This Row],[Close Price]]/Table2[[#This Row],[Current Week Low]])-1</f>
        <v>3.6825396825397316E-3</v>
      </c>
      <c r="AF388" s="1">
        <f>(Table2[[#This Row],[Current Week High]]/Table2[[#This Row],[Close Price]])-1</f>
        <v>4.5609817813765163E-2</v>
      </c>
      <c r="AG388" s="1">
        <f>(Table2[[#This Row],[Close Price]]/Table2[[#This Row],[Current Month Low]])-1</f>
        <v>3.2662660047034331E-2</v>
      </c>
      <c r="AH388" s="1">
        <f>(Table2[[#This Row],[Current Month High]]/Table2[[#This Row],[Close Price]])-1</f>
        <v>4.5609817813765163E-2</v>
      </c>
      <c r="AI388">
        <v>15.3846153846153</v>
      </c>
      <c r="AJ388">
        <v>45.5081001472754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-7.0000000000000007E-2</v>
      </c>
      <c r="AM388" t="s">
        <v>3161</v>
      </c>
      <c r="AN388">
        <v>-0.78</v>
      </c>
      <c r="AO388" t="s">
        <v>3161</v>
      </c>
      <c r="AP388">
        <v>4.8859106537080997E-2</v>
      </c>
      <c r="AQ388">
        <f>(Table2[[#This Row],[Sharpe Ratio]]-AVERAGE(Table2[Sharpe Ratio]))/_xlfn.STDEV.P(Table2[Sharpe Ratio])</f>
        <v>-0.10529203045716416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333</v>
      </c>
      <c r="AT388">
        <f>_xlfn.RANK.AVG(Table2[[#This Row],[6M Return vs Nifty Z-Score]],Table2[6M Return vs Nifty Z-Score])</f>
        <v>451</v>
      </c>
      <c r="AU388">
        <f>_xlfn.RANK.AVG(Table2[[#This Row],[Sharpe Ratio Z-Score]],Table2[Sharpe Ratio Z-Score])</f>
        <v>360</v>
      </c>
      <c r="AV388">
        <f>(Table2[[#This Row],[Rank 1Y]]+Table2[[#This Row],[Rank 6M]]+Table2[[#This Row],[Rank Sharpe]])/3</f>
        <v>381.33333333333331</v>
      </c>
    </row>
    <row r="389" spans="1:48" x14ac:dyDescent="0.3">
      <c r="A389" t="s">
        <v>690</v>
      </c>
      <c r="B389" t="s">
        <v>691</v>
      </c>
      <c r="C389" t="s">
        <v>3120</v>
      </c>
      <c r="D389" t="s">
        <v>253</v>
      </c>
      <c r="E389">
        <v>25585.501714124999</v>
      </c>
      <c r="F389">
        <v>1259.75</v>
      </c>
      <c r="G389">
        <v>0.13483750178346199</v>
      </c>
      <c r="H389">
        <f>(Table2[[#This Row],[1Y Return vs Nifty]]-AVERAGE(Table2[1Y Return vs Nifty]))/_xlfn.STDEV.P(Table2[1Y Return vs Nifty])</f>
        <v>-0.48730605776576053</v>
      </c>
      <c r="I389">
        <v>6.0877956978210204</v>
      </c>
      <c r="J389">
        <f>(Table2[[#This Row],[1M Return vs Nifty]]-AVERAGE(Table2[1M Return vs Nifty]))/_xlfn.STDEV.P(Table2[1M Return vs Nifty])</f>
        <v>0.56257182377051373</v>
      </c>
      <c r="K389">
        <v>-9.22700814087354</v>
      </c>
      <c r="L389">
        <f>(Table2[[#This Row],[6M Return vs Nifty]]-AVERAGE(Table2[6M Return vs Nifty]))/_xlfn.STDEV.P(Table2[6M Return vs Nifty])</f>
        <v>-0.4784024589536498</v>
      </c>
      <c r="M389">
        <v>2.3238777926273202</v>
      </c>
      <c r="N389">
        <f>(Table2[[#This Row],[1W Return vs Nifty]]-AVERAGE(Table2[1W Return vs Nifty]))/_xlfn.STDEV.P(Table2[1W Return vs Nifty])</f>
        <v>0.53116783930444167</v>
      </c>
      <c r="O389">
        <v>1258.04</v>
      </c>
      <c r="P389">
        <v>1256.44632249049</v>
      </c>
      <c r="Q389">
        <v>1223.39317392928</v>
      </c>
      <c r="R389">
        <v>50.1201092391467</v>
      </c>
      <c r="S389" s="1">
        <f>(Table2[[#This Row],[Close Price]]-Table2[[#This Row],[20D EMA]])/Table2[[#This Row],[20D EMA]]</f>
        <v>1.3592572573209408E-3</v>
      </c>
      <c r="T389" s="1">
        <f>(Table2[[#This Row],[Close Price]]-Table2[[#This Row],[50D EMA]])/Table2[[#This Row],[50D EMA]]</f>
        <v>2.6293821314718026E-3</v>
      </c>
      <c r="U389" s="1">
        <f>(Table2[[#This Row],[Close Price]]-Table2[[#This Row],[200D EMA]])/Table2[[#This Row],[200D EMA]]</f>
        <v>2.9718022664741179E-2</v>
      </c>
      <c r="V389">
        <v>0.68626933221779496</v>
      </c>
      <c r="W389">
        <v>1250.2</v>
      </c>
      <c r="X389">
        <v>1289.8499999999999</v>
      </c>
      <c r="Y389">
        <v>1250.2</v>
      </c>
      <c r="Z389">
        <v>1289.8499999999999</v>
      </c>
      <c r="AA389">
        <v>1189.3</v>
      </c>
      <c r="AB389">
        <v>1297.5</v>
      </c>
      <c r="AC389" s="1">
        <f>(Table2[[#This Row],[Close Price]]/Table2[[#This Row],[Day Low]])-1</f>
        <v>7.6387777955526648E-3</v>
      </c>
      <c r="AD389" s="1">
        <f>(Table2[[#This Row],[Day High]]/Table2[[#This Row],[Close Price]])-1</f>
        <v>2.3893629688430229E-2</v>
      </c>
      <c r="AE389" s="1">
        <f>(Table2[[#This Row],[Close Price]]/Table2[[#This Row],[Current Week Low]])-1</f>
        <v>7.6387777955526648E-3</v>
      </c>
      <c r="AF389" s="1">
        <f>(Table2[[#This Row],[Current Week High]]/Table2[[#This Row],[Close Price]])-1</f>
        <v>2.3893629688430229E-2</v>
      </c>
      <c r="AG389" s="1">
        <f>(Table2[[#This Row],[Close Price]]/Table2[[#This Row],[Current Month Low]])-1</f>
        <v>5.9236525687379249E-2</v>
      </c>
      <c r="AH389" s="1">
        <f>(Table2[[#This Row],[Current Month High]]/Table2[[#This Row],[Close Price]])-1</f>
        <v>2.996626314744999E-2</v>
      </c>
      <c r="AI389">
        <v>14.6973605874181</v>
      </c>
      <c r="AJ389">
        <v>28.552477167202301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-0.02</v>
      </c>
      <c r="AM389" t="s">
        <v>3161</v>
      </c>
      <c r="AN389">
        <v>3.37</v>
      </c>
      <c r="AO389" t="s">
        <v>3162</v>
      </c>
      <c r="AP389">
        <v>0.108764647598352</v>
      </c>
      <c r="AQ389">
        <f>(Table2[[#This Row],[Sharpe Ratio]]-AVERAGE(Table2[Sharpe Ratio]))/_xlfn.STDEV.P(Table2[Sharpe Ratio])</f>
        <v>0.59886654243140869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0.72689768878695382</v>
      </c>
      <c r="AS389">
        <f>_xlfn.RANK.AVG(Table2[[#This Row],[1Y Return vs Nifty Z-Score]],Table2[1Y Return vs Nifty Z-Score])</f>
        <v>474</v>
      </c>
      <c r="AT389">
        <f>_xlfn.RANK.AVG(Table2[[#This Row],[6M Return vs Nifty Z-Score]],Table2[6M Return vs Nifty Z-Score])</f>
        <v>488</v>
      </c>
      <c r="AU389">
        <f>_xlfn.RANK.AVG(Table2[[#This Row],[Sharpe Ratio Z-Score]],Table2[Sharpe Ratio Z-Score])</f>
        <v>185</v>
      </c>
      <c r="AV389">
        <f>(Table2[[#This Row],[Rank 1Y]]+Table2[[#This Row],[Rank 6M]]+Table2[[#This Row],[Rank Sharpe]])/3</f>
        <v>382.33333333333331</v>
      </c>
    </row>
    <row r="390" spans="1:48" x14ac:dyDescent="0.3">
      <c r="A390" t="s">
        <v>1287</v>
      </c>
      <c r="B390" t="s">
        <v>1288</v>
      </c>
      <c r="C390" t="s">
        <v>3118</v>
      </c>
      <c r="D390" t="s">
        <v>1002</v>
      </c>
      <c r="E390">
        <v>8631.1468782399897</v>
      </c>
      <c r="F390">
        <v>410.7</v>
      </c>
      <c r="G390">
        <v>-9.4197471074418306</v>
      </c>
      <c r="H390">
        <f>(Table2[[#This Row],[1Y Return vs Nifty]]-AVERAGE(Table2[1Y Return vs Nifty]))/_xlfn.STDEV.P(Table2[1Y Return vs Nifty])</f>
        <v>-0.645083667571408</v>
      </c>
      <c r="I390">
        <v>-9.9169007542253897</v>
      </c>
      <c r="J390">
        <f>(Table2[[#This Row],[1M Return vs Nifty]]-AVERAGE(Table2[1M Return vs Nifty]))/_xlfn.STDEV.P(Table2[1M Return vs Nifty])</f>
        <v>-1.2285033000783927</v>
      </c>
      <c r="K390">
        <v>4.5535090579567603</v>
      </c>
      <c r="L390">
        <f>(Table2[[#This Row],[6M Return vs Nifty]]-AVERAGE(Table2[6M Return vs Nifty]))/_xlfn.STDEV.P(Table2[6M Return vs Nifty])</f>
        <v>-8.2706180574442336E-4</v>
      </c>
      <c r="M390">
        <v>-3.5965613526637701</v>
      </c>
      <c r="N390">
        <f>(Table2[[#This Row],[1W Return vs Nifty]]-AVERAGE(Table2[1W Return vs Nifty]))/_xlfn.STDEV.P(Table2[1W Return vs Nifty])</f>
        <v>-0.61732828478547253</v>
      </c>
      <c r="O390">
        <v>440.7</v>
      </c>
      <c r="P390">
        <v>444.90130491684698</v>
      </c>
      <c r="Q390">
        <v>395.11246987989699</v>
      </c>
      <c r="R390">
        <v>16.255543439759599</v>
      </c>
      <c r="S390" s="1">
        <f>(Table2[[#This Row],[Close Price]]-Table2[[#This Row],[20D EMA]])/Table2[[#This Row],[20D EMA]]</f>
        <v>-6.8073519400953034E-2</v>
      </c>
      <c r="T390" s="1">
        <f>(Table2[[#This Row],[Close Price]]-Table2[[#This Row],[50D EMA]])/Table2[[#This Row],[50D EMA]]</f>
        <v>-7.687391459379804E-2</v>
      </c>
      <c r="U390" s="1">
        <f>(Table2[[#This Row],[Close Price]]-Table2[[#This Row],[200D EMA]])/Table2[[#This Row],[200D EMA]]</f>
        <v>3.94508685712733E-2</v>
      </c>
      <c r="V390">
        <v>0.33233194407015598</v>
      </c>
      <c r="W390">
        <v>388.65</v>
      </c>
      <c r="X390">
        <v>410.7</v>
      </c>
      <c r="Y390">
        <v>388.65</v>
      </c>
      <c r="Z390">
        <v>426.85</v>
      </c>
      <c r="AA390">
        <v>388.65</v>
      </c>
      <c r="AB390">
        <v>485.6</v>
      </c>
      <c r="AC390" s="1">
        <f>(Table2[[#This Row],[Close Price]]/Table2[[#This Row],[Day Low]])-1</f>
        <v>5.6734851408722475E-2</v>
      </c>
      <c r="AD390" s="1">
        <f>(Table2[[#This Row],[Day High]]/Table2[[#This Row],[Close Price]])-1</f>
        <v>0</v>
      </c>
      <c r="AE390" s="1">
        <f>(Table2[[#This Row],[Close Price]]/Table2[[#This Row],[Current Week Low]])-1</f>
        <v>5.6734851408722475E-2</v>
      </c>
      <c r="AF390" s="1">
        <f>(Table2[[#This Row],[Current Week High]]/Table2[[#This Row],[Close Price]])-1</f>
        <v>3.9323106890674531E-2</v>
      </c>
      <c r="AG390" s="1">
        <f>(Table2[[#This Row],[Close Price]]/Table2[[#This Row],[Current Month Low]])-1</f>
        <v>5.6734851408722475E-2</v>
      </c>
      <c r="AH390" s="1">
        <f>(Table2[[#This Row],[Current Month High]]/Table2[[#This Row],[Close Price]])-1</f>
        <v>0.18237156074993921</v>
      </c>
      <c r="AI390">
        <v>26.126126126126099</v>
      </c>
      <c r="AJ390">
        <v>53.532710280373799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0.02</v>
      </c>
      <c r="AM390" t="s">
        <v>3162</v>
      </c>
      <c r="AN390">
        <v>-14.65</v>
      </c>
      <c r="AO390" t="s">
        <v>3161</v>
      </c>
      <c r="AP390">
        <v>7.6338305428125003E-2</v>
      </c>
      <c r="AQ390">
        <f>(Table2[[#This Row],[Sharpe Ratio]]-AVERAGE(Table2[Sharpe Ratio]))/_xlfn.STDEV.P(Table2[Sharpe Ratio])</f>
        <v>0.21771170396279607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536</v>
      </c>
      <c r="AT390">
        <f>_xlfn.RANK.AVG(Table2[[#This Row],[6M Return vs Nifty Z-Score]],Table2[6M Return vs Nifty Z-Score])</f>
        <v>325</v>
      </c>
      <c r="AU390">
        <f>_xlfn.RANK.AVG(Table2[[#This Row],[Sharpe Ratio Z-Score]],Table2[Sharpe Ratio Z-Score])</f>
        <v>286</v>
      </c>
      <c r="AV390">
        <f>(Table2[[#This Row],[Rank 1Y]]+Table2[[#This Row],[Rank 6M]]+Table2[[#This Row],[Rank Sharpe]])/3</f>
        <v>382.33333333333331</v>
      </c>
    </row>
    <row r="391" spans="1:48" x14ac:dyDescent="0.3">
      <c r="A391" t="s">
        <v>668</v>
      </c>
      <c r="B391" t="s">
        <v>669</v>
      </c>
      <c r="C391" t="s">
        <v>3127</v>
      </c>
      <c r="D391" t="s">
        <v>265</v>
      </c>
      <c r="E391">
        <v>27047.690502000001</v>
      </c>
      <c r="F391">
        <v>1421.25</v>
      </c>
      <c r="G391">
        <v>6.8461874640245703</v>
      </c>
      <c r="H391">
        <f>(Table2[[#This Row],[1Y Return vs Nifty]]-AVERAGE(Table2[1Y Return vs Nifty]))/_xlfn.STDEV.P(Table2[1Y Return vs Nifty])</f>
        <v>-0.37647960126139113</v>
      </c>
      <c r="I391">
        <v>1.1884866880076901</v>
      </c>
      <c r="J391">
        <f>(Table2[[#This Row],[1M Return vs Nifty]]-AVERAGE(Table2[1M Return vs Nifty]))/_xlfn.STDEV.P(Table2[1M Return vs Nifty])</f>
        <v>1.4293353271720204E-2</v>
      </c>
      <c r="K391">
        <v>0.90404526878998404</v>
      </c>
      <c r="L391">
        <f>(Table2[[#This Row],[6M Return vs Nifty]]-AVERAGE(Table2[6M Return vs Nifty]))/_xlfn.STDEV.P(Table2[6M Return vs Nifty])</f>
        <v>-0.12730229443606694</v>
      </c>
      <c r="M391">
        <v>0.25959896852609898</v>
      </c>
      <c r="N391">
        <f>(Table2[[#This Row],[1W Return vs Nifty]]-AVERAGE(Table2[1W Return vs Nifty]))/_xlfn.STDEV.P(Table2[1W Return vs Nifty])</f>
        <v>0.13072183009129029</v>
      </c>
      <c r="O391">
        <v>1474.28</v>
      </c>
      <c r="P391">
        <v>1509.7003843775799</v>
      </c>
      <c r="Q391">
        <v>1443.58387794491</v>
      </c>
      <c r="R391">
        <v>32.260200937884903</v>
      </c>
      <c r="S391" s="1">
        <f>(Table2[[#This Row],[Close Price]]-Table2[[#This Row],[20D EMA]])/Table2[[#This Row],[20D EMA]]</f>
        <v>-3.5970100659304866E-2</v>
      </c>
      <c r="T391" s="1">
        <f>(Table2[[#This Row],[Close Price]]-Table2[[#This Row],[50D EMA]])/Table2[[#This Row],[50D EMA]]</f>
        <v>-5.858803858889277E-2</v>
      </c>
      <c r="U391" s="1">
        <f>(Table2[[#This Row],[Close Price]]-Table2[[#This Row],[200D EMA]])/Table2[[#This Row],[200D EMA]]</f>
        <v>-1.5471132842453581E-2</v>
      </c>
      <c r="V391">
        <v>1.06336200672667</v>
      </c>
      <c r="W391">
        <v>1411.25</v>
      </c>
      <c r="X391">
        <v>1447.1</v>
      </c>
      <c r="Y391">
        <v>1411.25</v>
      </c>
      <c r="Z391">
        <v>1492.85</v>
      </c>
      <c r="AA391">
        <v>1387.6</v>
      </c>
      <c r="AB391">
        <v>1536.75</v>
      </c>
      <c r="AC391" s="1">
        <f>(Table2[[#This Row],[Close Price]]/Table2[[#This Row],[Day Low]])-1</f>
        <v>7.0859167404782042E-3</v>
      </c>
      <c r="AD391" s="1">
        <f>(Table2[[#This Row],[Day High]]/Table2[[#This Row],[Close Price]])-1</f>
        <v>1.8188214599824004E-2</v>
      </c>
      <c r="AE391" s="1">
        <f>(Table2[[#This Row],[Close Price]]/Table2[[#This Row],[Current Week Low]])-1</f>
        <v>7.0859167404782042E-3</v>
      </c>
      <c r="AF391" s="1">
        <f>(Table2[[#This Row],[Current Week High]]/Table2[[#This Row],[Close Price]])-1</f>
        <v>5.0378188214599717E-2</v>
      </c>
      <c r="AG391" s="1">
        <f>(Table2[[#This Row],[Close Price]]/Table2[[#This Row],[Current Month Low]])-1</f>
        <v>2.4250504468146472E-2</v>
      </c>
      <c r="AH391" s="1">
        <f>(Table2[[#This Row],[Current Month High]]/Table2[[#This Row],[Close Price]])-1</f>
        <v>8.1266490765171451E-2</v>
      </c>
      <c r="AI391">
        <v>29.544415127528499</v>
      </c>
      <c r="AJ391">
        <v>38.577418096723797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-0.1</v>
      </c>
      <c r="AM391" t="s">
        <v>3161</v>
      </c>
      <c r="AN391">
        <v>-3.26</v>
      </c>
      <c r="AO391" t="s">
        <v>3161</v>
      </c>
      <c r="AP391">
        <v>5.1417963720651001E-2</v>
      </c>
      <c r="AQ391">
        <f>(Table2[[#This Row],[Sharpe Ratio]]-AVERAGE(Table2[Sharpe Ratio]))/_xlfn.STDEV.P(Table2[Sharpe Ratio])</f>
        <v>-7.5213991085724116E-2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427</v>
      </c>
      <c r="AT391">
        <f>_xlfn.RANK.AVG(Table2[[#This Row],[6M Return vs Nifty Z-Score]],Table2[6M Return vs Nifty Z-Score])</f>
        <v>368</v>
      </c>
      <c r="AU391">
        <f>_xlfn.RANK.AVG(Table2[[#This Row],[Sharpe Ratio Z-Score]],Table2[Sharpe Ratio Z-Score])</f>
        <v>353</v>
      </c>
      <c r="AV391">
        <f>(Table2[[#This Row],[Rank 1Y]]+Table2[[#This Row],[Rank 6M]]+Table2[[#This Row],[Rank Sharpe]])/3</f>
        <v>382.66666666666669</v>
      </c>
    </row>
    <row r="392" spans="1:48" x14ac:dyDescent="0.3">
      <c r="A392" t="s">
        <v>1581</v>
      </c>
      <c r="B392" t="s">
        <v>1582</v>
      </c>
      <c r="C392" t="s">
        <v>3127</v>
      </c>
      <c r="D392" t="s">
        <v>611</v>
      </c>
      <c r="E392">
        <v>5850.4590083249996</v>
      </c>
      <c r="F392">
        <v>333.35</v>
      </c>
      <c r="G392">
        <v>-3.4326626422295599</v>
      </c>
      <c r="H392">
        <f>(Table2[[#This Row],[1Y Return vs Nifty]]-AVERAGE(Table2[1Y Return vs Nifty]))/_xlfn.STDEV.P(Table2[1Y Return vs Nifty])</f>
        <v>-0.54621721599237827</v>
      </c>
      <c r="I392">
        <v>5.4623877563001102</v>
      </c>
      <c r="J392">
        <f>(Table2[[#This Row],[1M Return vs Nifty]]-AVERAGE(Table2[1M Return vs Nifty]))/_xlfn.STDEV.P(Table2[1M Return vs Nifty])</f>
        <v>0.49258282962295979</v>
      </c>
      <c r="K392">
        <v>-6.67572042622779</v>
      </c>
      <c r="L392">
        <f>(Table2[[#This Row],[6M Return vs Nifty]]-AVERAGE(Table2[6M Return vs Nifty]))/_xlfn.STDEV.P(Table2[6M Return vs Nifty])</f>
        <v>-0.38998544049341827</v>
      </c>
      <c r="M392">
        <v>-1.3725239601558901</v>
      </c>
      <c r="N392">
        <f>(Table2[[#This Row],[1W Return vs Nifty]]-AVERAGE(Table2[1W Return vs Nifty]))/_xlfn.STDEV.P(Table2[1W Return vs Nifty])</f>
        <v>-0.18589097710569696</v>
      </c>
      <c r="O392">
        <v>357.66</v>
      </c>
      <c r="P392">
        <v>360.07031497556397</v>
      </c>
      <c r="Q392">
        <v>336.49285268850002</v>
      </c>
      <c r="R392">
        <v>30.9835905226169</v>
      </c>
      <c r="S392" s="1">
        <f>(Table2[[#This Row],[Close Price]]-Table2[[#This Row],[20D EMA]])/Table2[[#This Row],[20D EMA]]</f>
        <v>-6.7969580048090367E-2</v>
      </c>
      <c r="T392" s="1">
        <f>(Table2[[#This Row],[Close Price]]-Table2[[#This Row],[50D EMA]])/Table2[[#This Row],[50D EMA]]</f>
        <v>-7.4208602776314164E-2</v>
      </c>
      <c r="U392" s="1">
        <f>(Table2[[#This Row],[Close Price]]-Table2[[#This Row],[200D EMA]])/Table2[[#This Row],[200D EMA]]</f>
        <v>-9.3400280671322861E-3</v>
      </c>
      <c r="V392">
        <v>0.78160728263838597</v>
      </c>
      <c r="W392">
        <v>331.1</v>
      </c>
      <c r="X392">
        <v>359.4</v>
      </c>
      <c r="Y392">
        <v>331.1</v>
      </c>
      <c r="Z392">
        <v>371.8</v>
      </c>
      <c r="AA392">
        <v>324.05</v>
      </c>
      <c r="AB392">
        <v>382.4</v>
      </c>
      <c r="AC392" s="1">
        <f>(Table2[[#This Row],[Close Price]]/Table2[[#This Row],[Day Low]])-1</f>
        <v>6.7955300513440342E-3</v>
      </c>
      <c r="AD392" s="1">
        <f>(Table2[[#This Row],[Day High]]/Table2[[#This Row],[Close Price]])-1</f>
        <v>7.8146092695364988E-2</v>
      </c>
      <c r="AE392" s="1">
        <f>(Table2[[#This Row],[Close Price]]/Table2[[#This Row],[Current Week Low]])-1</f>
        <v>6.7955300513440342E-3</v>
      </c>
      <c r="AF392" s="1">
        <f>(Table2[[#This Row],[Current Week High]]/Table2[[#This Row],[Close Price]])-1</f>
        <v>0.11534423278836048</v>
      </c>
      <c r="AG392" s="1">
        <f>(Table2[[#This Row],[Close Price]]/Table2[[#This Row],[Current Month Low]])-1</f>
        <v>2.8699274803271058E-2</v>
      </c>
      <c r="AH392" s="1">
        <f>(Table2[[#This Row],[Current Month High]]/Table2[[#This Row],[Close Price]])-1</f>
        <v>0.14714264286785639</v>
      </c>
      <c r="AI392">
        <v>31.483425828708501</v>
      </c>
      <c r="AJ392">
        <v>33.848624774141697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-0.1</v>
      </c>
      <c r="AM392" t="s">
        <v>3161</v>
      </c>
      <c r="AN392">
        <v>-5.0999999999999996</v>
      </c>
      <c r="AO392" t="s">
        <v>3161</v>
      </c>
      <c r="AP392">
        <v>0.10655304727611201</v>
      </c>
      <c r="AQ392">
        <f>(Table2[[#This Row],[Sharpe Ratio]]-AVERAGE(Table2[Sharpe Ratio]))/_xlfn.STDEV.P(Table2[Sharpe Ratio])</f>
        <v>0.57287032740489541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497</v>
      </c>
      <c r="AT392">
        <f>_xlfn.RANK.AVG(Table2[[#This Row],[6M Return vs Nifty Z-Score]],Table2[6M Return vs Nifty Z-Score])</f>
        <v>458</v>
      </c>
      <c r="AU392">
        <f>_xlfn.RANK.AVG(Table2[[#This Row],[Sharpe Ratio Z-Score]],Table2[Sharpe Ratio Z-Score])</f>
        <v>199</v>
      </c>
      <c r="AV392">
        <f>(Table2[[#This Row],[Rank 1Y]]+Table2[[#This Row],[Rank 6M]]+Table2[[#This Row],[Rank Sharpe]])/3</f>
        <v>384.66666666666669</v>
      </c>
    </row>
    <row r="393" spans="1:48" x14ac:dyDescent="0.3">
      <c r="A393" t="s">
        <v>569</v>
      </c>
      <c r="B393" t="s">
        <v>570</v>
      </c>
      <c r="C393" t="s">
        <v>3120</v>
      </c>
      <c r="D393" t="s">
        <v>171</v>
      </c>
      <c r="E393">
        <v>33647.498755150002</v>
      </c>
      <c r="F393">
        <v>838.7</v>
      </c>
      <c r="G393">
        <v>-1.82579282167872</v>
      </c>
      <c r="H393">
        <f>(Table2[[#This Row],[1Y Return vs Nifty]]-AVERAGE(Table2[1Y Return vs Nifty]))/_xlfn.STDEV.P(Table2[1Y Return vs Nifty])</f>
        <v>-0.51968251145791311</v>
      </c>
      <c r="I393">
        <v>-0.63420777685555696</v>
      </c>
      <c r="J393">
        <f>(Table2[[#This Row],[1M Return vs Nifty]]-AVERAGE(Table2[1M Return vs Nifty]))/_xlfn.STDEV.P(Table2[1M Return vs Nifty])</f>
        <v>-0.18968319349847718</v>
      </c>
      <c r="K393">
        <v>9.3608450592624095</v>
      </c>
      <c r="L393">
        <f>(Table2[[#This Row],[6M Return vs Nifty]]-AVERAGE(Table2[6M Return vs Nifty]))/_xlfn.STDEV.P(Table2[6M Return vs Nifty])</f>
        <v>0.16577520477985538</v>
      </c>
      <c r="M393">
        <v>-1.87069827872886</v>
      </c>
      <c r="N393">
        <f>(Table2[[#This Row],[1W Return vs Nifty]]-AVERAGE(Table2[1W Return vs Nifty]))/_xlfn.STDEV.P(Table2[1W Return vs Nifty])</f>
        <v>-0.2825309830176333</v>
      </c>
      <c r="O393">
        <v>877.21</v>
      </c>
      <c r="P393">
        <v>863.20160377318905</v>
      </c>
      <c r="Q393">
        <v>783.810154537779</v>
      </c>
      <c r="R393">
        <v>21.718279178870201</v>
      </c>
      <c r="S393" s="1">
        <f>(Table2[[#This Row],[Close Price]]-Table2[[#This Row],[20D EMA]])/Table2[[#This Row],[20D EMA]]</f>
        <v>-4.3900548329362396E-2</v>
      </c>
      <c r="T393" s="1">
        <f>(Table2[[#This Row],[Close Price]]-Table2[[#This Row],[50D EMA]])/Table2[[#This Row],[50D EMA]]</f>
        <v>-2.8384567018977565E-2</v>
      </c>
      <c r="U393" s="1">
        <f>(Table2[[#This Row],[Close Price]]-Table2[[#This Row],[200D EMA]])/Table2[[#This Row],[200D EMA]]</f>
        <v>7.0029515622427929E-2</v>
      </c>
      <c r="V393">
        <v>0.43396880985009001</v>
      </c>
      <c r="W393">
        <v>832.25</v>
      </c>
      <c r="X393">
        <v>860.8</v>
      </c>
      <c r="Y393">
        <v>832.25</v>
      </c>
      <c r="Z393">
        <v>884.35</v>
      </c>
      <c r="AA393">
        <v>832.25</v>
      </c>
      <c r="AB393">
        <v>911.95</v>
      </c>
      <c r="AC393" s="1">
        <f>(Table2[[#This Row],[Close Price]]/Table2[[#This Row],[Day Low]])-1</f>
        <v>7.7500750976269295E-3</v>
      </c>
      <c r="AD393" s="1">
        <f>(Table2[[#This Row],[Day High]]/Table2[[#This Row],[Close Price]])-1</f>
        <v>2.6350304041969697E-2</v>
      </c>
      <c r="AE393" s="1">
        <f>(Table2[[#This Row],[Close Price]]/Table2[[#This Row],[Current Week Low]])-1</f>
        <v>7.7500750976269295E-3</v>
      </c>
      <c r="AF393" s="1">
        <f>(Table2[[#This Row],[Current Week High]]/Table2[[#This Row],[Close Price]])-1</f>
        <v>5.4429474186240556E-2</v>
      </c>
      <c r="AG393" s="1">
        <f>(Table2[[#This Row],[Close Price]]/Table2[[#This Row],[Current Month Low]])-1</f>
        <v>7.7500750976269295E-3</v>
      </c>
      <c r="AH393" s="1">
        <f>(Table2[[#This Row],[Current Month High]]/Table2[[#This Row],[Close Price]])-1</f>
        <v>8.7337546202456151E-2</v>
      </c>
      <c r="AI393">
        <v>12.704185048289</v>
      </c>
      <c r="AJ393">
        <v>38.023533283962799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-0.02</v>
      </c>
      <c r="AM393" t="s">
        <v>3161</v>
      </c>
      <c r="AN393">
        <v>-3.12</v>
      </c>
      <c r="AO393" t="s">
        <v>3161</v>
      </c>
      <c r="AP393">
        <v>3.8806949160868E-2</v>
      </c>
      <c r="AQ393">
        <f>(Table2[[#This Row],[Sharpe Ratio]]-AVERAGE(Table2[Sharpe Ratio]))/_xlfn.STDEV.P(Table2[Sharpe Ratio])</f>
        <v>-0.22344992815891154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-1.0495714113530796</v>
      </c>
      <c r="AS393">
        <f>_xlfn.RANK.AVG(Table2[[#This Row],[1Y Return vs Nifty Z-Score]],Table2[1Y Return vs Nifty Z-Score])</f>
        <v>490</v>
      </c>
      <c r="AT393">
        <f>_xlfn.RANK.AVG(Table2[[#This Row],[6M Return vs Nifty Z-Score]],Table2[6M Return vs Nifty Z-Score])</f>
        <v>265</v>
      </c>
      <c r="AU393">
        <f>_xlfn.RANK.AVG(Table2[[#This Row],[Sharpe Ratio Z-Score]],Table2[Sharpe Ratio Z-Score])</f>
        <v>400</v>
      </c>
      <c r="AV393">
        <f>(Table2[[#This Row],[Rank 1Y]]+Table2[[#This Row],[Rank 6M]]+Table2[[#This Row],[Rank Sharpe]])/3</f>
        <v>385</v>
      </c>
    </row>
    <row r="394" spans="1:48" x14ac:dyDescent="0.3">
      <c r="A394" t="s">
        <v>67</v>
      </c>
      <c r="B394" t="s">
        <v>68</v>
      </c>
      <c r="C394" t="s">
        <v>3114</v>
      </c>
      <c r="D394" t="s">
        <v>69</v>
      </c>
      <c r="E394">
        <v>340673.96089847898</v>
      </c>
      <c r="F394">
        <v>270.8</v>
      </c>
      <c r="G394">
        <v>24.410777838749102</v>
      </c>
      <c r="H394">
        <f>(Table2[[#This Row],[1Y Return vs Nifty]]-AVERAGE(Table2[1Y Return vs Nifty]))/_xlfn.STDEV.P(Table2[1Y Return vs Nifty])</f>
        <v>-8.6430457328589519E-2</v>
      </c>
      <c r="I394">
        <v>1.07198490581691</v>
      </c>
      <c r="J394">
        <f>(Table2[[#This Row],[1M Return vs Nifty]]-AVERAGE(Table2[1M Return vs Nifty]))/_xlfn.STDEV.P(Table2[1M Return vs Nifty])</f>
        <v>1.2557149390488292E-3</v>
      </c>
      <c r="K394">
        <v>-11.729152953167</v>
      </c>
      <c r="L394">
        <f>(Table2[[#This Row],[6M Return vs Nifty]]-AVERAGE(Table2[6M Return vs Nifty]))/_xlfn.STDEV.P(Table2[6M Return vs Nifty])</f>
        <v>-0.56511638885999971</v>
      </c>
      <c r="M394">
        <v>-0.35565083882269799</v>
      </c>
      <c r="N394">
        <f>(Table2[[#This Row],[1W Return vs Nifty]]-AVERAGE(Table2[1W Return vs Nifty]))/_xlfn.STDEV.P(Table2[1W Return vs Nifty])</f>
        <v>1.1370545204057851E-2</v>
      </c>
      <c r="O394">
        <v>287.66000000000003</v>
      </c>
      <c r="P394">
        <v>296.17432351523502</v>
      </c>
      <c r="Q394">
        <v>275.93925863290701</v>
      </c>
      <c r="R394">
        <v>22.785754047648702</v>
      </c>
      <c r="S394" s="1">
        <f>(Table2[[#This Row],[Close Price]]-Table2[[#This Row],[20D EMA]])/Table2[[#This Row],[20D EMA]]</f>
        <v>-5.8610860043106484E-2</v>
      </c>
      <c r="T394" s="1">
        <f>(Table2[[#This Row],[Close Price]]-Table2[[#This Row],[50D EMA]])/Table2[[#This Row],[50D EMA]]</f>
        <v>-8.5673610102564371E-2</v>
      </c>
      <c r="U394" s="1">
        <f>(Table2[[#This Row],[Close Price]]-Table2[[#This Row],[200D EMA]])/Table2[[#This Row],[200D EMA]]</f>
        <v>-1.8624601147254519E-2</v>
      </c>
      <c r="V394">
        <v>0.576678754561609</v>
      </c>
      <c r="W394">
        <v>270</v>
      </c>
      <c r="X394">
        <v>278.14999999999998</v>
      </c>
      <c r="Y394">
        <v>270</v>
      </c>
      <c r="Z394">
        <v>284</v>
      </c>
      <c r="AA394">
        <v>270</v>
      </c>
      <c r="AB394">
        <v>299.7</v>
      </c>
      <c r="AC394" s="1">
        <f>(Table2[[#This Row],[Close Price]]/Table2[[#This Row],[Day Low]])-1</f>
        <v>2.9629629629630561E-3</v>
      </c>
      <c r="AD394" s="1">
        <f>(Table2[[#This Row],[Day High]]/Table2[[#This Row],[Close Price]])-1</f>
        <v>2.7141802067946807E-2</v>
      </c>
      <c r="AE394" s="1">
        <f>(Table2[[#This Row],[Close Price]]/Table2[[#This Row],[Current Week Low]])-1</f>
        <v>2.9629629629630561E-3</v>
      </c>
      <c r="AF394" s="1">
        <f>(Table2[[#This Row],[Current Week High]]/Table2[[#This Row],[Close Price]])-1</f>
        <v>4.8744460856720684E-2</v>
      </c>
      <c r="AG394" s="1">
        <f>(Table2[[#This Row],[Close Price]]/Table2[[#This Row],[Current Month Low]])-1</f>
        <v>2.9629629629630561E-3</v>
      </c>
      <c r="AH394" s="1">
        <f>(Table2[[#This Row],[Current Month High]]/Table2[[#This Row],[Close Price]])-1</f>
        <v>0.10672082717872966</v>
      </c>
      <c r="AI394">
        <v>27.4002954209748</v>
      </c>
      <c r="AJ394">
        <v>50.5280711506392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-0.09</v>
      </c>
      <c r="AM394" t="s">
        <v>3161</v>
      </c>
      <c r="AN394">
        <v>-8.2799999999999994</v>
      </c>
      <c r="AO394" t="s">
        <v>3161</v>
      </c>
      <c r="AP394">
        <v>6.4324487796935004E-2</v>
      </c>
      <c r="AQ394">
        <f>(Table2[[#This Row],[Sharpe Ratio]]-AVERAGE(Table2[Sharpe Ratio]))/_xlfn.STDEV.P(Table2[Sharpe Ratio])</f>
        <v>7.6495507126014869E-2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317</v>
      </c>
      <c r="AT394">
        <f>_xlfn.RANK.AVG(Table2[[#This Row],[6M Return vs Nifty Z-Score]],Table2[6M Return vs Nifty Z-Score])</f>
        <v>516</v>
      </c>
      <c r="AU394">
        <f>_xlfn.RANK.AVG(Table2[[#This Row],[Sharpe Ratio Z-Score]],Table2[Sharpe Ratio Z-Score])</f>
        <v>323</v>
      </c>
      <c r="AV394">
        <f>(Table2[[#This Row],[Rank 1Y]]+Table2[[#This Row],[Rank 6M]]+Table2[[#This Row],[Rank Sharpe]])/3</f>
        <v>385.33333333333331</v>
      </c>
    </row>
    <row r="395" spans="1:48" x14ac:dyDescent="0.3">
      <c r="A395" t="s">
        <v>1126</v>
      </c>
      <c r="B395" t="s">
        <v>1127</v>
      </c>
      <c r="C395" t="s">
        <v>3122</v>
      </c>
      <c r="D395" t="s">
        <v>394</v>
      </c>
      <c r="E395">
        <v>10734.734557725</v>
      </c>
      <c r="F395">
        <v>391.75</v>
      </c>
      <c r="G395">
        <v>8.5116866003077405</v>
      </c>
      <c r="H395">
        <f>(Table2[[#This Row],[1Y Return vs Nifty]]-AVERAGE(Table2[1Y Return vs Nifty]))/_xlfn.STDEV.P(Table2[1Y Return vs Nifty])</f>
        <v>-0.34897673393606471</v>
      </c>
      <c r="I395">
        <v>-2.22839200007268</v>
      </c>
      <c r="J395">
        <f>(Table2[[#This Row],[1M Return vs Nifty]]-AVERAGE(Table2[1M Return vs Nifty]))/_xlfn.STDEV.P(Table2[1M Return vs Nifty])</f>
        <v>-0.36808730841510179</v>
      </c>
      <c r="K395">
        <v>-14.614843302537601</v>
      </c>
      <c r="L395">
        <f>(Table2[[#This Row],[6M Return vs Nifty]]-AVERAGE(Table2[6M Return vs Nifty]))/_xlfn.STDEV.P(Table2[6M Return vs Nifty])</f>
        <v>-0.66512241147601003</v>
      </c>
      <c r="M395">
        <v>-0.146323973347987</v>
      </c>
      <c r="N395">
        <f>(Table2[[#This Row],[1W Return vs Nifty]]-AVERAGE(Table2[1W Return vs Nifty]))/_xlfn.STDEV.P(Table2[1W Return vs Nifty])</f>
        <v>5.1977515019263378E-2</v>
      </c>
      <c r="O395">
        <v>406.55</v>
      </c>
      <c r="P395">
        <v>413.37536344992702</v>
      </c>
      <c r="Q395">
        <v>403.35766611590998</v>
      </c>
      <c r="R395">
        <v>32.580692322435297</v>
      </c>
      <c r="S395" s="1">
        <f>(Table2[[#This Row],[Close Price]]-Table2[[#This Row],[20D EMA]])/Table2[[#This Row],[20D EMA]]</f>
        <v>-3.6403886360841249E-2</v>
      </c>
      <c r="T395" s="1">
        <f>(Table2[[#This Row],[Close Price]]-Table2[[#This Row],[50D EMA]])/Table2[[#This Row],[50D EMA]]</f>
        <v>-5.2314108101283945E-2</v>
      </c>
      <c r="U395" s="1">
        <f>(Table2[[#This Row],[Close Price]]-Table2[[#This Row],[200D EMA]])/Table2[[#This Row],[200D EMA]]</f>
        <v>-2.8777601347421442E-2</v>
      </c>
      <c r="V395">
        <v>0.52413353927877004</v>
      </c>
      <c r="W395">
        <v>386.7</v>
      </c>
      <c r="X395">
        <v>401.75</v>
      </c>
      <c r="Y395">
        <v>386.7</v>
      </c>
      <c r="Z395">
        <v>414.5</v>
      </c>
      <c r="AA395">
        <v>384.7</v>
      </c>
      <c r="AB395">
        <v>433.2</v>
      </c>
      <c r="AC395" s="1">
        <f>(Table2[[#This Row],[Close Price]]/Table2[[#This Row],[Day Low]])-1</f>
        <v>1.3059219032842018E-2</v>
      </c>
      <c r="AD395" s="1">
        <f>(Table2[[#This Row],[Day High]]/Table2[[#This Row],[Close Price]])-1</f>
        <v>2.5526483726866722E-2</v>
      </c>
      <c r="AE395" s="1">
        <f>(Table2[[#This Row],[Close Price]]/Table2[[#This Row],[Current Week Low]])-1</f>
        <v>1.3059219032842018E-2</v>
      </c>
      <c r="AF395" s="1">
        <f>(Table2[[#This Row],[Current Week High]]/Table2[[#This Row],[Close Price]])-1</f>
        <v>5.8072750478621593E-2</v>
      </c>
      <c r="AG395" s="1">
        <f>(Table2[[#This Row],[Close Price]]/Table2[[#This Row],[Current Month Low]])-1</f>
        <v>1.8325968286976968E-2</v>
      </c>
      <c r="AH395" s="1">
        <f>(Table2[[#This Row],[Current Month High]]/Table2[[#This Row],[Close Price]])-1</f>
        <v>0.10580727504786203</v>
      </c>
      <c r="AI395">
        <v>41.403956604977601</v>
      </c>
      <c r="AJ395">
        <v>40.538116591928201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-0.05</v>
      </c>
      <c r="AM395" t="s">
        <v>3161</v>
      </c>
      <c r="AN395">
        <v>-3.3</v>
      </c>
      <c r="AO395" t="s">
        <v>3161</v>
      </c>
      <c r="AP395">
        <v>0.10748939849313301</v>
      </c>
      <c r="AQ395">
        <f>(Table2[[#This Row],[Sharpe Ratio]]-AVERAGE(Table2[Sharpe Ratio]))/_xlfn.STDEV.P(Table2[Sharpe Ratio])</f>
        <v>0.5838766504431202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415</v>
      </c>
      <c r="AT395">
        <f>_xlfn.RANK.AVG(Table2[[#This Row],[6M Return vs Nifty Z-Score]],Table2[6M Return vs Nifty Z-Score])</f>
        <v>550</v>
      </c>
      <c r="AU395">
        <f>_xlfn.RANK.AVG(Table2[[#This Row],[Sharpe Ratio Z-Score]],Table2[Sharpe Ratio Z-Score])</f>
        <v>193</v>
      </c>
      <c r="AV395">
        <f>(Table2[[#This Row],[Rank 1Y]]+Table2[[#This Row],[Rank 6M]]+Table2[[#This Row],[Rank Sharpe]])/3</f>
        <v>386</v>
      </c>
    </row>
    <row r="396" spans="1:48" x14ac:dyDescent="0.3">
      <c r="A396" t="s">
        <v>400</v>
      </c>
      <c r="B396" t="s">
        <v>401</v>
      </c>
      <c r="C396" t="s">
        <v>3115</v>
      </c>
      <c r="D396" t="s">
        <v>21</v>
      </c>
      <c r="E396">
        <v>56327.814382319899</v>
      </c>
      <c r="F396">
        <v>2977.65</v>
      </c>
      <c r="G396">
        <v>15.5250607186239</v>
      </c>
      <c r="H396">
        <f>(Table2[[#This Row],[1Y Return vs Nifty]]-AVERAGE(Table2[1Y Return vs Nifty]))/_xlfn.STDEV.P(Table2[1Y Return vs Nifty])</f>
        <v>-0.23316286548255846</v>
      </c>
      <c r="I396">
        <v>2.9283064773982499</v>
      </c>
      <c r="J396">
        <f>(Table2[[#This Row],[1M Return vs Nifty]]-AVERAGE(Table2[1M Return vs Nifty]))/_xlfn.STDEV.P(Table2[1M Return vs Nifty])</f>
        <v>0.20899544925299293</v>
      </c>
      <c r="K396">
        <v>23.529703136013399</v>
      </c>
      <c r="L396">
        <f>(Table2[[#This Row],[6M Return vs Nifty]]-AVERAGE(Table2[6M Return vs Nifty]))/_xlfn.STDEV.P(Table2[6M Return vs Nifty])</f>
        <v>0.65680888120174041</v>
      </c>
      <c r="M396">
        <v>2.6093753906522199</v>
      </c>
      <c r="N396">
        <f>(Table2[[#This Row],[1W Return vs Nifty]]-AVERAGE(Table2[1W Return vs Nifty]))/_xlfn.STDEV.P(Table2[1W Return vs Nifty])</f>
        <v>0.58655104259762514</v>
      </c>
      <c r="O396">
        <v>2978.28</v>
      </c>
      <c r="P396">
        <v>2946.6657012882802</v>
      </c>
      <c r="Q396">
        <v>2683.2700738449498</v>
      </c>
      <c r="R396">
        <v>50.123038198221799</v>
      </c>
      <c r="S396" s="1">
        <f>(Table2[[#This Row],[Close Price]]-Table2[[#This Row],[20D EMA]])/Table2[[#This Row],[20D EMA]]</f>
        <v>-2.1153148797296059E-4</v>
      </c>
      <c r="T396" s="1">
        <f>(Table2[[#This Row],[Close Price]]-Table2[[#This Row],[50D EMA]])/Table2[[#This Row],[50D EMA]]</f>
        <v>1.0515036944358369E-2</v>
      </c>
      <c r="U396" s="1">
        <f>(Table2[[#This Row],[Close Price]]-Table2[[#This Row],[200D EMA]])/Table2[[#This Row],[200D EMA]]</f>
        <v>0.10970939117329445</v>
      </c>
      <c r="V396">
        <v>1.33486014372425</v>
      </c>
      <c r="W396">
        <v>2965.5</v>
      </c>
      <c r="X396">
        <v>3040</v>
      </c>
      <c r="Y396">
        <v>2965.5</v>
      </c>
      <c r="Z396">
        <v>3136.75</v>
      </c>
      <c r="AA396">
        <v>2836.6</v>
      </c>
      <c r="AB396">
        <v>3136.75</v>
      </c>
      <c r="AC396" s="1">
        <f>(Table2[[#This Row],[Close Price]]/Table2[[#This Row],[Day Low]])-1</f>
        <v>4.0971168437025085E-3</v>
      </c>
      <c r="AD396" s="1">
        <f>(Table2[[#This Row],[Day High]]/Table2[[#This Row],[Close Price]])-1</f>
        <v>2.0939331351905066E-2</v>
      </c>
      <c r="AE396" s="1">
        <f>(Table2[[#This Row],[Close Price]]/Table2[[#This Row],[Current Week Low]])-1</f>
        <v>4.0971168437025085E-3</v>
      </c>
      <c r="AF396" s="1">
        <f>(Table2[[#This Row],[Current Week High]]/Table2[[#This Row],[Close Price]])-1</f>
        <v>5.3431397242792E-2</v>
      </c>
      <c r="AG396" s="1">
        <f>(Table2[[#This Row],[Close Price]]/Table2[[#This Row],[Current Month Low]])-1</f>
        <v>4.9725022914757222E-2</v>
      </c>
      <c r="AH396" s="1">
        <f>(Table2[[#This Row],[Current Month High]]/Table2[[#This Row],[Close Price]])-1</f>
        <v>5.3431397242792E-2</v>
      </c>
      <c r="AI396">
        <v>7.0575789632764101</v>
      </c>
      <c r="AJ396">
        <v>43.910395824271397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0.03</v>
      </c>
      <c r="AM396" t="s">
        <v>3162</v>
      </c>
      <c r="AN396">
        <v>4.5999999999999996</v>
      </c>
      <c r="AO396" t="s">
        <v>3162</v>
      </c>
      <c r="AP396">
        <v>-4.6805289887878E-2</v>
      </c>
      <c r="AQ396">
        <f>(Table2[[#This Row],[Sharpe Ratio]]-AVERAGE(Table2[Sharpe Ratio]))/_xlfn.STDEV.P(Table2[Sharpe Ratio])</f>
        <v>-1.2297774064250981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-1.0584898855298119E-2</v>
      </c>
      <c r="AS396">
        <f>_xlfn.RANK.AVG(Table2[[#This Row],[1Y Return vs Nifty Z-Score]],Table2[1Y Return vs Nifty Z-Score])</f>
        <v>376</v>
      </c>
      <c r="AT396">
        <f>_xlfn.RANK.AVG(Table2[[#This Row],[6M Return vs Nifty Z-Score]],Table2[6M Return vs Nifty Z-Score])</f>
        <v>136</v>
      </c>
      <c r="AU396">
        <f>_xlfn.RANK.AVG(Table2[[#This Row],[Sharpe Ratio Z-Score]],Table2[Sharpe Ratio Z-Score])</f>
        <v>647</v>
      </c>
      <c r="AV396">
        <f>(Table2[[#This Row],[Rank 1Y]]+Table2[[#This Row],[Rank 6M]]+Table2[[#This Row],[Rank Sharpe]])/3</f>
        <v>386.33333333333331</v>
      </c>
    </row>
    <row r="397" spans="1:48" x14ac:dyDescent="0.3">
      <c r="A397" t="s">
        <v>225</v>
      </c>
      <c r="B397" t="s">
        <v>226</v>
      </c>
      <c r="C397" t="s">
        <v>3125</v>
      </c>
      <c r="D397" t="s">
        <v>227</v>
      </c>
      <c r="E397">
        <v>111018.84190256</v>
      </c>
      <c r="F397">
        <v>1770.8</v>
      </c>
      <c r="G397">
        <v>15.864045878433901</v>
      </c>
      <c r="H397">
        <f>(Table2[[#This Row],[1Y Return vs Nifty]]-AVERAGE(Table2[1Y Return vs Nifty]))/_xlfn.STDEV.P(Table2[1Y Return vs Nifty])</f>
        <v>-0.22756510582456491</v>
      </c>
      <c r="I397">
        <v>-6.8057237293655701</v>
      </c>
      <c r="J397">
        <f>(Table2[[#This Row],[1M Return vs Nifty]]-AVERAGE(Table2[1M Return vs Nifty]))/_xlfn.STDEV.P(Table2[1M Return vs Nifty])</f>
        <v>-0.8803335118032658</v>
      </c>
      <c r="K397">
        <v>4.6283852136159096</v>
      </c>
      <c r="L397">
        <f>(Table2[[#This Row],[6M Return vs Nifty]]-AVERAGE(Table2[6M Return vs Nifty]))/_xlfn.STDEV.P(Table2[6M Return vs Nifty])</f>
        <v>1.7678342536619576E-3</v>
      </c>
      <c r="M397">
        <v>-4.7482679530941603</v>
      </c>
      <c r="N397">
        <f>(Table2[[#This Row],[1W Return vs Nifty]]-AVERAGE(Table2[1W Return vs Nifty]))/_xlfn.STDEV.P(Table2[1W Return vs Nifty])</f>
        <v>-0.84074592902139522</v>
      </c>
      <c r="O397">
        <v>1908.33</v>
      </c>
      <c r="P397">
        <v>1914.1029381232299</v>
      </c>
      <c r="Q397">
        <v>1737.13405196453</v>
      </c>
      <c r="R397">
        <v>22.586059197372201</v>
      </c>
      <c r="S397" s="1">
        <f>(Table2[[#This Row],[Close Price]]-Table2[[#This Row],[20D EMA]])/Table2[[#This Row],[20D EMA]]</f>
        <v>-7.206824815414524E-2</v>
      </c>
      <c r="T397" s="1">
        <f>(Table2[[#This Row],[Close Price]]-Table2[[#This Row],[50D EMA]])/Table2[[#This Row],[50D EMA]]</f>
        <v>-7.4866892092928877E-2</v>
      </c>
      <c r="U397" s="1">
        <f>(Table2[[#This Row],[Close Price]]-Table2[[#This Row],[200D EMA]])/Table2[[#This Row],[200D EMA]]</f>
        <v>1.9380167004035751E-2</v>
      </c>
      <c r="V397">
        <v>1.2417131690021601</v>
      </c>
      <c r="W397">
        <v>1761.5</v>
      </c>
      <c r="X397">
        <v>1819.45</v>
      </c>
      <c r="Y397">
        <v>1761.5</v>
      </c>
      <c r="Z397">
        <v>1865</v>
      </c>
      <c r="AA397">
        <v>1761.5</v>
      </c>
      <c r="AB397">
        <v>2065.4</v>
      </c>
      <c r="AC397" s="1">
        <f>(Table2[[#This Row],[Close Price]]/Table2[[#This Row],[Day Low]])-1</f>
        <v>5.2795912574510329E-3</v>
      </c>
      <c r="AD397" s="1">
        <f>(Table2[[#This Row],[Day High]]/Table2[[#This Row],[Close Price]])-1</f>
        <v>2.747345832392134E-2</v>
      </c>
      <c r="AE397" s="1">
        <f>(Table2[[#This Row],[Close Price]]/Table2[[#This Row],[Current Week Low]])-1</f>
        <v>5.2795912574510329E-3</v>
      </c>
      <c r="AF397" s="1">
        <f>(Table2[[#This Row],[Current Week High]]/Table2[[#This Row],[Close Price]])-1</f>
        <v>5.3196295459679188E-2</v>
      </c>
      <c r="AG397" s="1">
        <f>(Table2[[#This Row],[Close Price]]/Table2[[#This Row],[Current Month Low]])-1</f>
        <v>5.2795912574510329E-3</v>
      </c>
      <c r="AH397" s="1">
        <f>(Table2[[#This Row],[Current Month High]]/Table2[[#This Row],[Close Price]])-1</f>
        <v>0.16636548452676769</v>
      </c>
      <c r="AI397">
        <v>18.929297492658598</v>
      </c>
      <c r="AJ397">
        <v>43.634667640021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0.02</v>
      </c>
      <c r="AM397" t="s">
        <v>3162</v>
      </c>
      <c r="AN397">
        <v>-8.4600000000000009</v>
      </c>
      <c r="AO397" t="s">
        <v>3161</v>
      </c>
      <c r="AP397">
        <v>1.9101516566471001E-2</v>
      </c>
      <c r="AQ397">
        <f>(Table2[[#This Row],[Sharpe Ratio]]-AVERAGE(Table2[Sharpe Ratio]))/_xlfn.STDEV.P(Table2[Sharpe Ratio])</f>
        <v>-0.45507707062358826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373</v>
      </c>
      <c r="AT397">
        <f>_xlfn.RANK.AVG(Table2[[#This Row],[6M Return vs Nifty Z-Score]],Table2[6M Return vs Nifty Z-Score])</f>
        <v>324</v>
      </c>
      <c r="AU397">
        <f>_xlfn.RANK.AVG(Table2[[#This Row],[Sharpe Ratio Z-Score]],Table2[Sharpe Ratio Z-Score])</f>
        <v>463</v>
      </c>
      <c r="AV397">
        <f>(Table2[[#This Row],[Rank 1Y]]+Table2[[#This Row],[Rank 6M]]+Table2[[#This Row],[Rank Sharpe]])/3</f>
        <v>386.66666666666669</v>
      </c>
    </row>
    <row r="398" spans="1:48" x14ac:dyDescent="0.3">
      <c r="A398" t="s">
        <v>415</v>
      </c>
      <c r="B398" t="s">
        <v>416</v>
      </c>
      <c r="C398" t="s">
        <v>3116</v>
      </c>
      <c r="D398" t="s">
        <v>404</v>
      </c>
      <c r="E398">
        <v>54077.176595540899</v>
      </c>
      <c r="F398">
        <v>207.57</v>
      </c>
      <c r="G398">
        <v>-0.18783983484136599</v>
      </c>
      <c r="H398">
        <f>(Table2[[#This Row],[1Y Return vs Nifty]]-AVERAGE(Table2[1Y Return vs Nifty]))/_xlfn.STDEV.P(Table2[1Y Return vs Nifty])</f>
        <v>-0.49263452163869137</v>
      </c>
      <c r="I398">
        <v>-0.77104692771788597</v>
      </c>
      <c r="J398">
        <f>(Table2[[#This Row],[1M Return vs Nifty]]-AVERAGE(Table2[1M Return vs Nifty]))/_xlfn.STDEV.P(Table2[1M Return vs Nifty])</f>
        <v>-0.20499677347248457</v>
      </c>
      <c r="K398">
        <v>-7.1589575278253701</v>
      </c>
      <c r="L398">
        <f>(Table2[[#This Row],[6M Return vs Nifty]]-AVERAGE(Table2[6M Return vs Nifty]))/_xlfn.STDEV.P(Table2[6M Return vs Nifty])</f>
        <v>-0.40673242809789345</v>
      </c>
      <c r="M398">
        <v>-2.1151994154461899</v>
      </c>
      <c r="N398">
        <f>(Table2[[#This Row],[1W Return vs Nifty]]-AVERAGE(Table2[1W Return vs Nifty]))/_xlfn.STDEV.P(Table2[1W Return vs Nifty])</f>
        <v>-0.32996135109747027</v>
      </c>
      <c r="O398">
        <v>223.17</v>
      </c>
      <c r="P398">
        <v>223.85147780922901</v>
      </c>
      <c r="Q398">
        <v>210.94260994931099</v>
      </c>
      <c r="R398">
        <v>23.865151241075299</v>
      </c>
      <c r="S398" s="1">
        <f>(Table2[[#This Row],[Close Price]]-Table2[[#This Row],[20D EMA]])/Table2[[#This Row],[20D EMA]]</f>
        <v>-6.9901868530716477E-2</v>
      </c>
      <c r="T398" s="1">
        <f>(Table2[[#This Row],[Close Price]]-Table2[[#This Row],[50D EMA]])/Table2[[#This Row],[50D EMA]]</f>
        <v>-7.2733394340619179E-2</v>
      </c>
      <c r="U398" s="1">
        <f>(Table2[[#This Row],[Close Price]]-Table2[[#This Row],[200D EMA]])/Table2[[#This Row],[200D EMA]]</f>
        <v>-1.5988282074074215E-2</v>
      </c>
      <c r="V398">
        <v>0.56127103280768997</v>
      </c>
      <c r="W398">
        <v>206.35</v>
      </c>
      <c r="X398">
        <v>216.7</v>
      </c>
      <c r="Y398">
        <v>206.35</v>
      </c>
      <c r="Z398">
        <v>223.05</v>
      </c>
      <c r="AA398">
        <v>206.35</v>
      </c>
      <c r="AB398">
        <v>244</v>
      </c>
      <c r="AC398" s="1">
        <f>(Table2[[#This Row],[Close Price]]/Table2[[#This Row],[Day Low]])-1</f>
        <v>5.9122849527502019E-3</v>
      </c>
      <c r="AD398" s="1">
        <f>(Table2[[#This Row],[Day High]]/Table2[[#This Row],[Close Price]])-1</f>
        <v>4.3985161632220438E-2</v>
      </c>
      <c r="AE398" s="1">
        <f>(Table2[[#This Row],[Close Price]]/Table2[[#This Row],[Current Week Low]])-1</f>
        <v>5.9122849527502019E-3</v>
      </c>
      <c r="AF398" s="1">
        <f>(Table2[[#This Row],[Current Week High]]/Table2[[#This Row],[Close Price]])-1</f>
        <v>7.4577251047839299E-2</v>
      </c>
      <c r="AG398" s="1">
        <f>(Table2[[#This Row],[Close Price]]/Table2[[#This Row],[Current Month Low]])-1</f>
        <v>5.9122849527502019E-3</v>
      </c>
      <c r="AH398" s="1">
        <f>(Table2[[#This Row],[Current Month High]]/Table2[[#This Row],[Close Price]])-1</f>
        <v>0.17550705785999909</v>
      </c>
      <c r="AI398">
        <v>18.947824830177701</v>
      </c>
      <c r="AJ398">
        <v>33.916129032257999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-0.03</v>
      </c>
      <c r="AM398" t="s">
        <v>3161</v>
      </c>
      <c r="AN398">
        <v>-8.89</v>
      </c>
      <c r="AO398" t="s">
        <v>3161</v>
      </c>
      <c r="AP398">
        <v>9.7580464086114996E-2</v>
      </c>
      <c r="AQ398">
        <f>(Table2[[#This Row],[Sharpe Ratio]]-AVERAGE(Table2[Sharpe Ratio]))/_xlfn.STDEV.P(Table2[Sharpe Ratio])</f>
        <v>0.46740226448012928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477</v>
      </c>
      <c r="AT398">
        <f>_xlfn.RANK.AVG(Table2[[#This Row],[6M Return vs Nifty Z-Score]],Table2[6M Return vs Nifty Z-Score])</f>
        <v>467</v>
      </c>
      <c r="AU398">
        <f>_xlfn.RANK.AVG(Table2[[#This Row],[Sharpe Ratio Z-Score]],Table2[Sharpe Ratio Z-Score])</f>
        <v>218</v>
      </c>
      <c r="AV398">
        <f>(Table2[[#This Row],[Rank 1Y]]+Table2[[#This Row],[Rank 6M]]+Table2[[#This Row],[Rank Sharpe]])/3</f>
        <v>387.33333333333331</v>
      </c>
    </row>
    <row r="399" spans="1:48" x14ac:dyDescent="0.3">
      <c r="A399" t="s">
        <v>369</v>
      </c>
      <c r="B399" t="s">
        <v>370</v>
      </c>
      <c r="C399" t="s">
        <v>3123</v>
      </c>
      <c r="D399" t="s">
        <v>371</v>
      </c>
      <c r="E399">
        <v>63128.180614850004</v>
      </c>
      <c r="F399">
        <v>215.41</v>
      </c>
      <c r="G399">
        <v>24.0250290876942</v>
      </c>
      <c r="H399">
        <f>(Table2[[#This Row],[1Y Return vs Nifty]]-AVERAGE(Table2[1Y Return vs Nifty]))/_xlfn.STDEV.P(Table2[1Y Return vs Nifty])</f>
        <v>-9.2800437648633063E-2</v>
      </c>
      <c r="I399">
        <v>10.5787860753577</v>
      </c>
      <c r="J399">
        <f>(Table2[[#This Row],[1M Return vs Nifty]]-AVERAGE(Table2[1M Return vs Nifty]))/_xlfn.STDEV.P(Table2[1M Return vs Nifty])</f>
        <v>1.0651556228916939</v>
      </c>
      <c r="K399">
        <v>-18.9769980845982</v>
      </c>
      <c r="L399">
        <f>(Table2[[#This Row],[6M Return vs Nifty]]-AVERAGE(Table2[6M Return vs Nifty]))/_xlfn.STDEV.P(Table2[6M Return vs Nifty])</f>
        <v>-0.81629654902144655</v>
      </c>
      <c r="M399">
        <v>-2.8826261028273699</v>
      </c>
      <c r="N399">
        <f>(Table2[[#This Row],[1W Return vs Nifty]]-AVERAGE(Table2[1W Return vs Nifty]))/_xlfn.STDEV.P(Table2[1W Return vs Nifty])</f>
        <v>-0.47883317535757963</v>
      </c>
      <c r="O399">
        <v>227.13</v>
      </c>
      <c r="P399">
        <v>227.51767531453399</v>
      </c>
      <c r="Q399">
        <v>221.92310220572401</v>
      </c>
      <c r="R399">
        <v>34.448449986630003</v>
      </c>
      <c r="S399" s="1">
        <f>(Table2[[#This Row],[Close Price]]-Table2[[#This Row],[20D EMA]])/Table2[[#This Row],[20D EMA]]</f>
        <v>-5.1600405054374146E-2</v>
      </c>
      <c r="T399" s="1">
        <f>(Table2[[#This Row],[Close Price]]-Table2[[#This Row],[50D EMA]])/Table2[[#This Row],[50D EMA]]</f>
        <v>-5.3216416253355353E-2</v>
      </c>
      <c r="U399" s="1">
        <f>(Table2[[#This Row],[Close Price]]-Table2[[#This Row],[200D EMA]])/Table2[[#This Row],[200D EMA]]</f>
        <v>-2.9348464134600672E-2</v>
      </c>
      <c r="V399">
        <v>1.16004427951987</v>
      </c>
      <c r="W399">
        <v>214.1</v>
      </c>
      <c r="X399">
        <v>226.27</v>
      </c>
      <c r="Y399">
        <v>214.1</v>
      </c>
      <c r="Z399">
        <v>233.8</v>
      </c>
      <c r="AA399">
        <v>211</v>
      </c>
      <c r="AB399">
        <v>247.4</v>
      </c>
      <c r="AC399" s="1">
        <f>(Table2[[#This Row],[Close Price]]/Table2[[#This Row],[Day Low]])-1</f>
        <v>6.118636151331236E-3</v>
      </c>
      <c r="AD399" s="1">
        <f>(Table2[[#This Row],[Day High]]/Table2[[#This Row],[Close Price]])-1</f>
        <v>5.0415486746204996E-2</v>
      </c>
      <c r="AE399" s="1">
        <f>(Table2[[#This Row],[Close Price]]/Table2[[#This Row],[Current Week Low]])-1</f>
        <v>6.118636151331236E-3</v>
      </c>
      <c r="AF399" s="1">
        <f>(Table2[[#This Row],[Current Week High]]/Table2[[#This Row],[Close Price]])-1</f>
        <v>8.5372081147579104E-2</v>
      </c>
      <c r="AG399" s="1">
        <f>(Table2[[#This Row],[Close Price]]/Table2[[#This Row],[Current Month Low]])-1</f>
        <v>2.0900473933649355E-2</v>
      </c>
      <c r="AH399" s="1">
        <f>(Table2[[#This Row],[Current Month High]]/Table2[[#This Row],[Close Price]])-1</f>
        <v>0.1485074973306717</v>
      </c>
      <c r="AI399">
        <v>32.932547235504401</v>
      </c>
      <c r="AJ399">
        <v>44.376675603217102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-0.09</v>
      </c>
      <c r="AM399" t="s">
        <v>3161</v>
      </c>
      <c r="AN399">
        <v>-8.94</v>
      </c>
      <c r="AO399" t="s">
        <v>3161</v>
      </c>
      <c r="AP399">
        <v>8.7184462563032999E-2</v>
      </c>
      <c r="AQ399">
        <f>(Table2[[#This Row],[Sharpe Ratio]]-AVERAGE(Table2[Sharpe Ratio]))/_xlfn.STDEV.P(Table2[Sharpe Ratio])</f>
        <v>0.34520265712237991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318</v>
      </c>
      <c r="AT399">
        <f>_xlfn.RANK.AVG(Table2[[#This Row],[6M Return vs Nifty Z-Score]],Table2[6M Return vs Nifty Z-Score])</f>
        <v>592</v>
      </c>
      <c r="AU399">
        <f>_xlfn.RANK.AVG(Table2[[#This Row],[Sharpe Ratio Z-Score]],Table2[Sharpe Ratio Z-Score])</f>
        <v>255</v>
      </c>
      <c r="AV399">
        <f>(Table2[[#This Row],[Rank 1Y]]+Table2[[#This Row],[Rank 6M]]+Table2[[#This Row],[Rank Sharpe]])/3</f>
        <v>388.33333333333331</v>
      </c>
    </row>
    <row r="400" spans="1:48" x14ac:dyDescent="0.3">
      <c r="A400" t="s">
        <v>1589</v>
      </c>
      <c r="B400" t="s">
        <v>1590</v>
      </c>
      <c r="C400" t="s">
        <v>3127</v>
      </c>
      <c r="D400" t="s">
        <v>1342</v>
      </c>
      <c r="E400">
        <v>5804.325536415</v>
      </c>
      <c r="F400">
        <v>897.15</v>
      </c>
      <c r="G400">
        <v>-20.5056694605186</v>
      </c>
      <c r="H400">
        <f>(Table2[[#This Row],[1Y Return vs Nifty]]-AVERAGE(Table2[1Y Return vs Nifty]))/_xlfn.STDEV.P(Table2[1Y Return vs Nifty])</f>
        <v>-0.82814869895651122</v>
      </c>
      <c r="I400">
        <v>13.2886726431095</v>
      </c>
      <c r="J400">
        <f>(Table2[[#This Row],[1M Return vs Nifty]]-AVERAGE(Table2[1M Return vs Nifty]))/_xlfn.STDEV.P(Table2[1M Return vs Nifty])</f>
        <v>1.3684172582807204</v>
      </c>
      <c r="K400">
        <v>-2.5285951931445698</v>
      </c>
      <c r="L400">
        <f>(Table2[[#This Row],[6M Return vs Nifty]]-AVERAGE(Table2[6M Return vs Nifty]))/_xlfn.STDEV.P(Table2[6M Return vs Nifty])</f>
        <v>-0.24626333256121893</v>
      </c>
      <c r="M400">
        <v>-3.9719587952581898</v>
      </c>
      <c r="N400">
        <f>(Table2[[#This Row],[1W Return vs Nifty]]-AVERAGE(Table2[1W Return vs Nifty]))/_xlfn.STDEV.P(Table2[1W Return vs Nifty])</f>
        <v>-0.69015100911933769</v>
      </c>
      <c r="O400">
        <v>949.75</v>
      </c>
      <c r="P400">
        <v>915.32854864057197</v>
      </c>
      <c r="Q400">
        <v>825.860471395079</v>
      </c>
      <c r="R400">
        <v>32.163260662558002</v>
      </c>
      <c r="S400" s="1">
        <f>(Table2[[#This Row],[Close Price]]-Table2[[#This Row],[20D EMA]])/Table2[[#This Row],[20D EMA]]</f>
        <v>-5.5382995525138215E-2</v>
      </c>
      <c r="T400" s="1">
        <f>(Table2[[#This Row],[Close Price]]-Table2[[#This Row],[50D EMA]])/Table2[[#This Row],[50D EMA]]</f>
        <v>-1.986013510402403E-2</v>
      </c>
      <c r="U400" s="1">
        <f>(Table2[[#This Row],[Close Price]]-Table2[[#This Row],[200D EMA]])/Table2[[#This Row],[200D EMA]]</f>
        <v>8.6321516859253045E-2</v>
      </c>
      <c r="V400">
        <v>1.1922046551307901</v>
      </c>
      <c r="W400">
        <v>892</v>
      </c>
      <c r="X400">
        <v>958.25</v>
      </c>
      <c r="Y400">
        <v>892</v>
      </c>
      <c r="Z400">
        <v>979</v>
      </c>
      <c r="AA400">
        <v>892</v>
      </c>
      <c r="AB400">
        <v>1054.95</v>
      </c>
      <c r="AC400" s="1">
        <f>(Table2[[#This Row],[Close Price]]/Table2[[#This Row],[Day Low]])-1</f>
        <v>5.7735426008969082E-3</v>
      </c>
      <c r="AD400" s="1">
        <f>(Table2[[#This Row],[Day High]]/Table2[[#This Row],[Close Price]])-1</f>
        <v>6.8104553307696714E-2</v>
      </c>
      <c r="AE400" s="1">
        <f>(Table2[[#This Row],[Close Price]]/Table2[[#This Row],[Current Week Low]])-1</f>
        <v>5.7735426008969082E-3</v>
      </c>
      <c r="AF400" s="1">
        <f>(Table2[[#This Row],[Current Week High]]/Table2[[#This Row],[Close Price]])-1</f>
        <v>9.1233350052945417E-2</v>
      </c>
      <c r="AG400" s="1">
        <f>(Table2[[#This Row],[Close Price]]/Table2[[#This Row],[Current Month Low]])-1</f>
        <v>5.7735426008969082E-3</v>
      </c>
      <c r="AH400" s="1">
        <f>(Table2[[#This Row],[Current Month High]]/Table2[[#This Row],[Close Price]])-1</f>
        <v>0.17589031934459132</v>
      </c>
      <c r="AI400">
        <v>18.882015270579</v>
      </c>
      <c r="AJ400">
        <v>46.977391874180803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0.2</v>
      </c>
      <c r="AM400" t="s">
        <v>3162</v>
      </c>
      <c r="AN400">
        <v>-3.83</v>
      </c>
      <c r="AO400" t="s">
        <v>3161</v>
      </c>
      <c r="AP400">
        <v>0.120036511577083</v>
      </c>
      <c r="AQ400">
        <f>(Table2[[#This Row],[Sharpe Ratio]]-AVERAGE(Table2[Sharpe Ratio]))/_xlfn.STDEV.P(Table2[Sharpe Ratio])</f>
        <v>0.73136145880215386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0.33521567644580652</v>
      </c>
      <c r="AS400">
        <f>_xlfn.RANK.AVG(Table2[[#This Row],[1Y Return vs Nifty Z-Score]],Table2[1Y Return vs Nifty Z-Score])</f>
        <v>601</v>
      </c>
      <c r="AT400">
        <f>_xlfn.RANK.AVG(Table2[[#This Row],[6M Return vs Nifty Z-Score]],Table2[6M Return vs Nifty Z-Score])</f>
        <v>402</v>
      </c>
      <c r="AU400">
        <f>_xlfn.RANK.AVG(Table2[[#This Row],[Sharpe Ratio Z-Score]],Table2[Sharpe Ratio Z-Score])</f>
        <v>162</v>
      </c>
      <c r="AV400">
        <f>(Table2[[#This Row],[Rank 1Y]]+Table2[[#This Row],[Rank 6M]]+Table2[[#This Row],[Rank Sharpe]])/3</f>
        <v>388.33333333333331</v>
      </c>
    </row>
    <row r="401" spans="1:48" x14ac:dyDescent="0.3">
      <c r="A401" t="s">
        <v>1537</v>
      </c>
      <c r="B401" t="s">
        <v>1538</v>
      </c>
      <c r="C401" t="s">
        <v>3126</v>
      </c>
      <c r="D401" t="s">
        <v>133</v>
      </c>
      <c r="E401">
        <v>6327.304408</v>
      </c>
      <c r="F401">
        <v>898</v>
      </c>
      <c r="G401">
        <v>17.930609530435699</v>
      </c>
      <c r="H401">
        <f>(Table2[[#This Row],[1Y Return vs Nifty]]-AVERAGE(Table2[1Y Return vs Nifty]))/_xlfn.STDEV.P(Table2[1Y Return vs Nifty])</f>
        <v>-0.19343934454246234</v>
      </c>
      <c r="I401">
        <v>1.0151286433865401</v>
      </c>
      <c r="J401">
        <f>(Table2[[#This Row],[1M Return vs Nifty]]-AVERAGE(Table2[1M Return vs Nifty]))/_xlfn.STDEV.P(Table2[1M Return vs Nifty])</f>
        <v>-5.1070322445155242E-3</v>
      </c>
      <c r="K401">
        <v>3.75495401035284E-2</v>
      </c>
      <c r="L401">
        <f>(Table2[[#This Row],[6M Return vs Nifty]]-AVERAGE(Table2[6M Return vs Nifty]))/_xlfn.STDEV.P(Table2[6M Return vs Nifty])</f>
        <v>-0.15733143164359664</v>
      </c>
      <c r="M401">
        <v>2.7438053024728499</v>
      </c>
      <c r="N401">
        <f>(Table2[[#This Row],[1W Return vs Nifty]]-AVERAGE(Table2[1W Return vs Nifty]))/_xlfn.STDEV.P(Table2[1W Return vs Nifty])</f>
        <v>0.61262887718030823</v>
      </c>
      <c r="O401">
        <v>945.99</v>
      </c>
      <c r="P401">
        <v>941.62865110796201</v>
      </c>
      <c r="Q401">
        <v>883.19163185735999</v>
      </c>
      <c r="R401">
        <v>32.306045960779201</v>
      </c>
      <c r="S401" s="1">
        <f>(Table2[[#This Row],[Close Price]]-Table2[[#This Row],[20D EMA]])/Table2[[#This Row],[20D EMA]]</f>
        <v>-5.0729923149293345E-2</v>
      </c>
      <c r="T401" s="1">
        <f>(Table2[[#This Row],[Close Price]]-Table2[[#This Row],[50D EMA]])/Table2[[#This Row],[50D EMA]]</f>
        <v>-4.63331814050333E-2</v>
      </c>
      <c r="U401" s="1">
        <f>(Table2[[#This Row],[Close Price]]-Table2[[#This Row],[200D EMA]])/Table2[[#This Row],[200D EMA]]</f>
        <v>1.6766880038817707E-2</v>
      </c>
      <c r="V401">
        <v>1.02453412415929</v>
      </c>
      <c r="W401">
        <v>890</v>
      </c>
      <c r="X401">
        <v>935</v>
      </c>
      <c r="Y401">
        <v>890</v>
      </c>
      <c r="Z401">
        <v>965</v>
      </c>
      <c r="AA401">
        <v>890</v>
      </c>
      <c r="AB401">
        <v>1058.75</v>
      </c>
      <c r="AC401" s="1">
        <f>(Table2[[#This Row],[Close Price]]/Table2[[#This Row],[Day Low]])-1</f>
        <v>8.9887640449437534E-3</v>
      </c>
      <c r="AD401" s="1">
        <f>(Table2[[#This Row],[Day High]]/Table2[[#This Row],[Close Price]])-1</f>
        <v>4.120267260579058E-2</v>
      </c>
      <c r="AE401" s="1">
        <f>(Table2[[#This Row],[Close Price]]/Table2[[#This Row],[Current Week Low]])-1</f>
        <v>8.9887640449437534E-3</v>
      </c>
      <c r="AF401" s="1">
        <f>(Table2[[#This Row],[Current Week High]]/Table2[[#This Row],[Close Price]])-1</f>
        <v>7.4610244988864149E-2</v>
      </c>
      <c r="AG401" s="1">
        <f>(Table2[[#This Row],[Close Price]]/Table2[[#This Row],[Current Month Low]])-1</f>
        <v>8.9887640449437534E-3</v>
      </c>
      <c r="AH401" s="1">
        <f>(Table2[[#This Row],[Current Month High]]/Table2[[#This Row],[Close Price]])-1</f>
        <v>0.17900890868596875</v>
      </c>
      <c r="AI401">
        <v>17.9008908685968</v>
      </c>
      <c r="AJ401">
        <v>45.767389010632201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7.0000000000000007E-2</v>
      </c>
      <c r="AM401" t="s">
        <v>3162</v>
      </c>
      <c r="AN401">
        <v>-3.33</v>
      </c>
      <c r="AO401" t="s">
        <v>3161</v>
      </c>
      <c r="AP401">
        <v>2.8798828546996998E-2</v>
      </c>
      <c r="AQ401">
        <f>(Table2[[#This Row],[Sharpe Ratio]]-AVERAGE(Table2[Sharpe Ratio]))/_xlfn.STDEV.P(Table2[Sharpe Ratio])</f>
        <v>-0.3410901965533189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-8.4339127803585101E-2</v>
      </c>
      <c r="AS401">
        <f>_xlfn.RANK.AVG(Table2[[#This Row],[1Y Return vs Nifty Z-Score]],Table2[1Y Return vs Nifty Z-Score])</f>
        <v>362</v>
      </c>
      <c r="AT401">
        <f>_xlfn.RANK.AVG(Table2[[#This Row],[6M Return vs Nifty Z-Score]],Table2[6M Return vs Nifty Z-Score])</f>
        <v>385</v>
      </c>
      <c r="AU401">
        <f>_xlfn.RANK.AVG(Table2[[#This Row],[Sharpe Ratio Z-Score]],Table2[Sharpe Ratio Z-Score])</f>
        <v>420</v>
      </c>
      <c r="AV401">
        <f>(Table2[[#This Row],[Rank 1Y]]+Table2[[#This Row],[Rank 6M]]+Table2[[#This Row],[Rank Sharpe]])/3</f>
        <v>389</v>
      </c>
    </row>
    <row r="402" spans="1:48" x14ac:dyDescent="0.3">
      <c r="A402" t="s">
        <v>205</v>
      </c>
      <c r="B402" t="s">
        <v>206</v>
      </c>
      <c r="C402" t="s">
        <v>3120</v>
      </c>
      <c r="D402" t="s">
        <v>51</v>
      </c>
      <c r="E402">
        <v>121975.17788454</v>
      </c>
      <c r="F402">
        <v>1510.35</v>
      </c>
      <c r="G402">
        <v>3.4927828415497499</v>
      </c>
      <c r="H402">
        <f>(Table2[[#This Row],[1Y Return vs Nifty]]-AVERAGE(Table2[1Y Return vs Nifty]))/_xlfn.STDEV.P(Table2[1Y Return vs Nifty])</f>
        <v>-0.43185533842681739</v>
      </c>
      <c r="I402">
        <v>-2.3106684133619999</v>
      </c>
      <c r="J402">
        <f>(Table2[[#This Row],[1M Return vs Nifty]]-AVERAGE(Table2[1M Return vs Nifty]))/_xlfn.STDEV.P(Table2[1M Return vs Nifty])</f>
        <v>-0.37729480807393906</v>
      </c>
      <c r="K402">
        <v>1.9157624129730999</v>
      </c>
      <c r="L402">
        <f>(Table2[[#This Row],[6M Return vs Nifty]]-AVERAGE(Table2[6M Return vs Nifty]))/_xlfn.STDEV.P(Table2[6M Return vs Nifty])</f>
        <v>-9.2240387109714328E-2</v>
      </c>
      <c r="M402">
        <v>-2.54887731364474</v>
      </c>
      <c r="N402">
        <f>(Table2[[#This Row],[1W Return vs Nifty]]-AVERAGE(Table2[1W Return vs Nifty]))/_xlfn.STDEV.P(Table2[1W Return vs Nifty])</f>
        <v>-0.41408980389655842</v>
      </c>
      <c r="O402">
        <v>1592.37</v>
      </c>
      <c r="P402">
        <v>1597.1859623975699</v>
      </c>
      <c r="Q402">
        <v>1482.5488946671801</v>
      </c>
      <c r="R402">
        <v>19.861997940601199</v>
      </c>
      <c r="S402" s="1">
        <f>(Table2[[#This Row],[Close Price]]-Table2[[#This Row],[20D EMA]])/Table2[[#This Row],[20D EMA]]</f>
        <v>-5.1508129392038277E-2</v>
      </c>
      <c r="T402" s="1">
        <f>(Table2[[#This Row],[Close Price]]-Table2[[#This Row],[50D EMA]])/Table2[[#This Row],[50D EMA]]</f>
        <v>-5.4368097667987711E-2</v>
      </c>
      <c r="U402" s="1">
        <f>(Table2[[#This Row],[Close Price]]-Table2[[#This Row],[200D EMA]])/Table2[[#This Row],[200D EMA]]</f>
        <v>1.8752235041166E-2</v>
      </c>
      <c r="V402">
        <v>1.1043338063284101</v>
      </c>
      <c r="W402">
        <v>1501.5</v>
      </c>
      <c r="X402">
        <v>1526.7</v>
      </c>
      <c r="Y402">
        <v>1501.5</v>
      </c>
      <c r="Z402">
        <v>1561.25</v>
      </c>
      <c r="AA402">
        <v>1501.5</v>
      </c>
      <c r="AB402">
        <v>1702.05</v>
      </c>
      <c r="AC402" s="1">
        <f>(Table2[[#This Row],[Close Price]]/Table2[[#This Row],[Day Low]])-1</f>
        <v>5.8941058941057722E-3</v>
      </c>
      <c r="AD402" s="1">
        <f>(Table2[[#This Row],[Day High]]/Table2[[#This Row],[Close Price]])-1</f>
        <v>1.0825305392789808E-2</v>
      </c>
      <c r="AE402" s="1">
        <f>(Table2[[#This Row],[Close Price]]/Table2[[#This Row],[Current Week Low]])-1</f>
        <v>5.8941058941057722E-3</v>
      </c>
      <c r="AF402" s="1">
        <f>(Table2[[#This Row],[Current Week High]]/Table2[[#This Row],[Close Price]])-1</f>
        <v>3.3700797828317919E-2</v>
      </c>
      <c r="AG402" s="1">
        <f>(Table2[[#This Row],[Close Price]]/Table2[[#This Row],[Current Month Low]])-1</f>
        <v>5.8941058941057722E-3</v>
      </c>
      <c r="AH402" s="1">
        <f>(Table2[[#This Row],[Current Month High]]/Table2[[#This Row],[Close Price]])-1</f>
        <v>0.12692422286225047</v>
      </c>
      <c r="AI402">
        <v>12.692422286225</v>
      </c>
      <c r="AJ402">
        <v>33.423144876324997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-0.05</v>
      </c>
      <c r="AM402" t="s">
        <v>3161</v>
      </c>
      <c r="AN402">
        <v>-6.96</v>
      </c>
      <c r="AO402" t="s">
        <v>3161</v>
      </c>
      <c r="AP402">
        <v>4.8863690555151003E-2</v>
      </c>
      <c r="AQ402">
        <f>(Table2[[#This Row],[Sharpe Ratio]]-AVERAGE(Table2[Sharpe Ratio]))/_xlfn.STDEV.P(Table2[Sharpe Ratio])</f>
        <v>-0.1052381477016613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450</v>
      </c>
      <c r="AT402">
        <f>_xlfn.RANK.AVG(Table2[[#This Row],[6M Return vs Nifty Z-Score]],Table2[6M Return vs Nifty Z-Score])</f>
        <v>359</v>
      </c>
      <c r="AU402">
        <f>_xlfn.RANK.AVG(Table2[[#This Row],[Sharpe Ratio Z-Score]],Table2[Sharpe Ratio Z-Score])</f>
        <v>359</v>
      </c>
      <c r="AV402">
        <f>(Table2[[#This Row],[Rank 1Y]]+Table2[[#This Row],[Rank 6M]]+Table2[[#This Row],[Rank Sharpe]])/3</f>
        <v>389.33333333333331</v>
      </c>
    </row>
    <row r="403" spans="1:48" x14ac:dyDescent="0.3">
      <c r="A403" t="s">
        <v>358</v>
      </c>
      <c r="B403" t="s">
        <v>359</v>
      </c>
      <c r="C403" t="s">
        <v>3130</v>
      </c>
      <c r="D403" t="s">
        <v>166</v>
      </c>
      <c r="E403">
        <v>65519.642032600001</v>
      </c>
      <c r="F403">
        <v>4319</v>
      </c>
      <c r="G403">
        <v>3.962668081286</v>
      </c>
      <c r="H403">
        <f>(Table2[[#This Row],[1Y Return vs Nifty]]-AVERAGE(Table2[1Y Return vs Nifty]))/_xlfn.STDEV.P(Table2[1Y Return vs Nifty])</f>
        <v>-0.42409598801644399</v>
      </c>
      <c r="I403">
        <v>-2.1853701441279298</v>
      </c>
      <c r="J403">
        <f>(Table2[[#This Row],[1M Return vs Nifty]]-AVERAGE(Table2[1M Return vs Nifty]))/_xlfn.STDEV.P(Table2[1M Return vs Nifty])</f>
        <v>-0.3632727606231253</v>
      </c>
      <c r="K403">
        <v>6.68593696709888</v>
      </c>
      <c r="L403">
        <f>(Table2[[#This Row],[6M Return vs Nifty]]-AVERAGE(Table2[6M Return vs Nifty]))/_xlfn.STDEV.P(Table2[6M Return vs Nifty])</f>
        <v>7.3074018313677172E-2</v>
      </c>
      <c r="M403">
        <v>-0.84715129579986204</v>
      </c>
      <c r="N403">
        <f>(Table2[[#This Row],[1W Return vs Nifty]]-AVERAGE(Table2[1W Return vs Nifty]))/_xlfn.STDEV.P(Table2[1W Return vs Nifty])</f>
        <v>-8.3974809418101759E-2</v>
      </c>
      <c r="O403">
        <v>4535.7700000000004</v>
      </c>
      <c r="P403">
        <v>4480.8695643322699</v>
      </c>
      <c r="Q403">
        <v>4047.0545788385698</v>
      </c>
      <c r="R403">
        <v>29.060418348566401</v>
      </c>
      <c r="S403" s="1">
        <f>(Table2[[#This Row],[Close Price]]-Table2[[#This Row],[20D EMA]])/Table2[[#This Row],[20D EMA]]</f>
        <v>-4.7791223981815747E-2</v>
      </c>
      <c r="T403" s="1">
        <f>(Table2[[#This Row],[Close Price]]-Table2[[#This Row],[50D EMA]])/Table2[[#This Row],[50D EMA]]</f>
        <v>-3.6124587428465207E-2</v>
      </c>
      <c r="U403" s="1">
        <f>(Table2[[#This Row],[Close Price]]-Table2[[#This Row],[200D EMA]])/Table2[[#This Row],[200D EMA]]</f>
        <v>6.7195886752650008E-2</v>
      </c>
      <c r="V403">
        <v>0.46897935644919497</v>
      </c>
      <c r="W403">
        <v>4303.2</v>
      </c>
      <c r="X403">
        <v>4449</v>
      </c>
      <c r="Y403">
        <v>4303.2</v>
      </c>
      <c r="Z403">
        <v>4635.1000000000004</v>
      </c>
      <c r="AA403">
        <v>4303.2</v>
      </c>
      <c r="AB403">
        <v>4759</v>
      </c>
      <c r="AC403" s="1">
        <f>(Table2[[#This Row],[Close Price]]/Table2[[#This Row],[Day Low]])-1</f>
        <v>3.6716861870236261E-3</v>
      </c>
      <c r="AD403" s="1">
        <f>(Table2[[#This Row],[Day High]]/Table2[[#This Row],[Close Price]])-1</f>
        <v>3.0099560083352683E-2</v>
      </c>
      <c r="AE403" s="1">
        <f>(Table2[[#This Row],[Close Price]]/Table2[[#This Row],[Current Week Low]])-1</f>
        <v>3.6716861870236261E-3</v>
      </c>
      <c r="AF403" s="1">
        <f>(Table2[[#This Row],[Current Week High]]/Table2[[#This Row],[Close Price]])-1</f>
        <v>7.3188238018059737E-2</v>
      </c>
      <c r="AG403" s="1">
        <f>(Table2[[#This Row],[Close Price]]/Table2[[#This Row],[Current Month Low]])-1</f>
        <v>3.6716861870236261E-3</v>
      </c>
      <c r="AH403" s="1">
        <f>(Table2[[#This Row],[Current Month High]]/Table2[[#This Row],[Close Price]])-1</f>
        <v>0.10187543412827038</v>
      </c>
      <c r="AI403">
        <v>11.230608937254001</v>
      </c>
      <c r="AJ403">
        <v>34.130434782608603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7.0000000000000007E-2</v>
      </c>
      <c r="AM403" t="s">
        <v>3162</v>
      </c>
      <c r="AN403">
        <v>-5.85</v>
      </c>
      <c r="AO403" t="s">
        <v>3161</v>
      </c>
      <c r="AP403">
        <v>2.5867047614609999E-2</v>
      </c>
      <c r="AQ403">
        <f>(Table2[[#This Row],[Sharpe Ratio]]-AVERAGE(Table2[Sharpe Ratio]))/_xlfn.STDEV.P(Table2[Sharpe Ratio])</f>
        <v>-0.37555176122327266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-1.1738213009672664</v>
      </c>
      <c r="AS403">
        <f>_xlfn.RANK.AVG(Table2[[#This Row],[1Y Return vs Nifty Z-Score]],Table2[1Y Return vs Nifty Z-Score])</f>
        <v>448</v>
      </c>
      <c r="AT403">
        <f>_xlfn.RANK.AVG(Table2[[#This Row],[6M Return vs Nifty Z-Score]],Table2[6M Return vs Nifty Z-Score])</f>
        <v>300</v>
      </c>
      <c r="AU403">
        <f>_xlfn.RANK.AVG(Table2[[#This Row],[Sharpe Ratio Z-Score]],Table2[Sharpe Ratio Z-Score])</f>
        <v>430</v>
      </c>
      <c r="AV403">
        <f>(Table2[[#This Row],[Rank 1Y]]+Table2[[#This Row],[Rank 6M]]+Table2[[#This Row],[Rank Sharpe]])/3</f>
        <v>392.66666666666669</v>
      </c>
    </row>
    <row r="404" spans="1:48" x14ac:dyDescent="0.3">
      <c r="A404" t="s">
        <v>555</v>
      </c>
      <c r="B404" t="s">
        <v>556</v>
      </c>
      <c r="C404" t="s">
        <v>3116</v>
      </c>
      <c r="D404" t="s">
        <v>407</v>
      </c>
      <c r="E404">
        <v>35682.150124500004</v>
      </c>
      <c r="F404">
        <v>4879.3</v>
      </c>
      <c r="G404">
        <v>-3.5709140540734001</v>
      </c>
      <c r="H404">
        <f>(Table2[[#This Row],[1Y Return vs Nifty]]-AVERAGE(Table2[1Y Return vs Nifty]))/_xlfn.STDEV.P(Table2[1Y Return vs Nifty])</f>
        <v>-0.54850020140776889</v>
      </c>
      <c r="I404">
        <v>10.7804259657304</v>
      </c>
      <c r="J404">
        <f>(Table2[[#This Row],[1M Return vs Nifty]]-AVERAGE(Table2[1M Return vs Nifty]))/_xlfn.STDEV.P(Table2[1M Return vs Nifty])</f>
        <v>1.0877210112890467</v>
      </c>
      <c r="K404">
        <v>3.64860715254878</v>
      </c>
      <c r="L404">
        <f>(Table2[[#This Row],[6M Return vs Nifty]]-AVERAGE(Table2[6M Return vs Nifty]))/_xlfn.STDEV.P(Table2[6M Return vs Nifty])</f>
        <v>-3.2187197323139551E-2</v>
      </c>
      <c r="M404">
        <v>5.5131884993016804</v>
      </c>
      <c r="N404">
        <f>(Table2[[#This Row],[1W Return vs Nifty]]-AVERAGE(Table2[1W Return vs Nifty]))/_xlfn.STDEV.P(Table2[1W Return vs Nifty])</f>
        <v>1.1498569086866208</v>
      </c>
      <c r="O404">
        <v>4673.82</v>
      </c>
      <c r="P404">
        <v>4587.2421610849096</v>
      </c>
      <c r="Q404">
        <v>4407.2597227148999</v>
      </c>
      <c r="R404">
        <v>67.696537211829806</v>
      </c>
      <c r="S404" s="1">
        <f>(Table2[[#This Row],[Close Price]]-Table2[[#This Row],[20D EMA]])/Table2[[#This Row],[20D EMA]]</f>
        <v>4.3964037981779461E-2</v>
      </c>
      <c r="T404" s="1">
        <f>(Table2[[#This Row],[Close Price]]-Table2[[#This Row],[50D EMA]])/Table2[[#This Row],[50D EMA]]</f>
        <v>6.3667412501723503E-2</v>
      </c>
      <c r="U404" s="1">
        <f>(Table2[[#This Row],[Close Price]]-Table2[[#This Row],[200D EMA]])/Table2[[#This Row],[200D EMA]]</f>
        <v>0.10710516442954728</v>
      </c>
      <c r="V404">
        <v>2.8513717058374501</v>
      </c>
      <c r="W404">
        <v>4805.75</v>
      </c>
      <c r="X404">
        <v>4945.6000000000004</v>
      </c>
      <c r="Y404">
        <v>4705</v>
      </c>
      <c r="Z404">
        <v>5020</v>
      </c>
      <c r="AA404">
        <v>4260</v>
      </c>
      <c r="AB404">
        <v>5180</v>
      </c>
      <c r="AC404" s="1">
        <f>(Table2[[#This Row],[Close Price]]/Table2[[#This Row],[Day Low]])-1</f>
        <v>1.53045830515528E-2</v>
      </c>
      <c r="AD404" s="1">
        <f>(Table2[[#This Row],[Day High]]/Table2[[#This Row],[Close Price]])-1</f>
        <v>1.3588014674236204E-2</v>
      </c>
      <c r="AE404" s="1">
        <f>(Table2[[#This Row],[Close Price]]/Table2[[#This Row],[Current Week Low]])-1</f>
        <v>3.7045696068012779E-2</v>
      </c>
      <c r="AF404" s="1">
        <f>(Table2[[#This Row],[Current Week High]]/Table2[[#This Row],[Close Price]])-1</f>
        <v>2.8836103539441993E-2</v>
      </c>
      <c r="AG404" s="1">
        <f>(Table2[[#This Row],[Close Price]]/Table2[[#This Row],[Current Month Low]])-1</f>
        <v>0.14537558685446017</v>
      </c>
      <c r="AH404" s="1">
        <f>(Table2[[#This Row],[Current Month High]]/Table2[[#This Row],[Close Price]])-1</f>
        <v>6.1627692496874609E-2</v>
      </c>
      <c r="AI404">
        <v>7.9765540138954298</v>
      </c>
      <c r="AJ404">
        <v>33.288715273035201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0.12</v>
      </c>
      <c r="AM404" t="s">
        <v>3162</v>
      </c>
      <c r="AN404">
        <v>10.92</v>
      </c>
      <c r="AO404" t="s">
        <v>3162</v>
      </c>
      <c r="AP404">
        <v>5.8083702304677E-2</v>
      </c>
      <c r="AQ404">
        <f>(Table2[[#This Row],[Sharpe Ratio]]-AVERAGE(Table2[Sharpe Ratio]))/_xlfn.STDEV.P(Table2[Sharpe Ratio])</f>
        <v>3.1383096434408129E-3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1.6600288308882001</v>
      </c>
      <c r="AS404">
        <f>_xlfn.RANK.AVG(Table2[[#This Row],[1Y Return vs Nifty Z-Score]],Table2[1Y Return vs Nifty Z-Score])</f>
        <v>499</v>
      </c>
      <c r="AT404">
        <f>_xlfn.RANK.AVG(Table2[[#This Row],[6M Return vs Nifty Z-Score]],Table2[6M Return vs Nifty Z-Score])</f>
        <v>343</v>
      </c>
      <c r="AU404">
        <f>_xlfn.RANK.AVG(Table2[[#This Row],[Sharpe Ratio Z-Score]],Table2[Sharpe Ratio Z-Score])</f>
        <v>338</v>
      </c>
      <c r="AV404">
        <f>(Table2[[#This Row],[Rank 1Y]]+Table2[[#This Row],[Rank 6M]]+Table2[[#This Row],[Rank Sharpe]])/3</f>
        <v>393.33333333333331</v>
      </c>
    </row>
    <row r="405" spans="1:48" x14ac:dyDescent="0.3">
      <c r="A405" t="s">
        <v>682</v>
      </c>
      <c r="B405" t="s">
        <v>683</v>
      </c>
      <c r="C405" t="s">
        <v>3114</v>
      </c>
      <c r="D405" t="s">
        <v>18</v>
      </c>
      <c r="E405">
        <v>25787.738404778</v>
      </c>
      <c r="F405">
        <v>147.13999999999999</v>
      </c>
      <c r="G405">
        <v>39.8776602198025</v>
      </c>
      <c r="H405">
        <f>(Table2[[#This Row],[1Y Return vs Nifty]]-AVERAGE(Table2[1Y Return vs Nifty]))/_xlfn.STDEV.P(Table2[1Y Return vs Nifty])</f>
        <v>0.16897862983062228</v>
      </c>
      <c r="I405">
        <v>-8.6372020929243902</v>
      </c>
      <c r="J405">
        <f>(Table2[[#This Row],[1M Return vs Nifty]]-AVERAGE(Table2[1M Return vs Nifty]))/_xlfn.STDEV.P(Table2[1M Return vs Nifty])</f>
        <v>-1.0852930589378367</v>
      </c>
      <c r="K405">
        <v>-43.638583827263197</v>
      </c>
      <c r="L405">
        <f>(Table2[[#This Row],[6M Return vs Nifty]]-AVERAGE(Table2[6M Return vs Nifty]))/_xlfn.STDEV.P(Table2[6M Return vs Nifty])</f>
        <v>-1.6709645150648444</v>
      </c>
      <c r="M405">
        <v>-6.32236662084191</v>
      </c>
      <c r="N405">
        <f>(Table2[[#This Row],[1W Return vs Nifty]]-AVERAGE(Table2[1W Return vs Nifty]))/_xlfn.STDEV.P(Table2[1W Return vs Nifty])</f>
        <v>-1.1461027065302538</v>
      </c>
      <c r="O405">
        <v>172.29</v>
      </c>
      <c r="P405">
        <v>185.60365467315401</v>
      </c>
      <c r="Q405">
        <v>188.134745379815</v>
      </c>
      <c r="R405">
        <v>8.6291382030326407</v>
      </c>
      <c r="S405" s="1">
        <f>(Table2[[#This Row],[Close Price]]-Table2[[#This Row],[20D EMA]])/Table2[[#This Row],[20D EMA]]</f>
        <v>-0.14597480991351794</v>
      </c>
      <c r="T405" s="1">
        <f>(Table2[[#This Row],[Close Price]]-Table2[[#This Row],[50D EMA]])/Table2[[#This Row],[50D EMA]]</f>
        <v>-0.20723543801380473</v>
      </c>
      <c r="U405" s="1">
        <f>(Table2[[#This Row],[Close Price]]-Table2[[#This Row],[200D EMA]])/Table2[[#This Row],[200D EMA]]</f>
        <v>-0.2179009799442041</v>
      </c>
      <c r="V405">
        <v>0.64891804380432905</v>
      </c>
      <c r="W405">
        <v>146.35</v>
      </c>
      <c r="X405">
        <v>158.91999999999999</v>
      </c>
      <c r="Y405">
        <v>146.35</v>
      </c>
      <c r="Z405">
        <v>161.80000000000001</v>
      </c>
      <c r="AA405">
        <v>146.35</v>
      </c>
      <c r="AB405">
        <v>186.45</v>
      </c>
      <c r="AC405" s="1">
        <f>(Table2[[#This Row],[Close Price]]/Table2[[#This Row],[Day Low]])-1</f>
        <v>5.3980184489237359E-3</v>
      </c>
      <c r="AD405" s="1">
        <f>(Table2[[#This Row],[Day High]]/Table2[[#This Row],[Close Price]])-1</f>
        <v>8.0059806986543469E-2</v>
      </c>
      <c r="AE405" s="1">
        <f>(Table2[[#This Row],[Close Price]]/Table2[[#This Row],[Current Week Low]])-1</f>
        <v>5.3980184489237359E-3</v>
      </c>
      <c r="AF405" s="1">
        <f>(Table2[[#This Row],[Current Week High]]/Table2[[#This Row],[Close Price]])-1</f>
        <v>9.9633002582574681E-2</v>
      </c>
      <c r="AG405" s="1">
        <f>(Table2[[#This Row],[Close Price]]/Table2[[#This Row],[Current Month Low]])-1</f>
        <v>5.3980184489237359E-3</v>
      </c>
      <c r="AH405" s="1">
        <f>(Table2[[#This Row],[Current Month High]]/Table2[[#This Row],[Close Price]])-1</f>
        <v>0.2671605273888813</v>
      </c>
      <c r="AI405">
        <v>96.581487019165394</v>
      </c>
      <c r="AJ405">
        <v>59.0702702702702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-0.25</v>
      </c>
      <c r="AM405" t="s">
        <v>3161</v>
      </c>
      <c r="AN405">
        <v>-17.98</v>
      </c>
      <c r="AO405" t="s">
        <v>3161</v>
      </c>
      <c r="AP405">
        <v>9.8598202077574998E-2</v>
      </c>
      <c r="AQ405">
        <f>(Table2[[#This Row],[Sharpe Ratio]]-AVERAGE(Table2[Sharpe Ratio]))/_xlfn.STDEV.P(Table2[Sharpe Ratio])</f>
        <v>0.47936524685112519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242</v>
      </c>
      <c r="AT405">
        <f>_xlfn.RANK.AVG(Table2[[#This Row],[6M Return vs Nifty Z-Score]],Table2[6M Return vs Nifty Z-Score])</f>
        <v>724</v>
      </c>
      <c r="AU405">
        <f>_xlfn.RANK.AVG(Table2[[#This Row],[Sharpe Ratio Z-Score]],Table2[Sharpe Ratio Z-Score])</f>
        <v>215</v>
      </c>
      <c r="AV405">
        <f>(Table2[[#This Row],[Rank 1Y]]+Table2[[#This Row],[Rank 6M]]+Table2[[#This Row],[Rank Sharpe]])/3</f>
        <v>393.66666666666669</v>
      </c>
    </row>
    <row r="406" spans="1:48" x14ac:dyDescent="0.3">
      <c r="A406" t="s">
        <v>688</v>
      </c>
      <c r="B406" t="s">
        <v>689</v>
      </c>
      <c r="C406" t="s">
        <v>3125</v>
      </c>
      <c r="D406" t="s">
        <v>299</v>
      </c>
      <c r="E406">
        <v>25620.481602565</v>
      </c>
      <c r="F406">
        <v>398.05</v>
      </c>
      <c r="G406">
        <v>19.4408181366212</v>
      </c>
      <c r="H406">
        <f>(Table2[[#This Row],[1Y Return vs Nifty]]-AVERAGE(Table2[1Y Return vs Nifty]))/_xlfn.STDEV.P(Table2[1Y Return vs Nifty])</f>
        <v>-0.16850083450385728</v>
      </c>
      <c r="I406">
        <v>-3.94256434040935</v>
      </c>
      <c r="J406">
        <f>(Table2[[#This Row],[1M Return vs Nifty]]-AVERAGE(Table2[1M Return vs Nifty]))/_xlfn.STDEV.P(Table2[1M Return vs Nifty])</f>
        <v>-0.55991921512860299</v>
      </c>
      <c r="K406">
        <v>20.012044812969702</v>
      </c>
      <c r="L406">
        <f>(Table2[[#This Row],[6M Return vs Nifty]]-AVERAGE(Table2[6M Return vs Nifty]))/_xlfn.STDEV.P(Table2[6M Return vs Nifty])</f>
        <v>0.53490147769726071</v>
      </c>
      <c r="M406">
        <v>-3.7664461298866199</v>
      </c>
      <c r="N406">
        <f>(Table2[[#This Row],[1W Return vs Nifty]]-AVERAGE(Table2[1W Return vs Nifty]))/_xlfn.STDEV.P(Table2[1W Return vs Nifty])</f>
        <v>-0.65028394962623137</v>
      </c>
      <c r="O406">
        <v>424.89</v>
      </c>
      <c r="P406">
        <v>432.61385440938602</v>
      </c>
      <c r="Q406">
        <v>388.53431493079</v>
      </c>
      <c r="R406">
        <v>19.770825854371701</v>
      </c>
      <c r="S406" s="1">
        <f>(Table2[[#This Row],[Close Price]]-Table2[[#This Row],[20D EMA]])/Table2[[#This Row],[20D EMA]]</f>
        <v>-6.3169290875285306E-2</v>
      </c>
      <c r="T406" s="1">
        <f>(Table2[[#This Row],[Close Price]]-Table2[[#This Row],[50D EMA]])/Table2[[#This Row],[50D EMA]]</f>
        <v>-7.9895394142134785E-2</v>
      </c>
      <c r="U406" s="1">
        <f>(Table2[[#This Row],[Close Price]]-Table2[[#This Row],[200D EMA]])/Table2[[#This Row],[200D EMA]]</f>
        <v>2.4491234631116292E-2</v>
      </c>
      <c r="V406">
        <v>0.72927202251283396</v>
      </c>
      <c r="W406">
        <v>396.9</v>
      </c>
      <c r="X406">
        <v>412.1</v>
      </c>
      <c r="Y406">
        <v>396.9</v>
      </c>
      <c r="Z406">
        <v>415.25</v>
      </c>
      <c r="AA406">
        <v>396.9</v>
      </c>
      <c r="AB406">
        <v>446.65</v>
      </c>
      <c r="AC406" s="1">
        <f>(Table2[[#This Row],[Close Price]]/Table2[[#This Row],[Day Low]])-1</f>
        <v>2.89745527840779E-3</v>
      </c>
      <c r="AD406" s="1">
        <f>(Table2[[#This Row],[Day High]]/Table2[[#This Row],[Close Price]])-1</f>
        <v>3.5297073232006149E-2</v>
      </c>
      <c r="AE406" s="1">
        <f>(Table2[[#This Row],[Close Price]]/Table2[[#This Row],[Current Week Low]])-1</f>
        <v>2.89745527840779E-3</v>
      </c>
      <c r="AF406" s="1">
        <f>(Table2[[#This Row],[Current Week High]]/Table2[[#This Row],[Close Price]])-1</f>
        <v>4.3210651928149657E-2</v>
      </c>
      <c r="AG406" s="1">
        <f>(Table2[[#This Row],[Close Price]]/Table2[[#This Row],[Current Month Low]])-1</f>
        <v>2.89745527840779E-3</v>
      </c>
      <c r="AH406" s="1">
        <f>(Table2[[#This Row],[Current Month High]]/Table2[[#This Row],[Close Price]])-1</f>
        <v>0.1220952141690741</v>
      </c>
      <c r="AI406">
        <v>21.5927647280492</v>
      </c>
      <c r="AJ406">
        <v>52.363636363636303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</v>
      </c>
      <c r="AM406" t="s">
        <v>3161</v>
      </c>
      <c r="AN406">
        <v>-5.69</v>
      </c>
      <c r="AO406" t="s">
        <v>3161</v>
      </c>
      <c r="AP406">
        <v>-5.9256867713900999E-2</v>
      </c>
      <c r="AQ406">
        <f>(Table2[[#This Row],[Sharpe Ratio]]-AVERAGE(Table2[Sharpe Ratio]))/_xlfn.STDEV.P(Table2[Sharpe Ratio])</f>
        <v>-1.3761392473642462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349</v>
      </c>
      <c r="AT406">
        <f>_xlfn.RANK.AVG(Table2[[#This Row],[6M Return vs Nifty Z-Score]],Table2[6M Return vs Nifty Z-Score])</f>
        <v>163</v>
      </c>
      <c r="AU406">
        <f>_xlfn.RANK.AVG(Table2[[#This Row],[Sharpe Ratio Z-Score]],Table2[Sharpe Ratio Z-Score])</f>
        <v>673</v>
      </c>
      <c r="AV406">
        <f>(Table2[[#This Row],[Rank 1Y]]+Table2[[#This Row],[Rank 6M]]+Table2[[#This Row],[Rank Sharpe]])/3</f>
        <v>395</v>
      </c>
    </row>
    <row r="407" spans="1:48" x14ac:dyDescent="0.3">
      <c r="A407" t="s">
        <v>160</v>
      </c>
      <c r="B407" t="s">
        <v>161</v>
      </c>
      <c r="C407" t="s">
        <v>3116</v>
      </c>
      <c r="D407" t="s">
        <v>43</v>
      </c>
      <c r="E407">
        <v>170141.71624851</v>
      </c>
      <c r="F407">
        <v>1698.15</v>
      </c>
      <c r="G407">
        <v>2.6786584453248201</v>
      </c>
      <c r="H407">
        <f>(Table2[[#This Row],[1Y Return vs Nifty]]-AVERAGE(Table2[1Y Return vs Nifty]))/_xlfn.STDEV.P(Table2[1Y Return vs Nifty])</f>
        <v>-0.44529920925682831</v>
      </c>
      <c r="I407">
        <v>-3.8861985087267898</v>
      </c>
      <c r="J407">
        <f>(Table2[[#This Row],[1M Return vs Nifty]]-AVERAGE(Table2[1M Return vs Nifty]))/_xlfn.STDEV.P(Table2[1M Return vs Nifty])</f>
        <v>-0.5536113517296205</v>
      </c>
      <c r="K407">
        <v>5.5360777553073897</v>
      </c>
      <c r="L407">
        <f>(Table2[[#This Row],[6M Return vs Nifty]]-AVERAGE(Table2[6M Return vs Nifty]))/_xlfn.STDEV.P(Table2[6M Return vs Nifty])</f>
        <v>3.3224681615188802E-2</v>
      </c>
      <c r="M407">
        <v>0.77723035195439005</v>
      </c>
      <c r="N407">
        <f>(Table2[[#This Row],[1W Return vs Nifty]]-AVERAGE(Table2[1W Return vs Nifty]))/_xlfn.STDEV.P(Table2[1W Return vs Nifty])</f>
        <v>0.23113627959163438</v>
      </c>
      <c r="O407">
        <v>1758.77</v>
      </c>
      <c r="P407">
        <v>1764.14792178166</v>
      </c>
      <c r="Q407">
        <v>1601.0231605264701</v>
      </c>
      <c r="R407">
        <v>26.109027241194401</v>
      </c>
      <c r="S407" s="1">
        <f>(Table2[[#This Row],[Close Price]]-Table2[[#This Row],[20D EMA]])/Table2[[#This Row],[20D EMA]]</f>
        <v>-3.4467269739647532E-2</v>
      </c>
      <c r="T407" s="1">
        <f>(Table2[[#This Row],[Close Price]]-Table2[[#This Row],[50D EMA]])/Table2[[#This Row],[50D EMA]]</f>
        <v>-3.7410650754845343E-2</v>
      </c>
      <c r="U407" s="1">
        <f>(Table2[[#This Row],[Close Price]]-Table2[[#This Row],[200D EMA]])/Table2[[#This Row],[200D EMA]]</f>
        <v>6.0665480592792594E-2</v>
      </c>
      <c r="V407">
        <v>1.0336296843756301</v>
      </c>
      <c r="W407">
        <v>1672.9</v>
      </c>
      <c r="X407">
        <v>1726.95</v>
      </c>
      <c r="Y407">
        <v>1672.9</v>
      </c>
      <c r="Z407">
        <v>1776.05</v>
      </c>
      <c r="AA407">
        <v>1672.9</v>
      </c>
      <c r="AB407">
        <v>1859.3</v>
      </c>
      <c r="AC407" s="1">
        <f>(Table2[[#This Row],[Close Price]]/Table2[[#This Row],[Day Low]])-1</f>
        <v>1.5093550122541766E-2</v>
      </c>
      <c r="AD407" s="1">
        <f>(Table2[[#This Row],[Day High]]/Table2[[#This Row],[Close Price]])-1</f>
        <v>1.6959632541294845E-2</v>
      </c>
      <c r="AE407" s="1">
        <f>(Table2[[#This Row],[Close Price]]/Table2[[#This Row],[Current Week Low]])-1</f>
        <v>1.5093550122541766E-2</v>
      </c>
      <c r="AF407" s="1">
        <f>(Table2[[#This Row],[Current Week High]]/Table2[[#This Row],[Close Price]])-1</f>
        <v>4.5873450519683168E-2</v>
      </c>
      <c r="AG407" s="1">
        <f>(Table2[[#This Row],[Close Price]]/Table2[[#This Row],[Current Month Low]])-1</f>
        <v>1.5093550122541766E-2</v>
      </c>
      <c r="AH407" s="1">
        <f>(Table2[[#This Row],[Current Month High]]/Table2[[#This Row],[Close Price]])-1</f>
        <v>9.4897388334363786E-2</v>
      </c>
      <c r="AI407">
        <v>14.0064187498159</v>
      </c>
      <c r="AJ407">
        <v>31.563044741429401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-0.04</v>
      </c>
      <c r="AM407" t="s">
        <v>3161</v>
      </c>
      <c r="AN407">
        <v>-5.56</v>
      </c>
      <c r="AO407" t="s">
        <v>3161</v>
      </c>
      <c r="AP407">
        <v>3.0928698367318999E-2</v>
      </c>
      <c r="AQ407">
        <f>(Table2[[#This Row],[Sharpe Ratio]]-AVERAGE(Table2[Sharpe Ratio]))/_xlfn.STDEV.P(Table2[Sharpe Ratio])</f>
        <v>-0.3160546811978624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460</v>
      </c>
      <c r="AT407">
        <f>_xlfn.RANK.AVG(Table2[[#This Row],[6M Return vs Nifty Z-Score]],Table2[6M Return vs Nifty Z-Score])</f>
        <v>314</v>
      </c>
      <c r="AU407">
        <f>_xlfn.RANK.AVG(Table2[[#This Row],[Sharpe Ratio Z-Score]],Table2[Sharpe Ratio Z-Score])</f>
        <v>412</v>
      </c>
      <c r="AV407">
        <f>(Table2[[#This Row],[Rank 1Y]]+Table2[[#This Row],[Rank 6M]]+Table2[[#This Row],[Rank Sharpe]])/3</f>
        <v>395.33333333333331</v>
      </c>
    </row>
    <row r="408" spans="1:48" x14ac:dyDescent="0.3">
      <c r="A408" t="s">
        <v>1599</v>
      </c>
      <c r="B408" t="s">
        <v>1600</v>
      </c>
      <c r="C408" t="s">
        <v>3120</v>
      </c>
      <c r="D408" t="s">
        <v>253</v>
      </c>
      <c r="E408">
        <v>5753.88433824</v>
      </c>
      <c r="F408">
        <v>412.8</v>
      </c>
      <c r="G408">
        <v>-7.0472732824730597</v>
      </c>
      <c r="H408">
        <f>(Table2[[#This Row],[1Y Return vs Nifty]]-AVERAGE(Table2[1Y Return vs Nifty]))/_xlfn.STDEV.P(Table2[1Y Return vs Nifty])</f>
        <v>-0.60590632342306971</v>
      </c>
      <c r="I408">
        <v>7.5599519260575301</v>
      </c>
      <c r="J408">
        <f>(Table2[[#This Row],[1M Return vs Nifty]]-AVERAGE(Table2[1M Return vs Nifty]))/_xlfn.STDEV.P(Table2[1M Return vs Nifty])</f>
        <v>0.7273198654915114</v>
      </c>
      <c r="K408">
        <v>3.8294948219829101</v>
      </c>
      <c r="L408">
        <f>(Table2[[#This Row],[6M Return vs Nifty]]-AVERAGE(Table2[6M Return vs Nifty]))/_xlfn.STDEV.P(Table2[6M Return vs Nifty])</f>
        <v>-2.5918383219667704E-2</v>
      </c>
      <c r="M408">
        <v>-1.37265372478097</v>
      </c>
      <c r="N408">
        <f>(Table2[[#This Row],[1W Return vs Nifty]]-AVERAGE(Table2[1W Return vs Nifty]))/_xlfn.STDEV.P(Table2[1W Return vs Nifty])</f>
        <v>-0.18591614992907898</v>
      </c>
      <c r="O408">
        <v>429.09</v>
      </c>
      <c r="P408">
        <v>412.43276464534301</v>
      </c>
      <c r="Q408">
        <v>378.24834822479198</v>
      </c>
      <c r="R408">
        <v>32.560850048929503</v>
      </c>
      <c r="S408" s="1">
        <f>(Table2[[#This Row],[Close Price]]-Table2[[#This Row],[20D EMA]])/Table2[[#This Row],[20D EMA]]</f>
        <v>-3.7964063483185262E-2</v>
      </c>
      <c r="T408" s="1">
        <f>(Table2[[#This Row],[Close Price]]-Table2[[#This Row],[50D EMA]])/Table2[[#This Row],[50D EMA]]</f>
        <v>8.9041265907374993E-4</v>
      </c>
      <c r="U408" s="1">
        <f>(Table2[[#This Row],[Close Price]]-Table2[[#This Row],[200D EMA]])/Table2[[#This Row],[200D EMA]]</f>
        <v>9.1346471008709004E-2</v>
      </c>
      <c r="V408">
        <v>0.65948058000033305</v>
      </c>
      <c r="W408">
        <v>411.15</v>
      </c>
      <c r="X408">
        <v>430.8</v>
      </c>
      <c r="Y408">
        <v>411.15</v>
      </c>
      <c r="Z408">
        <v>442.75</v>
      </c>
      <c r="AA408">
        <v>404.7</v>
      </c>
      <c r="AB408">
        <v>461.7</v>
      </c>
      <c r="AC408" s="1">
        <f>(Table2[[#This Row],[Close Price]]/Table2[[#This Row],[Day Low]])-1</f>
        <v>4.0131338927400506E-3</v>
      </c>
      <c r="AD408" s="1">
        <f>(Table2[[#This Row],[Day High]]/Table2[[#This Row],[Close Price]])-1</f>
        <v>4.3604651162790775E-2</v>
      </c>
      <c r="AE408" s="1">
        <f>(Table2[[#This Row],[Close Price]]/Table2[[#This Row],[Current Week Low]])-1</f>
        <v>4.0131338927400506E-3</v>
      </c>
      <c r="AF408" s="1">
        <f>(Table2[[#This Row],[Current Week High]]/Table2[[#This Row],[Close Price]])-1</f>
        <v>7.2553294573643345E-2</v>
      </c>
      <c r="AG408" s="1">
        <f>(Table2[[#This Row],[Close Price]]/Table2[[#This Row],[Current Month Low]])-1</f>
        <v>2.0014825796886626E-2</v>
      </c>
      <c r="AH408" s="1">
        <f>(Table2[[#This Row],[Current Month High]]/Table2[[#This Row],[Close Price]])-1</f>
        <v>0.11845930232558133</v>
      </c>
      <c r="AI408">
        <v>11.8459302325581</v>
      </c>
      <c r="AJ408">
        <v>31.464968152866199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0.09</v>
      </c>
      <c r="AM408" t="s">
        <v>3162</v>
      </c>
      <c r="AN408">
        <v>-4.01</v>
      </c>
      <c r="AO408" t="s">
        <v>3161</v>
      </c>
      <c r="AP408">
        <v>6.3984163529495999E-2</v>
      </c>
      <c r="AQ408">
        <f>(Table2[[#This Row],[Sharpe Ratio]]-AVERAGE(Table2[Sharpe Ratio]))/_xlfn.STDEV.P(Table2[Sharpe Ratio])</f>
        <v>7.2495171827580723E-2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-1.7925819252724323E-2</v>
      </c>
      <c r="AS408">
        <f>_xlfn.RANK.AVG(Table2[[#This Row],[1Y Return vs Nifty Z-Score]],Table2[1Y Return vs Nifty Z-Score])</f>
        <v>525</v>
      </c>
      <c r="AT408">
        <f>_xlfn.RANK.AVG(Table2[[#This Row],[6M Return vs Nifty Z-Score]],Table2[6M Return vs Nifty Z-Score])</f>
        <v>337</v>
      </c>
      <c r="AU408">
        <f>_xlfn.RANK.AVG(Table2[[#This Row],[Sharpe Ratio Z-Score]],Table2[Sharpe Ratio Z-Score])</f>
        <v>324</v>
      </c>
      <c r="AV408">
        <f>(Table2[[#This Row],[Rank 1Y]]+Table2[[#This Row],[Rank 6M]]+Table2[[#This Row],[Rank Sharpe]])/3</f>
        <v>395.33333333333331</v>
      </c>
    </row>
    <row r="409" spans="1:48" x14ac:dyDescent="0.3">
      <c r="A409" t="s">
        <v>232</v>
      </c>
      <c r="B409" t="s">
        <v>233</v>
      </c>
      <c r="C409" t="s">
        <v>3129</v>
      </c>
      <c r="D409" t="s">
        <v>133</v>
      </c>
      <c r="E409">
        <v>107779.564857634</v>
      </c>
      <c r="F409">
        <v>1137.2</v>
      </c>
      <c r="G409">
        <v>19.919525251016498</v>
      </c>
      <c r="H409">
        <f>(Table2[[#This Row],[1Y Return vs Nifty]]-AVERAGE(Table2[1Y Return vs Nifty]))/_xlfn.STDEV.P(Table2[1Y Return vs Nifty])</f>
        <v>-0.1605958059342926</v>
      </c>
      <c r="I409">
        <v>-14.271065386026599</v>
      </c>
      <c r="J409">
        <f>(Table2[[#This Row],[1M Return vs Nifty]]-AVERAGE(Table2[1M Return vs Nifty]))/_xlfn.STDEV.P(Table2[1M Return vs Nifty])</f>
        <v>-1.7157750193845542</v>
      </c>
      <c r="K409">
        <v>-14.4222273210307</v>
      </c>
      <c r="L409">
        <f>(Table2[[#This Row],[6M Return vs Nifty]]-AVERAGE(Table2[6M Return vs Nifty]))/_xlfn.STDEV.P(Table2[6M Return vs Nifty])</f>
        <v>-0.65844714286758665</v>
      </c>
      <c r="M409">
        <v>-4.2943509838932297</v>
      </c>
      <c r="N409">
        <f>(Table2[[#This Row],[1W Return vs Nifty]]-AVERAGE(Table2[1W Return vs Nifty]))/_xlfn.STDEV.P(Table2[1W Return vs Nifty])</f>
        <v>-0.75269133256455112</v>
      </c>
      <c r="O409">
        <v>1199.44</v>
      </c>
      <c r="P409">
        <v>1249.88887716402</v>
      </c>
      <c r="Q409">
        <v>1197.1403614240701</v>
      </c>
      <c r="R409">
        <v>22.782900462104699</v>
      </c>
      <c r="S409" s="1">
        <f>(Table2[[#This Row],[Close Price]]-Table2[[#This Row],[20D EMA]])/Table2[[#This Row],[20D EMA]]</f>
        <v>-5.1890882411792176E-2</v>
      </c>
      <c r="T409" s="1">
        <f>(Table2[[#This Row],[Close Price]]-Table2[[#This Row],[50D EMA]])/Table2[[#This Row],[50D EMA]]</f>
        <v>-9.0159116720607488E-2</v>
      </c>
      <c r="U409" s="1">
        <f>(Table2[[#This Row],[Close Price]]-Table2[[#This Row],[200D EMA]])/Table2[[#This Row],[200D EMA]]</f>
        <v>-5.0069618697649948E-2</v>
      </c>
      <c r="V409">
        <v>0.64913274976212898</v>
      </c>
      <c r="W409">
        <v>1078.4000000000001</v>
      </c>
      <c r="X409">
        <v>1144.2</v>
      </c>
      <c r="Y409">
        <v>1078.4000000000001</v>
      </c>
      <c r="Z409">
        <v>1181.95</v>
      </c>
      <c r="AA409">
        <v>1078.4000000000001</v>
      </c>
      <c r="AB409">
        <v>1252</v>
      </c>
      <c r="AC409" s="1">
        <f>(Table2[[#This Row],[Close Price]]/Table2[[#This Row],[Day Low]])-1</f>
        <v>5.452522255192882E-2</v>
      </c>
      <c r="AD409" s="1">
        <f>(Table2[[#This Row],[Day High]]/Table2[[#This Row],[Close Price]])-1</f>
        <v>6.1554695743932797E-3</v>
      </c>
      <c r="AE409" s="1">
        <f>(Table2[[#This Row],[Close Price]]/Table2[[#This Row],[Current Week Low]])-1</f>
        <v>5.452522255192882E-2</v>
      </c>
      <c r="AF409" s="1">
        <f>(Table2[[#This Row],[Current Week High]]/Table2[[#This Row],[Close Price]])-1</f>
        <v>3.9351037636299768E-2</v>
      </c>
      <c r="AG409" s="1">
        <f>(Table2[[#This Row],[Close Price]]/Table2[[#This Row],[Current Month Low]])-1</f>
        <v>5.452522255192882E-2</v>
      </c>
      <c r="AH409" s="1">
        <f>(Table2[[#This Row],[Current Month High]]/Table2[[#This Row],[Close Price]])-1</f>
        <v>0.1009497010200493</v>
      </c>
      <c r="AI409">
        <v>45.088814632430498</v>
      </c>
      <c r="AJ409">
        <v>62.063559925894197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-0.09</v>
      </c>
      <c r="AM409" t="s">
        <v>3161</v>
      </c>
      <c r="AN409">
        <v>-7.7</v>
      </c>
      <c r="AO409" t="s">
        <v>3161</v>
      </c>
      <c r="AP409">
        <v>7.3153372917352993E-2</v>
      </c>
      <c r="AQ409">
        <f>(Table2[[#This Row],[Sharpe Ratio]]-AVERAGE(Table2[Sharpe Ratio]))/_xlfn.STDEV.P(Table2[Sharpe Ratio])</f>
        <v>0.18027447375335984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346</v>
      </c>
      <c r="AT409">
        <f>_xlfn.RANK.AVG(Table2[[#This Row],[6M Return vs Nifty Z-Score]],Table2[6M Return vs Nifty Z-Score])</f>
        <v>547</v>
      </c>
      <c r="AU409">
        <f>_xlfn.RANK.AVG(Table2[[#This Row],[Sharpe Ratio Z-Score]],Table2[Sharpe Ratio Z-Score])</f>
        <v>296</v>
      </c>
      <c r="AV409">
        <f>(Table2[[#This Row],[Rank 1Y]]+Table2[[#This Row],[Rank 6M]]+Table2[[#This Row],[Rank Sharpe]])/3</f>
        <v>396.33333333333331</v>
      </c>
    </row>
    <row r="410" spans="1:48" x14ac:dyDescent="0.3">
      <c r="A410" t="s">
        <v>612</v>
      </c>
      <c r="B410" t="s">
        <v>613</v>
      </c>
      <c r="C410" t="s">
        <v>3128</v>
      </c>
      <c r="D410" t="s">
        <v>611</v>
      </c>
      <c r="E410">
        <v>31287.81208263</v>
      </c>
      <c r="F410">
        <v>1288.05</v>
      </c>
      <c r="G410">
        <v>-23.778863131462401</v>
      </c>
      <c r="H410">
        <f>(Table2[[#This Row],[1Y Return vs Nifty]]-AVERAGE(Table2[1Y Return vs Nifty]))/_xlfn.STDEV.P(Table2[1Y Return vs Nifty])</f>
        <v>-0.88219988955812534</v>
      </c>
      <c r="I410">
        <v>6.8096438694257104</v>
      </c>
      <c r="J410">
        <f>(Table2[[#This Row],[1M Return vs Nifty]]-AVERAGE(Table2[1M Return vs Nifty]))/_xlfn.STDEV.P(Table2[1M Return vs Nifty])</f>
        <v>0.64335338106094675</v>
      </c>
      <c r="K410">
        <v>28.507937925731898</v>
      </c>
      <c r="L410">
        <f>(Table2[[#This Row],[6M Return vs Nifty]]-AVERAGE(Table2[6M Return vs Nifty]))/_xlfn.STDEV.P(Table2[6M Return vs Nifty])</f>
        <v>0.82933378882981801</v>
      </c>
      <c r="M410">
        <v>2.8051076860216999</v>
      </c>
      <c r="N410">
        <f>(Table2[[#This Row],[1W Return vs Nifty]]-AVERAGE(Table2[1W Return vs Nifty]))/_xlfn.STDEV.P(Table2[1W Return vs Nifty])</f>
        <v>0.6245208244118452</v>
      </c>
      <c r="O410">
        <v>1311.11</v>
      </c>
      <c r="P410">
        <v>1264.6115807538199</v>
      </c>
      <c r="Q410">
        <v>1165.89330714319</v>
      </c>
      <c r="R410">
        <v>38.8483237539673</v>
      </c>
      <c r="S410" s="1">
        <f>(Table2[[#This Row],[Close Price]]-Table2[[#This Row],[20D EMA]])/Table2[[#This Row],[20D EMA]]</f>
        <v>-1.7588150498432587E-2</v>
      </c>
      <c r="T410" s="1">
        <f>(Table2[[#This Row],[Close Price]]-Table2[[#This Row],[50D EMA]])/Table2[[#This Row],[50D EMA]]</f>
        <v>1.8534085566580597E-2</v>
      </c>
      <c r="U410" s="1">
        <f>(Table2[[#This Row],[Close Price]]-Table2[[#This Row],[200D EMA]])/Table2[[#This Row],[200D EMA]]</f>
        <v>0.10477519006960662</v>
      </c>
      <c r="V410">
        <v>1.45629002254773</v>
      </c>
      <c r="W410">
        <v>1276.0999999999999</v>
      </c>
      <c r="X410">
        <v>1324.95</v>
      </c>
      <c r="Y410">
        <v>1276.0999999999999</v>
      </c>
      <c r="Z410">
        <v>1337.5</v>
      </c>
      <c r="AA410">
        <v>1242.9000000000001</v>
      </c>
      <c r="AB410">
        <v>1370</v>
      </c>
      <c r="AC410" s="1">
        <f>(Table2[[#This Row],[Close Price]]/Table2[[#This Row],[Day Low]])-1</f>
        <v>9.3644698691326411E-3</v>
      </c>
      <c r="AD410" s="1">
        <f>(Table2[[#This Row],[Day High]]/Table2[[#This Row],[Close Price]])-1</f>
        <v>2.8647956212880077E-2</v>
      </c>
      <c r="AE410" s="1">
        <f>(Table2[[#This Row],[Close Price]]/Table2[[#This Row],[Current Week Low]])-1</f>
        <v>9.3644698691326411E-3</v>
      </c>
      <c r="AF410" s="1">
        <f>(Table2[[#This Row],[Current Week High]]/Table2[[#This Row],[Close Price]])-1</f>
        <v>3.839136679476729E-2</v>
      </c>
      <c r="AG410" s="1">
        <f>(Table2[[#This Row],[Close Price]]/Table2[[#This Row],[Current Month Low]])-1</f>
        <v>3.6326333574704162E-2</v>
      </c>
      <c r="AH410" s="1">
        <f>(Table2[[#This Row],[Current Month High]]/Table2[[#This Row],[Close Price]])-1</f>
        <v>6.3623306548658887E-2</v>
      </c>
      <c r="AI410">
        <v>15.5157020302006</v>
      </c>
      <c r="AJ410">
        <v>45.369900118503402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0.12</v>
      </c>
      <c r="AM410" t="s">
        <v>3162</v>
      </c>
      <c r="AN410">
        <v>-0.84</v>
      </c>
      <c r="AO410" t="s">
        <v>3161</v>
      </c>
      <c r="AP410">
        <v>2.0667632215440001E-2</v>
      </c>
      <c r="AQ410">
        <f>(Table2[[#This Row],[Sharpe Ratio]]-AVERAGE(Table2[Sharpe Ratio]))/_xlfn.STDEV.P(Table2[Sharpe Ratio])</f>
        <v>-0.43666819323395673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0.77833991151052795</v>
      </c>
      <c r="AS410">
        <f>_xlfn.RANK.AVG(Table2[[#This Row],[1Y Return vs Nifty Z-Score]],Table2[1Y Return vs Nifty Z-Score])</f>
        <v>624</v>
      </c>
      <c r="AT410">
        <f>_xlfn.RANK.AVG(Table2[[#This Row],[6M Return vs Nifty Z-Score]],Table2[6M Return vs Nifty Z-Score])</f>
        <v>111</v>
      </c>
      <c r="AU410">
        <f>_xlfn.RANK.AVG(Table2[[#This Row],[Sharpe Ratio Z-Score]],Table2[Sharpe Ratio Z-Score])</f>
        <v>456</v>
      </c>
      <c r="AV410">
        <f>(Table2[[#This Row],[Rank 1Y]]+Table2[[#This Row],[Rank 6M]]+Table2[[#This Row],[Rank Sharpe]])/3</f>
        <v>397</v>
      </c>
    </row>
    <row r="411" spans="1:48" x14ac:dyDescent="0.3">
      <c r="A411" t="s">
        <v>1405</v>
      </c>
      <c r="B411" t="s">
        <v>1406</v>
      </c>
      <c r="C411" t="s">
        <v>3128</v>
      </c>
      <c r="D411" t="s">
        <v>299</v>
      </c>
      <c r="E411">
        <v>7524.5315384339901</v>
      </c>
      <c r="F411">
        <v>195.57</v>
      </c>
      <c r="G411">
        <v>1.4342695084054899</v>
      </c>
      <c r="H411">
        <f>(Table2[[#This Row],[1Y Return vs Nifty]]-AVERAGE(Table2[1Y Return vs Nifty]))/_xlfn.STDEV.P(Table2[1Y Return vs Nifty])</f>
        <v>-0.46584816247308353</v>
      </c>
      <c r="I411">
        <v>1.12783344435021</v>
      </c>
      <c r="J411">
        <f>(Table2[[#This Row],[1M Return vs Nifty]]-AVERAGE(Table2[1M Return vs Nifty]))/_xlfn.STDEV.P(Table2[1M Return vs Nifty])</f>
        <v>7.5056883996526911E-3</v>
      </c>
      <c r="K411">
        <v>-13.505530753909699</v>
      </c>
      <c r="L411">
        <f>(Table2[[#This Row],[6M Return vs Nifty]]-AVERAGE(Table2[6M Return vs Nifty]))/_xlfn.STDEV.P(Table2[6M Return vs Nifty])</f>
        <v>-0.62667825344273298</v>
      </c>
      <c r="M411">
        <v>-4.8098341751350304</v>
      </c>
      <c r="N411">
        <f>(Table2[[#This Row],[1W Return vs Nifty]]-AVERAGE(Table2[1W Return vs Nifty]))/_xlfn.STDEV.P(Table2[1W Return vs Nifty])</f>
        <v>-0.85268905784234383</v>
      </c>
      <c r="O411">
        <v>211.3</v>
      </c>
      <c r="P411">
        <v>214.618403701706</v>
      </c>
      <c r="Q411">
        <v>206.42533995065</v>
      </c>
      <c r="R411">
        <v>23.553563986479698</v>
      </c>
      <c r="S411" s="1">
        <f>(Table2[[#This Row],[Close Price]]-Table2[[#This Row],[20D EMA]])/Table2[[#This Row],[20D EMA]]</f>
        <v>-7.4443918599148215E-2</v>
      </c>
      <c r="T411" s="1">
        <f>(Table2[[#This Row],[Close Price]]-Table2[[#This Row],[50D EMA]])/Table2[[#This Row],[50D EMA]]</f>
        <v>-8.8754754360120106E-2</v>
      </c>
      <c r="U411" s="1">
        <f>(Table2[[#This Row],[Close Price]]-Table2[[#This Row],[200D EMA]])/Table2[[#This Row],[200D EMA]]</f>
        <v>-5.2587245118478121E-2</v>
      </c>
      <c r="V411">
        <v>0.39163661200864103</v>
      </c>
      <c r="W411">
        <v>194</v>
      </c>
      <c r="X411">
        <v>205.66</v>
      </c>
      <c r="Y411">
        <v>194</v>
      </c>
      <c r="Z411">
        <v>211.52</v>
      </c>
      <c r="AA411">
        <v>194</v>
      </c>
      <c r="AB411">
        <v>225.5</v>
      </c>
      <c r="AC411" s="1">
        <f>(Table2[[#This Row],[Close Price]]/Table2[[#This Row],[Day Low]])-1</f>
        <v>8.0927835051545216E-3</v>
      </c>
      <c r="AD411" s="1">
        <f>(Table2[[#This Row],[Day High]]/Table2[[#This Row],[Close Price]])-1</f>
        <v>5.1592780078744127E-2</v>
      </c>
      <c r="AE411" s="1">
        <f>(Table2[[#This Row],[Close Price]]/Table2[[#This Row],[Current Week Low]])-1</f>
        <v>8.0927835051545216E-3</v>
      </c>
      <c r="AF411" s="1">
        <f>(Table2[[#This Row],[Current Week High]]/Table2[[#This Row],[Close Price]])-1</f>
        <v>8.1556475942117901E-2</v>
      </c>
      <c r="AG411" s="1">
        <f>(Table2[[#This Row],[Close Price]]/Table2[[#This Row],[Current Month Low]])-1</f>
        <v>8.0927835051545216E-3</v>
      </c>
      <c r="AH411" s="1">
        <f>(Table2[[#This Row],[Current Month High]]/Table2[[#This Row],[Close Price]])-1</f>
        <v>0.15303983228511542</v>
      </c>
      <c r="AI411">
        <v>33.967377409623097</v>
      </c>
      <c r="AJ411">
        <v>32.499999999999901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</v>
      </c>
      <c r="AM411" t="s">
        <v>3161</v>
      </c>
      <c r="AN411">
        <v>-6.84</v>
      </c>
      <c r="AO411" t="s">
        <v>3161</v>
      </c>
      <c r="AP411">
        <v>0.10796309798409599</v>
      </c>
      <c r="AQ411">
        <f>(Table2[[#This Row],[Sharpe Ratio]]-AVERAGE(Table2[Sharpe Ratio]))/_xlfn.STDEV.P(Table2[Sharpe Ratio])</f>
        <v>0.58944474233621202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468</v>
      </c>
      <c r="AT411">
        <f>_xlfn.RANK.AVG(Table2[[#This Row],[6M Return vs Nifty Z-Score]],Table2[6M Return vs Nifty Z-Score])</f>
        <v>532</v>
      </c>
      <c r="AU411">
        <f>_xlfn.RANK.AVG(Table2[[#This Row],[Sharpe Ratio Z-Score]],Table2[Sharpe Ratio Z-Score])</f>
        <v>191</v>
      </c>
      <c r="AV411">
        <f>(Table2[[#This Row],[Rank 1Y]]+Table2[[#This Row],[Rank 6M]]+Table2[[#This Row],[Rank Sharpe]])/3</f>
        <v>397</v>
      </c>
    </row>
    <row r="412" spans="1:48" x14ac:dyDescent="0.3">
      <c r="A412" t="s">
        <v>1217</v>
      </c>
      <c r="B412" t="s">
        <v>1218</v>
      </c>
      <c r="C412" t="s">
        <v>3128</v>
      </c>
      <c r="D412" t="s">
        <v>125</v>
      </c>
      <c r="E412">
        <v>9451.3769414800008</v>
      </c>
      <c r="F412">
        <v>1111.4000000000001</v>
      </c>
      <c r="G412">
        <v>31.592281822124001</v>
      </c>
      <c r="H412">
        <f>(Table2[[#This Row],[1Y Return vs Nifty]]-AVERAGE(Table2[1Y Return vs Nifty]))/_xlfn.STDEV.P(Table2[1Y Return vs Nifty])</f>
        <v>3.2159788050848313E-2</v>
      </c>
      <c r="I412">
        <v>2.4153222621807799</v>
      </c>
      <c r="J412">
        <f>(Table2[[#This Row],[1M Return vs Nifty]]-AVERAGE(Table2[1M Return vs Nifty]))/_xlfn.STDEV.P(Table2[1M Return vs Nifty])</f>
        <v>0.15158772086801101</v>
      </c>
      <c r="K412">
        <v>-7.9942393678333197</v>
      </c>
      <c r="L412">
        <f>(Table2[[#This Row],[6M Return vs Nifty]]-AVERAGE(Table2[6M Return vs Nifty]))/_xlfn.STDEV.P(Table2[6M Return vs Nifty])</f>
        <v>-0.43567982177816034</v>
      </c>
      <c r="M412">
        <v>-4.6395209432756097</v>
      </c>
      <c r="N412">
        <f>(Table2[[#This Row],[1W Return vs Nifty]]-AVERAGE(Table2[1W Return vs Nifty]))/_xlfn.STDEV.P(Table2[1W Return vs Nifty])</f>
        <v>-0.81965027780060518</v>
      </c>
      <c r="O412">
        <v>1200.6500000000001</v>
      </c>
      <c r="P412">
        <v>1198.0122033924699</v>
      </c>
      <c r="Q412">
        <v>1055.58924707305</v>
      </c>
      <c r="R412">
        <v>29.961547878753102</v>
      </c>
      <c r="S412" s="1">
        <f>(Table2[[#This Row],[Close Price]]-Table2[[#This Row],[20D EMA]])/Table2[[#This Row],[20D EMA]]</f>
        <v>-7.43347353516845E-2</v>
      </c>
      <c r="T412" s="1">
        <f>(Table2[[#This Row],[Close Price]]-Table2[[#This Row],[50D EMA]])/Table2[[#This Row],[50D EMA]]</f>
        <v>-7.229659526606308E-2</v>
      </c>
      <c r="U412" s="1">
        <f>(Table2[[#This Row],[Close Price]]-Table2[[#This Row],[200D EMA]])/Table2[[#This Row],[200D EMA]]</f>
        <v>5.2871657305815438E-2</v>
      </c>
      <c r="V412">
        <v>1.4278233663115301</v>
      </c>
      <c r="W412">
        <v>1101</v>
      </c>
      <c r="X412">
        <v>1187</v>
      </c>
      <c r="Y412">
        <v>1101</v>
      </c>
      <c r="Z412">
        <v>1210.4000000000001</v>
      </c>
      <c r="AA412">
        <v>1101</v>
      </c>
      <c r="AB412">
        <v>1395</v>
      </c>
      <c r="AC412" s="1">
        <f>(Table2[[#This Row],[Close Price]]/Table2[[#This Row],[Day Low]])-1</f>
        <v>9.4459582198003211E-3</v>
      </c>
      <c r="AD412" s="1">
        <f>(Table2[[#This Row],[Day High]]/Table2[[#This Row],[Close Price]])-1</f>
        <v>6.8022314198308287E-2</v>
      </c>
      <c r="AE412" s="1">
        <f>(Table2[[#This Row],[Close Price]]/Table2[[#This Row],[Current Week Low]])-1</f>
        <v>9.4459582198003211E-3</v>
      </c>
      <c r="AF412" s="1">
        <f>(Table2[[#This Row],[Current Week High]]/Table2[[#This Row],[Close Price]])-1</f>
        <v>8.9076840021594439E-2</v>
      </c>
      <c r="AG412" s="1">
        <f>(Table2[[#This Row],[Close Price]]/Table2[[#This Row],[Current Month Low]])-1</f>
        <v>9.4459582198003211E-3</v>
      </c>
      <c r="AH412" s="1">
        <f>(Table2[[#This Row],[Current Month High]]/Table2[[#This Row],[Close Price]])-1</f>
        <v>0.25517365484973897</v>
      </c>
      <c r="AI412">
        <v>25.517365484973801</v>
      </c>
      <c r="AJ412">
        <v>59.683908045976999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-0.12</v>
      </c>
      <c r="AM412" t="s">
        <v>3161</v>
      </c>
      <c r="AN412">
        <v>-6.91</v>
      </c>
      <c r="AO412" t="s">
        <v>3161</v>
      </c>
      <c r="AP412">
        <v>2.5373893779337998E-2</v>
      </c>
      <c r="AQ412">
        <f>(Table2[[#This Row],[Sharpe Ratio]]-AVERAGE(Table2[Sharpe Ratio]))/_xlfn.STDEV.P(Table2[Sharpe Ratio])</f>
        <v>-0.381348528846229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-1.4529311195061352</v>
      </c>
      <c r="AS412">
        <f>_xlfn.RANK.AVG(Table2[[#This Row],[1Y Return vs Nifty Z-Score]],Table2[1Y Return vs Nifty Z-Score])</f>
        <v>286</v>
      </c>
      <c r="AT412">
        <f>_xlfn.RANK.AVG(Table2[[#This Row],[6M Return vs Nifty Z-Score]],Table2[6M Return vs Nifty Z-Score])</f>
        <v>476</v>
      </c>
      <c r="AU412">
        <f>_xlfn.RANK.AVG(Table2[[#This Row],[Sharpe Ratio Z-Score]],Table2[Sharpe Ratio Z-Score])</f>
        <v>432</v>
      </c>
      <c r="AV412">
        <f>(Table2[[#This Row],[Rank 1Y]]+Table2[[#This Row],[Rank 6M]]+Table2[[#This Row],[Rank Sharpe]])/3</f>
        <v>398</v>
      </c>
    </row>
    <row r="413" spans="1:48" x14ac:dyDescent="0.3">
      <c r="A413" t="s">
        <v>769</v>
      </c>
      <c r="B413" t="s">
        <v>770</v>
      </c>
      <c r="C413" t="s">
        <v>3114</v>
      </c>
      <c r="D413" t="s">
        <v>268</v>
      </c>
      <c r="E413">
        <v>20441.203187743999</v>
      </c>
      <c r="F413">
        <v>206.66</v>
      </c>
      <c r="G413">
        <v>32.072060563307602</v>
      </c>
      <c r="H413">
        <f>(Table2[[#This Row],[1Y Return vs Nifty]]-AVERAGE(Table2[1Y Return vs Nifty]))/_xlfn.STDEV.P(Table2[1Y Return vs Nifty])</f>
        <v>4.0082512702469639E-2</v>
      </c>
      <c r="I413">
        <v>-8.8645807990233898</v>
      </c>
      <c r="J413">
        <f>(Table2[[#This Row],[1M Return vs Nifty]]-AVERAGE(Table2[1M Return vs Nifty]))/_xlfn.STDEV.P(Table2[1M Return vs Nifty])</f>
        <v>-1.1107388613875793</v>
      </c>
      <c r="K413">
        <v>-10.2773528257023</v>
      </c>
      <c r="L413">
        <f>(Table2[[#This Row],[6M Return vs Nifty]]-AVERAGE(Table2[6M Return vs Nifty]))/_xlfn.STDEV.P(Table2[6M Return vs Nifty])</f>
        <v>-0.51480303614257161</v>
      </c>
      <c r="M413">
        <v>-3.0947349512838902</v>
      </c>
      <c r="N413">
        <f>(Table2[[#This Row],[1W Return vs Nifty]]-AVERAGE(Table2[1W Return vs Nifty]))/_xlfn.STDEV.P(Table2[1W Return vs Nifty])</f>
        <v>-0.51997981741558386</v>
      </c>
      <c r="O413">
        <v>229.72</v>
      </c>
      <c r="P413">
        <v>239.46067782907701</v>
      </c>
      <c r="Q413">
        <v>217.52587597106901</v>
      </c>
      <c r="R413">
        <v>17.185717058852099</v>
      </c>
      <c r="S413" s="1">
        <f>(Table2[[#This Row],[Close Price]]-Table2[[#This Row],[20D EMA]])/Table2[[#This Row],[20D EMA]]</f>
        <v>-0.10038307504788439</v>
      </c>
      <c r="T413" s="1">
        <f>(Table2[[#This Row],[Close Price]]-Table2[[#This Row],[50D EMA]])/Table2[[#This Row],[50D EMA]]</f>
        <v>-0.13697730302296057</v>
      </c>
      <c r="U413" s="1">
        <f>(Table2[[#This Row],[Close Price]]-Table2[[#This Row],[200D EMA]])/Table2[[#This Row],[200D EMA]]</f>
        <v>-4.995210764035346E-2</v>
      </c>
      <c r="V413">
        <v>0.48885023664544303</v>
      </c>
      <c r="W413">
        <v>205.55</v>
      </c>
      <c r="X413">
        <v>217.54</v>
      </c>
      <c r="Y413">
        <v>205.55</v>
      </c>
      <c r="Z413">
        <v>223.68</v>
      </c>
      <c r="AA413">
        <v>205.55</v>
      </c>
      <c r="AB413">
        <v>247.48</v>
      </c>
      <c r="AC413" s="1">
        <f>(Table2[[#This Row],[Close Price]]/Table2[[#This Row],[Day Low]])-1</f>
        <v>5.4001459498904669E-3</v>
      </c>
      <c r="AD413" s="1">
        <f>(Table2[[#This Row],[Day High]]/Table2[[#This Row],[Close Price]])-1</f>
        <v>5.2646859576115368E-2</v>
      </c>
      <c r="AE413" s="1">
        <f>(Table2[[#This Row],[Close Price]]/Table2[[#This Row],[Current Week Low]])-1</f>
        <v>5.4001459498904669E-3</v>
      </c>
      <c r="AF413" s="1">
        <f>(Table2[[#This Row],[Current Week High]]/Table2[[#This Row],[Close Price]])-1</f>
        <v>8.2357495403077463E-2</v>
      </c>
      <c r="AG413" s="1">
        <f>(Table2[[#This Row],[Close Price]]/Table2[[#This Row],[Current Month Low]])-1</f>
        <v>5.4001459498904669E-3</v>
      </c>
      <c r="AH413" s="1">
        <f>(Table2[[#This Row],[Current Month High]]/Table2[[#This Row],[Close Price]])-1</f>
        <v>0.19752250072582989</v>
      </c>
      <c r="AI413">
        <v>37.6173424949191</v>
      </c>
      <c r="AJ413">
        <v>56.087613293051298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-0.17</v>
      </c>
      <c r="AM413" t="s">
        <v>3161</v>
      </c>
      <c r="AN413">
        <v>-9.5500000000000007</v>
      </c>
      <c r="AO413" t="s">
        <v>3161</v>
      </c>
      <c r="AP413">
        <v>3.0835746596012001E-2</v>
      </c>
      <c r="AQ413">
        <f>(Table2[[#This Row],[Sharpe Ratio]]-AVERAGE(Table2[Sharpe Ratio]))/_xlfn.STDEV.P(Table2[Sharpe Ratio])</f>
        <v>-0.31714728107212203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284</v>
      </c>
      <c r="AT413">
        <f>_xlfn.RANK.AVG(Table2[[#This Row],[6M Return vs Nifty Z-Score]],Table2[6M Return vs Nifty Z-Score])</f>
        <v>498</v>
      </c>
      <c r="AU413">
        <f>_xlfn.RANK.AVG(Table2[[#This Row],[Sharpe Ratio Z-Score]],Table2[Sharpe Ratio Z-Score])</f>
        <v>414</v>
      </c>
      <c r="AV413">
        <f>(Table2[[#This Row],[Rank 1Y]]+Table2[[#This Row],[Rank 6M]]+Table2[[#This Row],[Rank Sharpe]])/3</f>
        <v>398.66666666666669</v>
      </c>
    </row>
    <row r="414" spans="1:48" x14ac:dyDescent="0.3">
      <c r="A414" t="s">
        <v>1691</v>
      </c>
      <c r="B414" t="s">
        <v>1692</v>
      </c>
      <c r="C414" t="s">
        <v>3120</v>
      </c>
      <c r="D414" t="s">
        <v>436</v>
      </c>
      <c r="E414">
        <v>4919.3921805</v>
      </c>
      <c r="F414">
        <v>439.7</v>
      </c>
      <c r="G414">
        <v>23.469332709609699</v>
      </c>
      <c r="H414">
        <f>(Table2[[#This Row],[1Y Return vs Nifty]]-AVERAGE(Table2[1Y Return vs Nifty]))/_xlfn.STDEV.P(Table2[1Y Return vs Nifty])</f>
        <v>-0.10197681212201136</v>
      </c>
      <c r="I414">
        <v>-11.147810524909</v>
      </c>
      <c r="J414">
        <f>(Table2[[#This Row],[1M Return vs Nifty]]-AVERAGE(Table2[1M Return vs Nifty]))/_xlfn.STDEV.P(Table2[1M Return vs Nifty])</f>
        <v>-1.3662536083444443</v>
      </c>
      <c r="K414">
        <v>6.2099357670903101</v>
      </c>
      <c r="L414">
        <f>(Table2[[#This Row],[6M Return vs Nifty]]-AVERAGE(Table2[6M Return vs Nifty]))/_xlfn.STDEV.P(Table2[6M Return vs Nifty])</f>
        <v>5.6577796955870084E-2</v>
      </c>
      <c r="M414">
        <v>-3.1431033198287199</v>
      </c>
      <c r="N414">
        <f>(Table2[[#This Row],[1W Return vs Nifty]]-AVERAGE(Table2[1W Return vs Nifty]))/_xlfn.STDEV.P(Table2[1W Return vs Nifty])</f>
        <v>-0.52936271662948298</v>
      </c>
      <c r="O414">
        <v>484.1</v>
      </c>
      <c r="P414">
        <v>473.827678465286</v>
      </c>
      <c r="Q414">
        <v>412.92054070626801</v>
      </c>
      <c r="R414">
        <v>25.256901923613601</v>
      </c>
      <c r="S414" s="1">
        <f>(Table2[[#This Row],[Close Price]]-Table2[[#This Row],[20D EMA]])/Table2[[#This Row],[20D EMA]]</f>
        <v>-9.1716587481925294E-2</v>
      </c>
      <c r="T414" s="1">
        <f>(Table2[[#This Row],[Close Price]]-Table2[[#This Row],[50D EMA]])/Table2[[#This Row],[50D EMA]]</f>
        <v>-7.202550635248782E-2</v>
      </c>
      <c r="U414" s="1">
        <f>(Table2[[#This Row],[Close Price]]-Table2[[#This Row],[200D EMA]])/Table2[[#This Row],[200D EMA]]</f>
        <v>6.4853783364537454E-2</v>
      </c>
      <c r="V414">
        <v>0.38888835853506998</v>
      </c>
      <c r="W414">
        <v>435</v>
      </c>
      <c r="X414">
        <v>461.95</v>
      </c>
      <c r="Y414">
        <v>435</v>
      </c>
      <c r="Z414">
        <v>482.1</v>
      </c>
      <c r="AA414">
        <v>435</v>
      </c>
      <c r="AB414">
        <v>525.6</v>
      </c>
      <c r="AC414" s="1">
        <f>(Table2[[#This Row],[Close Price]]/Table2[[#This Row],[Day Low]])-1</f>
        <v>1.0804597701149499E-2</v>
      </c>
      <c r="AD414" s="1">
        <f>(Table2[[#This Row],[Day High]]/Table2[[#This Row],[Close Price]])-1</f>
        <v>5.0602683647941848E-2</v>
      </c>
      <c r="AE414" s="1">
        <f>(Table2[[#This Row],[Close Price]]/Table2[[#This Row],[Current Week Low]])-1</f>
        <v>1.0804597701149499E-2</v>
      </c>
      <c r="AF414" s="1">
        <f>(Table2[[#This Row],[Current Week High]]/Table2[[#This Row],[Close Price]])-1</f>
        <v>9.6429383670684654E-2</v>
      </c>
      <c r="AG414" s="1">
        <f>(Table2[[#This Row],[Close Price]]/Table2[[#This Row],[Current Month Low]])-1</f>
        <v>1.0804597701149499E-2</v>
      </c>
      <c r="AH414" s="1">
        <f>(Table2[[#This Row],[Current Month High]]/Table2[[#This Row],[Close Price]])-1</f>
        <v>0.19536047304980686</v>
      </c>
      <c r="AI414">
        <v>29.861269047077499</v>
      </c>
      <c r="AJ414">
        <v>51.047749914118803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-0.03</v>
      </c>
      <c r="AM414" t="s">
        <v>3161</v>
      </c>
      <c r="AN414">
        <v>-10.63</v>
      </c>
      <c r="AO414" t="s">
        <v>3161</v>
      </c>
      <c r="AP414">
        <v>-6.743060808819E-3</v>
      </c>
      <c r="AQ414">
        <f>(Table2[[#This Row],[Sharpe Ratio]]-AVERAGE(Table2[Sharpe Ratio]))/_xlfn.STDEV.P(Table2[Sharpe Ratio])</f>
        <v>-0.75886667671159613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-2.6998820168516646</v>
      </c>
      <c r="AS414">
        <f>_xlfn.RANK.AVG(Table2[[#This Row],[1Y Return vs Nifty Z-Score]],Table2[1Y Return vs Nifty Z-Score])</f>
        <v>323</v>
      </c>
      <c r="AT414">
        <f>_xlfn.RANK.AVG(Table2[[#This Row],[6M Return vs Nifty Z-Score]],Table2[6M Return vs Nifty Z-Score])</f>
        <v>306</v>
      </c>
      <c r="AU414">
        <f>_xlfn.RANK.AVG(Table2[[#This Row],[Sharpe Ratio Z-Score]],Table2[Sharpe Ratio Z-Score])</f>
        <v>567</v>
      </c>
      <c r="AV414">
        <f>(Table2[[#This Row],[Rank 1Y]]+Table2[[#This Row],[Rank 6M]]+Table2[[#This Row],[Rank Sharpe]])/3</f>
        <v>398.66666666666669</v>
      </c>
    </row>
    <row r="415" spans="1:48" x14ac:dyDescent="0.3">
      <c r="A415" t="s">
        <v>1120</v>
      </c>
      <c r="B415" t="s">
        <v>1121</v>
      </c>
      <c r="C415" t="s">
        <v>3128</v>
      </c>
      <c r="D415" t="s">
        <v>504</v>
      </c>
      <c r="E415">
        <v>10843.656283975</v>
      </c>
      <c r="F415">
        <v>339.05</v>
      </c>
      <c r="G415">
        <v>3.2197213563745302</v>
      </c>
      <c r="H415">
        <f>(Table2[[#This Row],[1Y Return vs Nifty]]-AVERAGE(Table2[1Y Return vs Nifty]))/_xlfn.STDEV.P(Table2[1Y Return vs Nifty])</f>
        <v>-0.43636448144276052</v>
      </c>
      <c r="I415">
        <v>3.1249790712351802</v>
      </c>
      <c r="J415">
        <f>(Table2[[#This Row],[1M Return vs Nifty]]-AVERAGE(Table2[1M Return vs Nifty]))/_xlfn.STDEV.P(Table2[1M Return vs Nifty])</f>
        <v>0.2310049507402345</v>
      </c>
      <c r="K415">
        <v>5.5228259047450097</v>
      </c>
      <c r="L415">
        <f>(Table2[[#This Row],[6M Return vs Nifty]]-AVERAGE(Table2[6M Return vs Nifty]))/_xlfn.STDEV.P(Table2[6M Return vs Nifty])</f>
        <v>3.2765427604329871E-2</v>
      </c>
      <c r="M415">
        <v>-1.10684326929841</v>
      </c>
      <c r="N415">
        <f>(Table2[[#This Row],[1W Return vs Nifty]]-AVERAGE(Table2[1W Return vs Nifty]))/_xlfn.STDEV.P(Table2[1W Return vs Nifty])</f>
        <v>-0.13435202261141105</v>
      </c>
      <c r="O415">
        <v>350.75</v>
      </c>
      <c r="P415">
        <v>341.94780927398801</v>
      </c>
      <c r="Q415">
        <v>313.12388086910801</v>
      </c>
      <c r="R415">
        <v>32.090965380127997</v>
      </c>
      <c r="S415" s="1">
        <f>(Table2[[#This Row],[Close Price]]-Table2[[#This Row],[20D EMA]])/Table2[[#This Row],[20D EMA]]</f>
        <v>-3.3357091945830329E-2</v>
      </c>
      <c r="T415" s="1">
        <f>(Table2[[#This Row],[Close Price]]-Table2[[#This Row],[50D EMA]])/Table2[[#This Row],[50D EMA]]</f>
        <v>-8.4744197663980739E-3</v>
      </c>
      <c r="U415" s="1">
        <f>(Table2[[#This Row],[Close Price]]-Table2[[#This Row],[200D EMA]])/Table2[[#This Row],[200D EMA]]</f>
        <v>8.2798281175269536E-2</v>
      </c>
      <c r="V415">
        <v>0.39369116245359698</v>
      </c>
      <c r="W415">
        <v>335.35</v>
      </c>
      <c r="X415">
        <v>343.75</v>
      </c>
      <c r="Y415">
        <v>335.35</v>
      </c>
      <c r="Z415">
        <v>350.3</v>
      </c>
      <c r="AA415">
        <v>335.35</v>
      </c>
      <c r="AB415">
        <v>374.95</v>
      </c>
      <c r="AC415" s="1">
        <f>(Table2[[#This Row],[Close Price]]/Table2[[#This Row],[Day Low]])-1</f>
        <v>1.1033248844490862E-2</v>
      </c>
      <c r="AD415" s="1">
        <f>(Table2[[#This Row],[Day High]]/Table2[[#This Row],[Close Price]])-1</f>
        <v>1.3862262203214737E-2</v>
      </c>
      <c r="AE415" s="1">
        <f>(Table2[[#This Row],[Close Price]]/Table2[[#This Row],[Current Week Low]])-1</f>
        <v>1.1033248844490862E-2</v>
      </c>
      <c r="AF415" s="1">
        <f>(Table2[[#This Row],[Current Week High]]/Table2[[#This Row],[Close Price]])-1</f>
        <v>3.3180946763014196E-2</v>
      </c>
      <c r="AG415" s="1">
        <f>(Table2[[#This Row],[Close Price]]/Table2[[#This Row],[Current Month Low]])-1</f>
        <v>1.1033248844490862E-2</v>
      </c>
      <c r="AH415" s="1">
        <f>(Table2[[#This Row],[Current Month High]]/Table2[[#This Row],[Close Price]])-1</f>
        <v>0.10588408789264103</v>
      </c>
      <c r="AI415">
        <v>18.2716413508332</v>
      </c>
      <c r="AJ415">
        <v>39.756801319043603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0.04</v>
      </c>
      <c r="AM415" t="s">
        <v>3162</v>
      </c>
      <c r="AN415">
        <v>-3.25</v>
      </c>
      <c r="AO415" t="s">
        <v>3161</v>
      </c>
      <c r="AP415">
        <v>2.4879445351655999E-2</v>
      </c>
      <c r="AQ415">
        <f>(Table2[[#This Row],[Sharpe Ratio]]-AVERAGE(Table2[Sharpe Ratio]))/_xlfn.STDEV.P(Table2[Sharpe Ratio])</f>
        <v>-0.38716051373169147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-0.69410663944129869</v>
      </c>
      <c r="AS415">
        <f>_xlfn.RANK.AVG(Table2[[#This Row],[1Y Return vs Nifty Z-Score]],Table2[1Y Return vs Nifty Z-Score])</f>
        <v>453</v>
      </c>
      <c r="AT415">
        <f>_xlfn.RANK.AVG(Table2[[#This Row],[6M Return vs Nifty Z-Score]],Table2[6M Return vs Nifty Z-Score])</f>
        <v>315</v>
      </c>
      <c r="AU415">
        <f>_xlfn.RANK.AVG(Table2[[#This Row],[Sharpe Ratio Z-Score]],Table2[Sharpe Ratio Z-Score])</f>
        <v>437</v>
      </c>
      <c r="AV415">
        <f>(Table2[[#This Row],[Rank 1Y]]+Table2[[#This Row],[Rank 6M]]+Table2[[#This Row],[Rank Sharpe]])/3</f>
        <v>401.66666666666669</v>
      </c>
    </row>
    <row r="416" spans="1:48" x14ac:dyDescent="0.3">
      <c r="A416" t="s">
        <v>75</v>
      </c>
      <c r="B416" t="s">
        <v>76</v>
      </c>
      <c r="C416" t="s">
        <v>3124</v>
      </c>
      <c r="D416" t="s">
        <v>77</v>
      </c>
      <c r="E416">
        <v>311984.89866897499</v>
      </c>
      <c r="F416">
        <v>10869.3</v>
      </c>
      <c r="G416">
        <v>5.3341802743022901</v>
      </c>
      <c r="H416">
        <f>(Table2[[#This Row],[1Y Return vs Nifty]]-AVERAGE(Table2[1Y Return vs Nifty]))/_xlfn.STDEV.P(Table2[1Y Return vs Nifty])</f>
        <v>-0.40144781182838912</v>
      </c>
      <c r="I416">
        <v>-3.0453043701120199</v>
      </c>
      <c r="J416">
        <f>(Table2[[#This Row],[1M Return vs Nifty]]-AVERAGE(Table2[1M Return vs Nifty]))/_xlfn.STDEV.P(Table2[1M Return vs Nifty])</f>
        <v>-0.45950743804554106</v>
      </c>
      <c r="K416">
        <v>4.0716806278061899</v>
      </c>
      <c r="L416">
        <f>(Table2[[#This Row],[6M Return vs Nifty]]-AVERAGE(Table2[6M Return vs Nifty]))/_xlfn.STDEV.P(Table2[6M Return vs Nifty])</f>
        <v>-1.752523071814506E-2</v>
      </c>
      <c r="M416">
        <v>-2.0684722807122502</v>
      </c>
      <c r="N416">
        <f>(Table2[[#This Row],[1W Return vs Nifty]]-AVERAGE(Table2[1W Return vs Nifty]))/_xlfn.STDEV.P(Table2[1W Return vs Nifty])</f>
        <v>-0.32089683209562542</v>
      </c>
      <c r="O416">
        <v>11320.94</v>
      </c>
      <c r="P416">
        <v>11422.4648093993</v>
      </c>
      <c r="Q416">
        <v>10611.9413462129</v>
      </c>
      <c r="R416">
        <v>23.883039234809399</v>
      </c>
      <c r="S416" s="1">
        <f>(Table2[[#This Row],[Close Price]]-Table2[[#This Row],[20D EMA]])/Table2[[#This Row],[20D EMA]]</f>
        <v>-3.9894213731368706E-2</v>
      </c>
      <c r="T416" s="1">
        <f>(Table2[[#This Row],[Close Price]]-Table2[[#This Row],[50D EMA]])/Table2[[#This Row],[50D EMA]]</f>
        <v>-4.8427797207491803E-2</v>
      </c>
      <c r="U416" s="1">
        <f>(Table2[[#This Row],[Close Price]]-Table2[[#This Row],[200D EMA]])/Table2[[#This Row],[200D EMA]]</f>
        <v>2.4251797610900259E-2</v>
      </c>
      <c r="V416">
        <v>0.93804456490955901</v>
      </c>
      <c r="W416">
        <v>10740</v>
      </c>
      <c r="X416">
        <v>11080.8</v>
      </c>
      <c r="Y416">
        <v>10740</v>
      </c>
      <c r="Z416">
        <v>11166.65</v>
      </c>
      <c r="AA416">
        <v>10740</v>
      </c>
      <c r="AB416">
        <v>11930</v>
      </c>
      <c r="AC416" s="1">
        <f>(Table2[[#This Row],[Close Price]]/Table2[[#This Row],[Day Low]])-1</f>
        <v>1.2039106145251388E-2</v>
      </c>
      <c r="AD416" s="1">
        <f>(Table2[[#This Row],[Day High]]/Table2[[#This Row],[Close Price]])-1</f>
        <v>1.9458474786784752E-2</v>
      </c>
      <c r="AE416" s="1">
        <f>(Table2[[#This Row],[Close Price]]/Table2[[#This Row],[Current Week Low]])-1</f>
        <v>1.2039106145251388E-2</v>
      </c>
      <c r="AF416" s="1">
        <f>(Table2[[#This Row],[Current Week High]]/Table2[[#This Row],[Close Price]])-1</f>
        <v>2.7356867507567273E-2</v>
      </c>
      <c r="AG416" s="1">
        <f>(Table2[[#This Row],[Close Price]]/Table2[[#This Row],[Current Month Low]])-1</f>
        <v>1.2039106145251388E-2</v>
      </c>
      <c r="AH416" s="1">
        <f>(Table2[[#This Row],[Current Month High]]/Table2[[#This Row],[Close Price]])-1</f>
        <v>9.7586781117459331E-2</v>
      </c>
      <c r="AI416">
        <v>11.6723248047252</v>
      </c>
      <c r="AJ416">
        <v>33.274886427034303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-0.03</v>
      </c>
      <c r="AM416" t="s">
        <v>3161</v>
      </c>
      <c r="AN416">
        <v>-5.46</v>
      </c>
      <c r="AO416" t="s">
        <v>3161</v>
      </c>
      <c r="AP416">
        <v>2.4205696919282999E-2</v>
      </c>
      <c r="AQ416">
        <f>(Table2[[#This Row],[Sharpe Ratio]]-AVERAGE(Table2[Sharpe Ratio]))/_xlfn.STDEV.P(Table2[Sharpe Ratio])</f>
        <v>-0.39508007720146204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435</v>
      </c>
      <c r="AT416">
        <f>_xlfn.RANK.AVG(Table2[[#This Row],[6M Return vs Nifty Z-Score]],Table2[6M Return vs Nifty Z-Score])</f>
        <v>331</v>
      </c>
      <c r="AU416">
        <f>_xlfn.RANK.AVG(Table2[[#This Row],[Sharpe Ratio Z-Score]],Table2[Sharpe Ratio Z-Score])</f>
        <v>440</v>
      </c>
      <c r="AV416">
        <f>(Table2[[#This Row],[Rank 1Y]]+Table2[[#This Row],[Rank 6M]]+Table2[[#This Row],[Rank Sharpe]])/3</f>
        <v>402</v>
      </c>
    </row>
    <row r="417" spans="1:48" x14ac:dyDescent="0.3">
      <c r="A417" t="s">
        <v>115</v>
      </c>
      <c r="B417" t="s">
        <v>116</v>
      </c>
      <c r="C417" t="s">
        <v>3123</v>
      </c>
      <c r="D417" t="s">
        <v>117</v>
      </c>
      <c r="E417">
        <v>235089.77554593899</v>
      </c>
      <c r="F417">
        <v>963.65</v>
      </c>
      <c r="G417">
        <v>5.8193996252361302</v>
      </c>
      <c r="H417">
        <f>(Table2[[#This Row],[1Y Return vs Nifty]]-AVERAGE(Table2[1Y Return vs Nifty]))/_xlfn.STDEV.P(Table2[1Y Return vs Nifty])</f>
        <v>-0.39343524481968101</v>
      </c>
      <c r="I417">
        <v>4.7329820609373101</v>
      </c>
      <c r="J417">
        <f>(Table2[[#This Row],[1M Return vs Nifty]]-AVERAGE(Table2[1M Return vs Nifty]))/_xlfn.STDEV.P(Table2[1M Return vs Nifty])</f>
        <v>0.41095551478619624</v>
      </c>
      <c r="K417">
        <v>3.1724499637847301</v>
      </c>
      <c r="L417">
        <f>(Table2[[#This Row],[6M Return vs Nifty]]-AVERAGE(Table2[6M Return vs Nifty]))/_xlfn.STDEV.P(Table2[6M Return vs Nifty])</f>
        <v>-4.8688824602275575E-2</v>
      </c>
      <c r="M417">
        <v>-0.38514297621416299</v>
      </c>
      <c r="N417">
        <f>(Table2[[#This Row],[1W Return vs Nifty]]-AVERAGE(Table2[1W Return vs Nifty]))/_xlfn.STDEV.P(Table2[1W Return vs Nifty])</f>
        <v>5.6494146166139996E-3</v>
      </c>
      <c r="O417">
        <v>990.32</v>
      </c>
      <c r="P417">
        <v>970.20880719459399</v>
      </c>
      <c r="Q417">
        <v>901.41065289266896</v>
      </c>
      <c r="R417">
        <v>31.221524397305899</v>
      </c>
      <c r="S417" s="1">
        <f>(Table2[[#This Row],[Close Price]]-Table2[[#This Row],[20D EMA]])/Table2[[#This Row],[20D EMA]]</f>
        <v>-2.6930689070199604E-2</v>
      </c>
      <c r="T417" s="1">
        <f>(Table2[[#This Row],[Close Price]]-Table2[[#This Row],[50D EMA]])/Table2[[#This Row],[50D EMA]]</f>
        <v>-6.7602016658239996E-3</v>
      </c>
      <c r="U417" s="1">
        <f>(Table2[[#This Row],[Close Price]]-Table2[[#This Row],[200D EMA]])/Table2[[#This Row],[200D EMA]]</f>
        <v>6.904660701268843E-2</v>
      </c>
      <c r="V417">
        <v>0.75616525388846001</v>
      </c>
      <c r="W417">
        <v>960.4</v>
      </c>
      <c r="X417">
        <v>983.3</v>
      </c>
      <c r="Y417">
        <v>960.4</v>
      </c>
      <c r="Z417">
        <v>1005</v>
      </c>
      <c r="AA417">
        <v>960.4</v>
      </c>
      <c r="AB417">
        <v>1063</v>
      </c>
      <c r="AC417" s="1">
        <f>(Table2[[#This Row],[Close Price]]/Table2[[#This Row],[Day Low]])-1</f>
        <v>3.384006663889938E-3</v>
      </c>
      <c r="AD417" s="1">
        <f>(Table2[[#This Row],[Day High]]/Table2[[#This Row],[Close Price]])-1</f>
        <v>2.0391220878949845E-2</v>
      </c>
      <c r="AE417" s="1">
        <f>(Table2[[#This Row],[Close Price]]/Table2[[#This Row],[Current Week Low]])-1</f>
        <v>3.384006663889938E-3</v>
      </c>
      <c r="AF417" s="1">
        <f>(Table2[[#This Row],[Current Week High]]/Table2[[#This Row],[Close Price]])-1</f>
        <v>4.2909770144762049E-2</v>
      </c>
      <c r="AG417" s="1">
        <f>(Table2[[#This Row],[Close Price]]/Table2[[#This Row],[Current Month Low]])-1</f>
        <v>3.384006663889938E-3</v>
      </c>
      <c r="AH417" s="1">
        <f>(Table2[[#This Row],[Current Month High]]/Table2[[#This Row],[Close Price]])-1</f>
        <v>0.10309759767550464</v>
      </c>
      <c r="AI417">
        <v>10.3097597675504</v>
      </c>
      <c r="AJ417">
        <v>33.284923928077397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7.0000000000000007E-2</v>
      </c>
      <c r="AM417" t="s">
        <v>3162</v>
      </c>
      <c r="AN417">
        <v>-6.78</v>
      </c>
      <c r="AO417" t="s">
        <v>3161</v>
      </c>
      <c r="AP417">
        <v>2.6247642470464998E-2</v>
      </c>
      <c r="AQ417">
        <f>(Table2[[#This Row],[Sharpe Ratio]]-AVERAGE(Table2[Sharpe Ratio]))/_xlfn.STDEV.P(Table2[Sharpe Ratio])</f>
        <v>-0.37107806603915799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-0.39659720605830434</v>
      </c>
      <c r="AS417">
        <f>_xlfn.RANK.AVG(Table2[[#This Row],[1Y Return vs Nifty Z-Score]],Table2[1Y Return vs Nifty Z-Score])</f>
        <v>432</v>
      </c>
      <c r="AT417">
        <f>_xlfn.RANK.AVG(Table2[[#This Row],[6M Return vs Nifty Z-Score]],Table2[6M Return vs Nifty Z-Score])</f>
        <v>345</v>
      </c>
      <c r="AU417">
        <f>_xlfn.RANK.AVG(Table2[[#This Row],[Sharpe Ratio Z-Score]],Table2[Sharpe Ratio Z-Score])</f>
        <v>429</v>
      </c>
      <c r="AV417">
        <f>(Table2[[#This Row],[Rank 1Y]]+Table2[[#This Row],[Rank 6M]]+Table2[[#This Row],[Rank Sharpe]])/3</f>
        <v>402</v>
      </c>
    </row>
    <row r="418" spans="1:48" x14ac:dyDescent="0.3">
      <c r="A418" t="s">
        <v>46</v>
      </c>
      <c r="B418" t="s">
        <v>47</v>
      </c>
      <c r="C418" t="s">
        <v>3119</v>
      </c>
      <c r="D418" t="s">
        <v>48</v>
      </c>
      <c r="E418">
        <v>482884.45893099997</v>
      </c>
      <c r="F418">
        <v>3511.9</v>
      </c>
      <c r="G418">
        <v>-4.0193152509784698</v>
      </c>
      <c r="H418">
        <f>(Table2[[#This Row],[1Y Return vs Nifty]]-AVERAGE(Table2[1Y Return vs Nifty]))/_xlfn.STDEV.P(Table2[1Y Return vs Nifty])</f>
        <v>-0.5559047796259956</v>
      </c>
      <c r="I418">
        <v>-0.88840315185560004</v>
      </c>
      <c r="J418">
        <f>(Table2[[#This Row],[1M Return vs Nifty]]-AVERAGE(Table2[1M Return vs Nifty]))/_xlfn.STDEV.P(Table2[1M Return vs Nifty])</f>
        <v>-0.21813003184521804</v>
      </c>
      <c r="K418">
        <v>-12.3516798416918</v>
      </c>
      <c r="L418">
        <f>(Table2[[#This Row],[6M Return vs Nifty]]-AVERAGE(Table2[6M Return vs Nifty]))/_xlfn.STDEV.P(Table2[6M Return vs Nifty])</f>
        <v>-0.58669058101352178</v>
      </c>
      <c r="M418">
        <v>2.9600544580628001</v>
      </c>
      <c r="N418">
        <f>(Table2[[#This Row],[1W Return vs Nifty]]-AVERAGE(Table2[1W Return vs Nifty]))/_xlfn.STDEV.P(Table2[1W Return vs Nifty])</f>
        <v>0.65457869051979878</v>
      </c>
      <c r="O418">
        <v>3571.96</v>
      </c>
      <c r="P418">
        <v>3602.2559156570201</v>
      </c>
      <c r="Q418">
        <v>3485.8882113036698</v>
      </c>
      <c r="R418">
        <v>39.669520656947199</v>
      </c>
      <c r="S418" s="1">
        <f>(Table2[[#This Row],[Close Price]]-Table2[[#This Row],[20D EMA]])/Table2[[#This Row],[20D EMA]]</f>
        <v>-1.6814298032452754E-2</v>
      </c>
      <c r="T418" s="1">
        <f>(Table2[[#This Row],[Close Price]]-Table2[[#This Row],[50D EMA]])/Table2[[#This Row],[50D EMA]]</f>
        <v>-2.5083147275653746E-2</v>
      </c>
      <c r="U418" s="1">
        <f>(Table2[[#This Row],[Close Price]]-Table2[[#This Row],[200D EMA]])/Table2[[#This Row],[200D EMA]]</f>
        <v>7.4620260661205475E-3</v>
      </c>
      <c r="V418">
        <v>0.82117335306449402</v>
      </c>
      <c r="W418">
        <v>3500</v>
      </c>
      <c r="X418">
        <v>3591.65</v>
      </c>
      <c r="Y418">
        <v>3500</v>
      </c>
      <c r="Z418">
        <v>3621.95</v>
      </c>
      <c r="AA418">
        <v>3429</v>
      </c>
      <c r="AB418">
        <v>3724</v>
      </c>
      <c r="AC418" s="1">
        <f>(Table2[[#This Row],[Close Price]]/Table2[[#This Row],[Day Low]])-1</f>
        <v>3.4000000000000696E-3</v>
      </c>
      <c r="AD418" s="1">
        <f>(Table2[[#This Row],[Day High]]/Table2[[#This Row],[Close Price]])-1</f>
        <v>2.2708505367464937E-2</v>
      </c>
      <c r="AE418" s="1">
        <f>(Table2[[#This Row],[Close Price]]/Table2[[#This Row],[Current Week Low]])-1</f>
        <v>3.4000000000000696E-3</v>
      </c>
      <c r="AF418" s="1">
        <f>(Table2[[#This Row],[Current Week High]]/Table2[[#This Row],[Close Price]])-1</f>
        <v>3.1336313676357364E-2</v>
      </c>
      <c r="AG418" s="1">
        <f>(Table2[[#This Row],[Close Price]]/Table2[[#This Row],[Current Month Low]])-1</f>
        <v>2.4176144648585529E-2</v>
      </c>
      <c r="AH418" s="1">
        <f>(Table2[[#This Row],[Current Month High]]/Table2[[#This Row],[Close Price]])-1</f>
        <v>6.0394658162248316E-2</v>
      </c>
      <c r="AI418">
        <v>11.617642871380101</v>
      </c>
      <c r="AJ418">
        <v>22.959228331845299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0.01</v>
      </c>
      <c r="AM418" t="s">
        <v>3162</v>
      </c>
      <c r="AN418">
        <v>0.51</v>
      </c>
      <c r="AO418" t="s">
        <v>3162</v>
      </c>
      <c r="AP418">
        <v>0.109991140360748</v>
      </c>
      <c r="AQ418">
        <f>(Table2[[#This Row],[Sharpe Ratio]]-AVERAGE(Table2[Sharpe Ratio]))/_xlfn.STDEV.P(Table2[Sharpe Ratio])</f>
        <v>0.61328332889100523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504</v>
      </c>
      <c r="AT418">
        <f>_xlfn.RANK.AVG(Table2[[#This Row],[6M Return vs Nifty Z-Score]],Table2[6M Return vs Nifty Z-Score])</f>
        <v>520</v>
      </c>
      <c r="AU418">
        <f>_xlfn.RANK.AVG(Table2[[#This Row],[Sharpe Ratio Z-Score]],Table2[Sharpe Ratio Z-Score])</f>
        <v>184</v>
      </c>
      <c r="AV418">
        <f>(Table2[[#This Row],[Rank 1Y]]+Table2[[#This Row],[Rank 6M]]+Table2[[#This Row],[Rank Sharpe]])/3</f>
        <v>402.66666666666669</v>
      </c>
    </row>
    <row r="419" spans="1:48" x14ac:dyDescent="0.3">
      <c r="A419" t="s">
        <v>525</v>
      </c>
      <c r="B419" t="s">
        <v>526</v>
      </c>
      <c r="C419" t="s">
        <v>3120</v>
      </c>
      <c r="D419" t="s">
        <v>527</v>
      </c>
      <c r="E419">
        <v>39019.582176479998</v>
      </c>
      <c r="F419">
        <v>325.8</v>
      </c>
      <c r="G419">
        <v>23.903010603257201</v>
      </c>
      <c r="H419">
        <f>(Table2[[#This Row],[1Y Return vs Nifty]]-AVERAGE(Table2[1Y Return vs Nifty]))/_xlfn.STDEV.P(Table2[1Y Return vs Nifty])</f>
        <v>-9.4815364054537637E-2</v>
      </c>
      <c r="I419">
        <v>-2.1558637461096399</v>
      </c>
      <c r="J419">
        <f>(Table2[[#This Row],[1M Return vs Nifty]]-AVERAGE(Table2[1M Return vs Nifty]))/_xlfn.STDEV.P(Table2[1M Return vs Nifty])</f>
        <v>-0.35997071889785498</v>
      </c>
      <c r="K419">
        <v>10.5933729187614</v>
      </c>
      <c r="L419">
        <f>(Table2[[#This Row],[6M Return vs Nifty]]-AVERAGE(Table2[6M Return vs Nifty]))/_xlfn.STDEV.P(Table2[6M Return vs Nifty])</f>
        <v>0.20848949289424132</v>
      </c>
      <c r="M419">
        <v>-0.43092856802058599</v>
      </c>
      <c r="N419">
        <f>(Table2[[#This Row],[1W Return vs Nifty]]-AVERAGE(Table2[1W Return vs Nifty]))/_xlfn.STDEV.P(Table2[1W Return vs Nifty])</f>
        <v>-3.2324560416907436E-3</v>
      </c>
      <c r="O419">
        <v>348.58</v>
      </c>
      <c r="P419">
        <v>353.28549197986399</v>
      </c>
      <c r="Q419">
        <v>323.04490706111</v>
      </c>
      <c r="R419">
        <v>21.7915498388457</v>
      </c>
      <c r="S419" s="1">
        <f>(Table2[[#This Row],[Close Price]]-Table2[[#This Row],[20D EMA]])/Table2[[#This Row],[20D EMA]]</f>
        <v>-6.535085202822874E-2</v>
      </c>
      <c r="T419" s="1">
        <f>(Table2[[#This Row],[Close Price]]-Table2[[#This Row],[50D EMA]])/Table2[[#This Row],[50D EMA]]</f>
        <v>-7.779966232361038E-2</v>
      </c>
      <c r="U419" s="1">
        <f>(Table2[[#This Row],[Close Price]]-Table2[[#This Row],[200D EMA]])/Table2[[#This Row],[200D EMA]]</f>
        <v>8.5285137721389254E-3</v>
      </c>
      <c r="V419">
        <v>0.43932177856934401</v>
      </c>
      <c r="W419">
        <v>324.55</v>
      </c>
      <c r="X419">
        <v>339.6</v>
      </c>
      <c r="Y419">
        <v>324.55</v>
      </c>
      <c r="Z419">
        <v>343.15</v>
      </c>
      <c r="AA419">
        <v>324.55</v>
      </c>
      <c r="AB419">
        <v>371.8</v>
      </c>
      <c r="AC419" s="1">
        <f>(Table2[[#This Row],[Close Price]]/Table2[[#This Row],[Day Low]])-1</f>
        <v>3.8514866738561526E-3</v>
      </c>
      <c r="AD419" s="1">
        <f>(Table2[[#This Row],[Day High]]/Table2[[#This Row],[Close Price]])-1</f>
        <v>4.2357274401473299E-2</v>
      </c>
      <c r="AE419" s="1">
        <f>(Table2[[#This Row],[Close Price]]/Table2[[#This Row],[Current Week Low]])-1</f>
        <v>3.8514866738561526E-3</v>
      </c>
      <c r="AF419" s="1">
        <f>(Table2[[#This Row],[Current Week High]]/Table2[[#This Row],[Close Price]])-1</f>
        <v>5.3253529772866681E-2</v>
      </c>
      <c r="AG419" s="1">
        <f>(Table2[[#This Row],[Close Price]]/Table2[[#This Row],[Current Month Low]])-1</f>
        <v>3.8514866738561526E-3</v>
      </c>
      <c r="AH419" s="1">
        <f>(Table2[[#This Row],[Current Month High]]/Table2[[#This Row],[Close Price]])-1</f>
        <v>0.14119091467157774</v>
      </c>
      <c r="AI419">
        <v>21.485573971761799</v>
      </c>
      <c r="AJ419">
        <v>49.793103448275801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-0.12</v>
      </c>
      <c r="AM419" t="s">
        <v>3161</v>
      </c>
      <c r="AN419">
        <v>-5.93</v>
      </c>
      <c r="AO419" t="s">
        <v>3161</v>
      </c>
      <c r="AP419">
        <v>-4.0982021140621001E-2</v>
      </c>
      <c r="AQ419">
        <f>(Table2[[#This Row],[Sharpe Ratio]]-AVERAGE(Table2[Sharpe Ratio]))/_xlfn.STDEV.P(Table2[Sharpe Ratio])</f>
        <v>-1.1613279017887717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319</v>
      </c>
      <c r="AT419">
        <f>_xlfn.RANK.AVG(Table2[[#This Row],[6M Return vs Nifty Z-Score]],Table2[6M Return vs Nifty Z-Score])</f>
        <v>253</v>
      </c>
      <c r="AU419">
        <f>_xlfn.RANK.AVG(Table2[[#This Row],[Sharpe Ratio Z-Score]],Table2[Sharpe Ratio Z-Score])</f>
        <v>638</v>
      </c>
      <c r="AV419">
        <f>(Table2[[#This Row],[Rank 1Y]]+Table2[[#This Row],[Rank 6M]]+Table2[[#This Row],[Rank Sharpe]])/3</f>
        <v>403.33333333333331</v>
      </c>
    </row>
    <row r="420" spans="1:48" x14ac:dyDescent="0.3">
      <c r="A420" t="s">
        <v>243</v>
      </c>
      <c r="B420" t="s">
        <v>244</v>
      </c>
      <c r="C420" t="s">
        <v>3120</v>
      </c>
      <c r="D420" t="s">
        <v>51</v>
      </c>
      <c r="E420">
        <v>102803.28259011</v>
      </c>
      <c r="F420">
        <v>2565.9499999999998</v>
      </c>
      <c r="G420">
        <v>26.084959015562099</v>
      </c>
      <c r="H420">
        <f>(Table2[[#This Row],[1Y Return vs Nifty]]-AVERAGE(Table2[1Y Return vs Nifty]))/_xlfn.STDEV.P(Table2[1Y Return vs Nifty])</f>
        <v>-5.8784220965355474E-2</v>
      </c>
      <c r="I420">
        <v>7.4447709612178601</v>
      </c>
      <c r="J420">
        <f>(Table2[[#This Row],[1M Return vs Nifty]]-AVERAGE(Table2[1M Return vs Nifty]))/_xlfn.STDEV.P(Table2[1M Return vs Nifty])</f>
        <v>0.71443003896569368</v>
      </c>
      <c r="K420">
        <v>7.5718601816349804E-2</v>
      </c>
      <c r="L420">
        <f>(Table2[[#This Row],[6M Return vs Nifty]]-AVERAGE(Table2[6M Return vs Nifty]))/_xlfn.STDEV.P(Table2[6M Return vs Nifty])</f>
        <v>-0.15600865075349979</v>
      </c>
      <c r="M420">
        <v>-2.5204019583761901</v>
      </c>
      <c r="N420">
        <f>(Table2[[#This Row],[1W Return vs Nifty]]-AVERAGE(Table2[1W Return vs Nifty]))/_xlfn.STDEV.P(Table2[1W Return vs Nifty])</f>
        <v>-0.40856591717879281</v>
      </c>
      <c r="O420">
        <v>2628.48</v>
      </c>
      <c r="P420">
        <v>2509.1253731393799</v>
      </c>
      <c r="Q420">
        <v>2236.64421542318</v>
      </c>
      <c r="R420">
        <v>35.613044475699503</v>
      </c>
      <c r="S420" s="1">
        <f>(Table2[[#This Row],[Close Price]]-Table2[[#This Row],[20D EMA]])/Table2[[#This Row],[20D EMA]]</f>
        <v>-2.3789414414414491E-2</v>
      </c>
      <c r="T420" s="1">
        <f>(Table2[[#This Row],[Close Price]]-Table2[[#This Row],[50D EMA]])/Table2[[#This Row],[50D EMA]]</f>
        <v>2.2647185138270624E-2</v>
      </c>
      <c r="U420" s="1">
        <f>(Table2[[#This Row],[Close Price]]-Table2[[#This Row],[200D EMA]])/Table2[[#This Row],[200D EMA]]</f>
        <v>0.14723208202092802</v>
      </c>
      <c r="V420">
        <v>0.39621223617457002</v>
      </c>
      <c r="W420">
        <v>2550</v>
      </c>
      <c r="X420">
        <v>2685</v>
      </c>
      <c r="Y420">
        <v>2550</v>
      </c>
      <c r="Z420">
        <v>2685.15</v>
      </c>
      <c r="AA420">
        <v>2475</v>
      </c>
      <c r="AB420">
        <v>2835</v>
      </c>
      <c r="AC420" s="1">
        <f>(Table2[[#This Row],[Close Price]]/Table2[[#This Row],[Day Low]])-1</f>
        <v>6.2549019607842649E-3</v>
      </c>
      <c r="AD420" s="1">
        <f>(Table2[[#This Row],[Day High]]/Table2[[#This Row],[Close Price]])-1</f>
        <v>4.639607163039039E-2</v>
      </c>
      <c r="AE420" s="1">
        <f>(Table2[[#This Row],[Close Price]]/Table2[[#This Row],[Current Week Low]])-1</f>
        <v>6.2549019607842649E-3</v>
      </c>
      <c r="AF420" s="1">
        <f>(Table2[[#This Row],[Current Week High]]/Table2[[#This Row],[Close Price]])-1</f>
        <v>4.6454529511487097E-2</v>
      </c>
      <c r="AG420" s="1">
        <f>(Table2[[#This Row],[Close Price]]/Table2[[#This Row],[Current Month Low]])-1</f>
        <v>3.6747474747474751E-2</v>
      </c>
      <c r="AH420" s="1">
        <f>(Table2[[#This Row],[Current Month High]]/Table2[[#This Row],[Close Price]])-1</f>
        <v>0.10485395272706022</v>
      </c>
      <c r="AI420">
        <v>10.485395272706</v>
      </c>
      <c r="AJ420">
        <v>52.458334571165402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0.23</v>
      </c>
      <c r="AM420" t="s">
        <v>3162</v>
      </c>
      <c r="AN420">
        <v>-1.75</v>
      </c>
      <c r="AO420" t="s">
        <v>3161</v>
      </c>
      <c r="AQ420">
        <f>(Table2[[#This Row],[Sharpe Ratio]]-AVERAGE(Table2[Sharpe Ratio]))/_xlfn.STDEV.P(Table2[Sharpe Ratio])</f>
        <v>-0.6796054933231942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-0.58853424325514858</v>
      </c>
      <c r="AS420">
        <f>_xlfn.RANK.AVG(Table2[[#This Row],[1Y Return vs Nifty Z-Score]],Table2[1Y Return vs Nifty Z-Score])</f>
        <v>304</v>
      </c>
      <c r="AT420">
        <f>_xlfn.RANK.AVG(Table2[[#This Row],[6M Return vs Nifty Z-Score]],Table2[6M Return vs Nifty Z-Score])</f>
        <v>382</v>
      </c>
      <c r="AU420">
        <f>_xlfn.RANK.AVG(Table2[[#This Row],[Sharpe Ratio Z-Score]],Table2[Sharpe Ratio Z-Score])</f>
        <v>524.5</v>
      </c>
      <c r="AV420">
        <f>(Table2[[#This Row],[Rank 1Y]]+Table2[[#This Row],[Rank 6M]]+Table2[[#This Row],[Rank Sharpe]])/3</f>
        <v>403.5</v>
      </c>
    </row>
    <row r="421" spans="1:48" x14ac:dyDescent="0.3">
      <c r="A421" t="s">
        <v>609</v>
      </c>
      <c r="B421" t="s">
        <v>610</v>
      </c>
      <c r="C421" t="s">
        <v>611</v>
      </c>
      <c r="D421" t="s">
        <v>611</v>
      </c>
      <c r="E421">
        <v>31376.816129999999</v>
      </c>
      <c r="F421">
        <v>917.95</v>
      </c>
      <c r="G421">
        <v>-9.3562303260467594</v>
      </c>
      <c r="H421">
        <f>(Table2[[#This Row],[1Y Return vs Nifty]]-AVERAGE(Table2[1Y Return vs Nifty]))/_xlfn.STDEV.P(Table2[1Y Return vs Nifty])</f>
        <v>-0.6440347966512231</v>
      </c>
      <c r="I421">
        <v>2.3973707091331402</v>
      </c>
      <c r="J421">
        <f>(Table2[[#This Row],[1M Return vs Nifty]]-AVERAGE(Table2[1M Return vs Nifty]))/_xlfn.STDEV.P(Table2[1M Return vs Nifty])</f>
        <v>0.14957877429445882</v>
      </c>
      <c r="K421">
        <v>-0.928386800689045</v>
      </c>
      <c r="L421">
        <f>(Table2[[#This Row],[6M Return vs Nifty]]-AVERAGE(Table2[6M Return vs Nifty]))/_xlfn.STDEV.P(Table2[6M Return vs Nifty])</f>
        <v>-0.19080676677925931</v>
      </c>
      <c r="M421">
        <v>1.17814779784409</v>
      </c>
      <c r="N421">
        <f>(Table2[[#This Row],[1W Return vs Nifty]]-AVERAGE(Table2[1W Return vs Nifty]))/_xlfn.STDEV.P(Table2[1W Return vs Nifty])</f>
        <v>0.30890958683871178</v>
      </c>
      <c r="O421">
        <v>932.59</v>
      </c>
      <c r="P421">
        <v>911.27277343085302</v>
      </c>
      <c r="Q421">
        <v>846.67383693696195</v>
      </c>
      <c r="R421">
        <v>38.590956177175102</v>
      </c>
      <c r="S421" s="1">
        <f>(Table2[[#This Row],[Close Price]]-Table2[[#This Row],[20D EMA]])/Table2[[#This Row],[20D EMA]]</f>
        <v>-1.5698216794089562E-2</v>
      </c>
      <c r="T421" s="1">
        <f>(Table2[[#This Row],[Close Price]]-Table2[[#This Row],[50D EMA]])/Table2[[#This Row],[50D EMA]]</f>
        <v>7.3273631823849161E-3</v>
      </c>
      <c r="U421" s="1">
        <f>(Table2[[#This Row],[Close Price]]-Table2[[#This Row],[200D EMA]])/Table2[[#This Row],[200D EMA]]</f>
        <v>8.4183731625505367E-2</v>
      </c>
      <c r="V421">
        <v>0.39034282756009703</v>
      </c>
      <c r="W421">
        <v>910.6</v>
      </c>
      <c r="X421">
        <v>928</v>
      </c>
      <c r="Y421">
        <v>910.6</v>
      </c>
      <c r="Z421">
        <v>933.4</v>
      </c>
      <c r="AA421">
        <v>900</v>
      </c>
      <c r="AB421">
        <v>986.5</v>
      </c>
      <c r="AC421" s="1">
        <f>(Table2[[#This Row],[Close Price]]/Table2[[#This Row],[Day Low]])-1</f>
        <v>8.0716011421040346E-3</v>
      </c>
      <c r="AD421" s="1">
        <f>(Table2[[#This Row],[Day High]]/Table2[[#This Row],[Close Price]])-1</f>
        <v>1.0948308731412393E-2</v>
      </c>
      <c r="AE421" s="1">
        <f>(Table2[[#This Row],[Close Price]]/Table2[[#This Row],[Current Week Low]])-1</f>
        <v>8.0716011421040346E-3</v>
      </c>
      <c r="AF421" s="1">
        <f>(Table2[[#This Row],[Current Week High]]/Table2[[#This Row],[Close Price]])-1</f>
        <v>1.683098207963396E-2</v>
      </c>
      <c r="AG421" s="1">
        <f>(Table2[[#This Row],[Close Price]]/Table2[[#This Row],[Current Month Low]])-1</f>
        <v>1.9944444444444542E-2</v>
      </c>
      <c r="AH421" s="1">
        <f>(Table2[[#This Row],[Current Month High]]/Table2[[#This Row],[Close Price]])-1</f>
        <v>7.4677270003812746E-2</v>
      </c>
      <c r="AI421">
        <v>14.7121302903208</v>
      </c>
      <c r="AJ421">
        <v>29.2887323943662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0.06</v>
      </c>
      <c r="AM421" t="s">
        <v>3162</v>
      </c>
      <c r="AN421">
        <v>-2.59</v>
      </c>
      <c r="AO421" t="s">
        <v>3161</v>
      </c>
      <c r="AP421">
        <v>7.6602914007868006E-2</v>
      </c>
      <c r="AQ421">
        <f>(Table2[[#This Row],[Sharpe Ratio]]-AVERAGE(Table2[Sharpe Ratio]))/_xlfn.STDEV.P(Table2[Sharpe Ratio])</f>
        <v>0.22082204061254493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-0.15553116168476683</v>
      </c>
      <c r="AS421">
        <f>_xlfn.RANK.AVG(Table2[[#This Row],[1Y Return vs Nifty Z-Score]],Table2[1Y Return vs Nifty Z-Score])</f>
        <v>535</v>
      </c>
      <c r="AT421">
        <f>_xlfn.RANK.AVG(Table2[[#This Row],[6M Return vs Nifty Z-Score]],Table2[6M Return vs Nifty Z-Score])</f>
        <v>392</v>
      </c>
      <c r="AU421">
        <f>_xlfn.RANK.AVG(Table2[[#This Row],[Sharpe Ratio Z-Score]],Table2[Sharpe Ratio Z-Score])</f>
        <v>285</v>
      </c>
      <c r="AV421">
        <f>(Table2[[#This Row],[Rank 1Y]]+Table2[[#This Row],[Rank 6M]]+Table2[[#This Row],[Rank Sharpe]])/3</f>
        <v>404</v>
      </c>
    </row>
    <row r="422" spans="1:48" x14ac:dyDescent="0.3">
      <c r="A422" t="s">
        <v>1301</v>
      </c>
      <c r="B422" t="s">
        <v>1302</v>
      </c>
      <c r="C422" t="s">
        <v>3115</v>
      </c>
      <c r="D422" t="s">
        <v>280</v>
      </c>
      <c r="E422">
        <v>8563.1087470000002</v>
      </c>
      <c r="F422">
        <v>726.5</v>
      </c>
      <c r="G422">
        <v>-0.36101865778951803</v>
      </c>
      <c r="H422">
        <f>(Table2[[#This Row],[1Y Return vs Nifty]]-AVERAGE(Table2[1Y Return vs Nifty]))/_xlfn.STDEV.P(Table2[1Y Return vs Nifty])</f>
        <v>-0.49549427346163644</v>
      </c>
      <c r="I422">
        <v>3.1482898657873601</v>
      </c>
      <c r="J422">
        <f>(Table2[[#This Row],[1M Return vs Nifty]]-AVERAGE(Table2[1M Return vs Nifty]))/_xlfn.STDEV.P(Table2[1M Return vs Nifty])</f>
        <v>0.23361364652928981</v>
      </c>
      <c r="K422">
        <v>-6.4680079244539996</v>
      </c>
      <c r="L422">
        <f>(Table2[[#This Row],[6M Return vs Nifty]]-AVERAGE(Table2[6M Return vs Nifty]))/_xlfn.STDEV.P(Table2[6M Return vs Nifty])</f>
        <v>-0.38278698929627292</v>
      </c>
      <c r="M422">
        <v>3.9544087564204502</v>
      </c>
      <c r="N422">
        <f>(Table2[[#This Row],[1W Return vs Nifty]]-AVERAGE(Table2[1W Return vs Nifty]))/_xlfn.STDEV.P(Table2[1W Return vs Nifty])</f>
        <v>0.84747182388545872</v>
      </c>
      <c r="O422">
        <v>738.37</v>
      </c>
      <c r="P422">
        <v>744.24999093525605</v>
      </c>
      <c r="Q422">
        <v>722.12971339975797</v>
      </c>
      <c r="R422">
        <v>40.469883411553504</v>
      </c>
      <c r="S422" s="1">
        <f>(Table2[[#This Row],[Close Price]]-Table2[[#This Row],[20D EMA]])/Table2[[#This Row],[20D EMA]]</f>
        <v>-1.6075951081436144E-2</v>
      </c>
      <c r="T422" s="1">
        <f>(Table2[[#This Row],[Close Price]]-Table2[[#This Row],[50D EMA]])/Table2[[#This Row],[50D EMA]]</f>
        <v>-2.3849501043259214E-2</v>
      </c>
      <c r="U422" s="1">
        <f>(Table2[[#This Row],[Close Price]]-Table2[[#This Row],[200D EMA]])/Table2[[#This Row],[200D EMA]]</f>
        <v>6.0519412498163099E-3</v>
      </c>
      <c r="V422">
        <v>0.73178732756122999</v>
      </c>
      <c r="W422">
        <v>704.85</v>
      </c>
      <c r="X422">
        <v>744.15</v>
      </c>
      <c r="Y422">
        <v>704.85</v>
      </c>
      <c r="Z422">
        <v>745</v>
      </c>
      <c r="AA422">
        <v>704.85</v>
      </c>
      <c r="AB422">
        <v>765</v>
      </c>
      <c r="AC422" s="1">
        <f>(Table2[[#This Row],[Close Price]]/Table2[[#This Row],[Day Low]])-1</f>
        <v>3.071575512520397E-2</v>
      </c>
      <c r="AD422" s="1">
        <f>(Table2[[#This Row],[Day High]]/Table2[[#This Row],[Close Price]])-1</f>
        <v>2.4294562973159017E-2</v>
      </c>
      <c r="AE422" s="1">
        <f>(Table2[[#This Row],[Close Price]]/Table2[[#This Row],[Current Week Low]])-1</f>
        <v>3.071575512520397E-2</v>
      </c>
      <c r="AF422" s="1">
        <f>(Table2[[#This Row],[Current Week High]]/Table2[[#This Row],[Close Price]])-1</f>
        <v>2.5464556090846635E-2</v>
      </c>
      <c r="AG422" s="1">
        <f>(Table2[[#This Row],[Close Price]]/Table2[[#This Row],[Current Month Low]])-1</f>
        <v>3.071575512520397E-2</v>
      </c>
      <c r="AH422" s="1">
        <f>(Table2[[#This Row],[Current Month High]]/Table2[[#This Row],[Close Price]])-1</f>
        <v>5.2993805918788661E-2</v>
      </c>
      <c r="AI422">
        <v>26.868547832071499</v>
      </c>
      <c r="AJ422">
        <v>25.594260523813599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-0.13</v>
      </c>
      <c r="AM422" t="s">
        <v>3161</v>
      </c>
      <c r="AN422">
        <v>-1.25</v>
      </c>
      <c r="AO422" t="s">
        <v>3161</v>
      </c>
      <c r="AP422">
        <v>7.8238833457105E-2</v>
      </c>
      <c r="AQ422">
        <f>(Table2[[#This Row],[Sharpe Ratio]]-AVERAGE(Table2[Sharpe Ratio]))/_xlfn.STDEV.P(Table2[Sharpe Ratio])</f>
        <v>0.24005142547958383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478</v>
      </c>
      <c r="AT422">
        <f>_xlfn.RANK.AVG(Table2[[#This Row],[6M Return vs Nifty Z-Score]],Table2[6M Return vs Nifty Z-Score])</f>
        <v>454</v>
      </c>
      <c r="AU422">
        <f>_xlfn.RANK.AVG(Table2[[#This Row],[Sharpe Ratio Z-Score]],Table2[Sharpe Ratio Z-Score])</f>
        <v>281</v>
      </c>
      <c r="AV422">
        <f>(Table2[[#This Row],[Rank 1Y]]+Table2[[#This Row],[Rank 6M]]+Table2[[#This Row],[Rank Sharpe]])/3</f>
        <v>404.33333333333331</v>
      </c>
    </row>
    <row r="423" spans="1:48" x14ac:dyDescent="0.3">
      <c r="A423" t="s">
        <v>624</v>
      </c>
      <c r="B423" t="s">
        <v>625</v>
      </c>
      <c r="C423" t="s">
        <v>3133</v>
      </c>
      <c r="D423" t="s">
        <v>626</v>
      </c>
      <c r="E423">
        <v>29540.583115199999</v>
      </c>
      <c r="F423">
        <v>749.6</v>
      </c>
      <c r="G423">
        <v>-5.6942955454695996</v>
      </c>
      <c r="H423">
        <f>(Table2[[#This Row],[1Y Return vs Nifty]]-AVERAGE(Table2[1Y Return vs Nifty]))/_xlfn.STDEV.P(Table2[1Y Return vs Nifty])</f>
        <v>-0.58356421204979803</v>
      </c>
      <c r="I423">
        <v>-1.9179712900838</v>
      </c>
      <c r="J423">
        <f>(Table2[[#This Row],[1M Return vs Nifty]]-AVERAGE(Table2[1M Return vs Nifty]))/_xlfn.STDEV.P(Table2[1M Return vs Nifty])</f>
        <v>-0.33334832956258442</v>
      </c>
      <c r="K423">
        <v>13.3539481220997</v>
      </c>
      <c r="L423">
        <f>(Table2[[#This Row],[6M Return vs Nifty]]-AVERAGE(Table2[6M Return vs Nifty]))/_xlfn.STDEV.P(Table2[6M Return vs Nifty])</f>
        <v>0.30415954504604686</v>
      </c>
      <c r="M423">
        <v>-2.2218800867270598</v>
      </c>
      <c r="N423">
        <f>(Table2[[#This Row],[1W Return vs Nifty]]-AVERAGE(Table2[1W Return vs Nifty]))/_xlfn.STDEV.P(Table2[1W Return vs Nifty])</f>
        <v>-0.35065615674864214</v>
      </c>
      <c r="O423">
        <v>788.44</v>
      </c>
      <c r="P423">
        <v>799.54396292684999</v>
      </c>
      <c r="Q423">
        <v>734.241836993015</v>
      </c>
      <c r="R423">
        <v>18.9376195788447</v>
      </c>
      <c r="S423" s="1">
        <f>(Table2[[#This Row],[Close Price]]-Table2[[#This Row],[20D EMA]])/Table2[[#This Row],[20D EMA]]</f>
        <v>-4.9261833493988168E-2</v>
      </c>
      <c r="T423" s="1">
        <f>(Table2[[#This Row],[Close Price]]-Table2[[#This Row],[50D EMA]])/Table2[[#This Row],[50D EMA]]</f>
        <v>-6.2465561923602843E-2</v>
      </c>
      <c r="U423" s="1">
        <f>(Table2[[#This Row],[Close Price]]-Table2[[#This Row],[200D EMA]])/Table2[[#This Row],[200D EMA]]</f>
        <v>2.091703609519479E-2</v>
      </c>
      <c r="V423">
        <v>0.48912222962580298</v>
      </c>
      <c r="W423">
        <v>745</v>
      </c>
      <c r="X423">
        <v>757.25</v>
      </c>
      <c r="Y423">
        <v>745</v>
      </c>
      <c r="Z423">
        <v>766.45</v>
      </c>
      <c r="AA423">
        <v>745</v>
      </c>
      <c r="AB423">
        <v>853</v>
      </c>
      <c r="AC423" s="1">
        <f>(Table2[[#This Row],[Close Price]]/Table2[[#This Row],[Day Low]])-1</f>
        <v>6.1744966442953686E-3</v>
      </c>
      <c r="AD423" s="1">
        <f>(Table2[[#This Row],[Day High]]/Table2[[#This Row],[Close Price]])-1</f>
        <v>1.0205442902881501E-2</v>
      </c>
      <c r="AE423" s="1">
        <f>(Table2[[#This Row],[Close Price]]/Table2[[#This Row],[Current Week Low]])-1</f>
        <v>6.1744966442953686E-3</v>
      </c>
      <c r="AF423" s="1">
        <f>(Table2[[#This Row],[Current Week High]]/Table2[[#This Row],[Close Price]])-1</f>
        <v>2.2478655282817561E-2</v>
      </c>
      <c r="AG423" s="1">
        <f>(Table2[[#This Row],[Close Price]]/Table2[[#This Row],[Current Month Low]])-1</f>
        <v>6.1744966442953686E-3</v>
      </c>
      <c r="AH423" s="1">
        <f>(Table2[[#This Row],[Current Month High]]/Table2[[#This Row],[Close Price]])-1</f>
        <v>0.13794023479188899</v>
      </c>
      <c r="AI423">
        <v>22.865528281750201</v>
      </c>
      <c r="AJ423">
        <v>32.064834390415697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-0.09</v>
      </c>
      <c r="AM423" t="s">
        <v>3161</v>
      </c>
      <c r="AN423">
        <v>-7.67</v>
      </c>
      <c r="AO423" t="s">
        <v>3161</v>
      </c>
      <c r="AP423">
        <v>1.2911073399384999E-2</v>
      </c>
      <c r="AQ423">
        <f>(Table2[[#This Row],[Sharpe Ratio]]-AVERAGE(Table2[Sharpe Ratio]))/_xlfn.STDEV.P(Table2[Sharpe Ratio])</f>
        <v>-0.52784252017732292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515</v>
      </c>
      <c r="AT423">
        <f>_xlfn.RANK.AVG(Table2[[#This Row],[6M Return vs Nifty Z-Score]],Table2[6M Return vs Nifty Z-Score])</f>
        <v>225</v>
      </c>
      <c r="AU423">
        <f>_xlfn.RANK.AVG(Table2[[#This Row],[Sharpe Ratio Z-Score]],Table2[Sharpe Ratio Z-Score])</f>
        <v>474</v>
      </c>
      <c r="AV423">
        <f>(Table2[[#This Row],[Rank 1Y]]+Table2[[#This Row],[Rank 6M]]+Table2[[#This Row],[Rank Sharpe]])/3</f>
        <v>404.66666666666669</v>
      </c>
    </row>
    <row r="424" spans="1:48" x14ac:dyDescent="0.3">
      <c r="A424" t="s">
        <v>1094</v>
      </c>
      <c r="B424" t="s">
        <v>1095</v>
      </c>
      <c r="C424" t="s">
        <v>3126</v>
      </c>
      <c r="D424" t="s">
        <v>72</v>
      </c>
      <c r="E424">
        <v>11295</v>
      </c>
      <c r="F424">
        <v>75.3</v>
      </c>
      <c r="G424">
        <v>5.9845480515760503</v>
      </c>
      <c r="H424">
        <f>(Table2[[#This Row],[1Y Return vs Nifty]]-AVERAGE(Table2[1Y Return vs Nifty]))/_xlfn.STDEV.P(Table2[1Y Return vs Nifty])</f>
        <v>-0.39070810125072697</v>
      </c>
      <c r="I424">
        <v>-8.65134648025359</v>
      </c>
      <c r="J424">
        <f>(Table2[[#This Row],[1M Return vs Nifty]]-AVERAGE(Table2[1M Return vs Nifty]))/_xlfn.STDEV.P(Table2[1M Return vs Nifty])</f>
        <v>-1.0868759480831145</v>
      </c>
      <c r="K424">
        <v>-5.7710335776516803</v>
      </c>
      <c r="L424">
        <f>(Table2[[#This Row],[6M Return vs Nifty]]-AVERAGE(Table2[6M Return vs Nifty]))/_xlfn.STDEV.P(Table2[6M Return vs Nifty])</f>
        <v>-0.35863275795114802</v>
      </c>
      <c r="M424">
        <v>-3.0939522349096298</v>
      </c>
      <c r="N424">
        <f>(Table2[[#This Row],[1W Return vs Nifty]]-AVERAGE(Table2[1W Return vs Nifty]))/_xlfn.STDEV.P(Table2[1W Return vs Nifty])</f>
        <v>-0.51982797957044447</v>
      </c>
      <c r="O424">
        <v>84.91</v>
      </c>
      <c r="P424">
        <v>89.250324320476494</v>
      </c>
      <c r="Q424">
        <v>81.104448668036994</v>
      </c>
      <c r="R424">
        <v>17.458647515733698</v>
      </c>
      <c r="S424" s="1">
        <f>(Table2[[#This Row],[Close Price]]-Table2[[#This Row],[20D EMA]])/Table2[[#This Row],[20D EMA]]</f>
        <v>-0.11317865975739018</v>
      </c>
      <c r="T424" s="1">
        <f>(Table2[[#This Row],[Close Price]]-Table2[[#This Row],[50D EMA]])/Table2[[#This Row],[50D EMA]]</f>
        <v>-0.15630558686133431</v>
      </c>
      <c r="U424" s="1">
        <f>(Table2[[#This Row],[Close Price]]-Table2[[#This Row],[200D EMA]])/Table2[[#This Row],[200D EMA]]</f>
        <v>-7.1567574447053875E-2</v>
      </c>
      <c r="V424">
        <v>0.14206711890340601</v>
      </c>
      <c r="W424">
        <v>74.91</v>
      </c>
      <c r="X424">
        <v>79.25</v>
      </c>
      <c r="Y424">
        <v>74.91</v>
      </c>
      <c r="Z424">
        <v>82.89</v>
      </c>
      <c r="AA424">
        <v>74.91</v>
      </c>
      <c r="AB424">
        <v>91.17</v>
      </c>
      <c r="AC424" s="1">
        <f>(Table2[[#This Row],[Close Price]]/Table2[[#This Row],[Day Low]])-1</f>
        <v>5.2062474969964967E-3</v>
      </c>
      <c r="AD424" s="1">
        <f>(Table2[[#This Row],[Day High]]/Table2[[#This Row],[Close Price]])-1</f>
        <v>5.2456839309428904E-2</v>
      </c>
      <c r="AE424" s="1">
        <f>(Table2[[#This Row],[Close Price]]/Table2[[#This Row],[Current Week Low]])-1</f>
        <v>5.2062474969964967E-3</v>
      </c>
      <c r="AF424" s="1">
        <f>(Table2[[#This Row],[Current Week High]]/Table2[[#This Row],[Close Price]])-1</f>
        <v>0.10079681274900398</v>
      </c>
      <c r="AG424" s="1">
        <f>(Table2[[#This Row],[Close Price]]/Table2[[#This Row],[Current Month Low]])-1</f>
        <v>5.2062474969964967E-3</v>
      </c>
      <c r="AH424" s="1">
        <f>(Table2[[#This Row],[Current Month High]]/Table2[[#This Row],[Close Price]])-1</f>
        <v>0.21075697211155386</v>
      </c>
      <c r="AI424">
        <v>75.033200531208493</v>
      </c>
      <c r="AJ424">
        <v>51.509054325955702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-0.31</v>
      </c>
      <c r="AM424" t="s">
        <v>3161</v>
      </c>
      <c r="AN424">
        <v>-12.2</v>
      </c>
      <c r="AO424" t="s">
        <v>3161</v>
      </c>
      <c r="AP424">
        <v>5.9581135327864999E-2</v>
      </c>
      <c r="AQ424">
        <f>(Table2[[#This Row],[Sharpe Ratio]]-AVERAGE(Table2[Sharpe Ratio]))/_xlfn.STDEV.P(Table2[Sharpe Ratio])</f>
        <v>2.0739858380406873E-2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431</v>
      </c>
      <c r="AT424">
        <f>_xlfn.RANK.AVG(Table2[[#This Row],[6M Return vs Nifty Z-Score]],Table2[6M Return vs Nifty Z-Score])</f>
        <v>447</v>
      </c>
      <c r="AU424">
        <f>_xlfn.RANK.AVG(Table2[[#This Row],[Sharpe Ratio Z-Score]],Table2[Sharpe Ratio Z-Score])</f>
        <v>336</v>
      </c>
      <c r="AV424">
        <f>(Table2[[#This Row],[Rank 1Y]]+Table2[[#This Row],[Rank 6M]]+Table2[[#This Row],[Rank Sharpe]])/3</f>
        <v>404.66666666666669</v>
      </c>
    </row>
    <row r="425" spans="1:48" x14ac:dyDescent="0.3">
      <c r="A425" t="s">
        <v>61</v>
      </c>
      <c r="B425" t="s">
        <v>62</v>
      </c>
      <c r="C425" t="s">
        <v>3116</v>
      </c>
      <c r="D425" t="s">
        <v>24</v>
      </c>
      <c r="E425">
        <v>363725.73932940001</v>
      </c>
      <c r="F425">
        <v>1175.75</v>
      </c>
      <c r="G425">
        <v>-1.7873713931297399</v>
      </c>
      <c r="H425">
        <f>(Table2[[#This Row],[1Y Return vs Nifty]]-AVERAGE(Table2[1Y Return vs Nifty]))/_xlfn.STDEV.P(Table2[1Y Return vs Nifty])</f>
        <v>-0.51904804733312804</v>
      </c>
      <c r="I425">
        <v>0.69700899465633404</v>
      </c>
      <c r="J425">
        <f>(Table2[[#This Row],[1M Return vs Nifty]]-AVERAGE(Table2[1M Return vs Nifty]))/_xlfn.STDEV.P(Table2[1M Return vs Nifty])</f>
        <v>-4.0707594301746607E-2</v>
      </c>
      <c r="K425">
        <v>1.9950025565079199</v>
      </c>
      <c r="L425">
        <f>(Table2[[#This Row],[6M Return vs Nifty]]-AVERAGE(Table2[6M Return vs Nifty]))/_xlfn.STDEV.P(Table2[6M Return vs Nifty])</f>
        <v>-8.9494253385363931E-2</v>
      </c>
      <c r="M425">
        <v>4.4109357512564404</v>
      </c>
      <c r="N425">
        <f>(Table2[[#This Row],[1W Return vs Nifty]]-AVERAGE(Table2[1W Return vs Nifty]))/_xlfn.STDEV.P(Table2[1W Return vs Nifty])</f>
        <v>0.93603273486595173</v>
      </c>
      <c r="O425">
        <v>1183.49</v>
      </c>
      <c r="P425">
        <v>1191.7757028201199</v>
      </c>
      <c r="Q425">
        <v>1147.8632849344301</v>
      </c>
      <c r="R425">
        <v>48.7555368580649</v>
      </c>
      <c r="S425" s="1">
        <f>(Table2[[#This Row],[Close Price]]-Table2[[#This Row],[20D EMA]])/Table2[[#This Row],[20D EMA]]</f>
        <v>-6.5399792140195603E-3</v>
      </c>
      <c r="T425" s="1">
        <f>(Table2[[#This Row],[Close Price]]-Table2[[#This Row],[50D EMA]])/Table2[[#This Row],[50D EMA]]</f>
        <v>-1.3446911849434444E-2</v>
      </c>
      <c r="U425" s="1">
        <f>(Table2[[#This Row],[Close Price]]-Table2[[#This Row],[200D EMA]])/Table2[[#This Row],[200D EMA]]</f>
        <v>2.4294456867450791E-2</v>
      </c>
      <c r="V425">
        <v>0.93796535118245095</v>
      </c>
      <c r="W425">
        <v>1173.3499999999999</v>
      </c>
      <c r="X425">
        <v>1198</v>
      </c>
      <c r="Y425">
        <v>1173.3499999999999</v>
      </c>
      <c r="Z425">
        <v>1214.8</v>
      </c>
      <c r="AA425">
        <v>1124</v>
      </c>
      <c r="AB425">
        <v>1242.95</v>
      </c>
      <c r="AC425" s="1">
        <f>(Table2[[#This Row],[Close Price]]/Table2[[#This Row],[Day Low]])-1</f>
        <v>2.0454254911153047E-3</v>
      </c>
      <c r="AD425" s="1">
        <f>(Table2[[#This Row],[Day High]]/Table2[[#This Row],[Close Price]])-1</f>
        <v>1.8924091005741106E-2</v>
      </c>
      <c r="AE425" s="1">
        <f>(Table2[[#This Row],[Close Price]]/Table2[[#This Row],[Current Week Low]])-1</f>
        <v>2.0454254911153047E-3</v>
      </c>
      <c r="AF425" s="1">
        <f>(Table2[[#This Row],[Current Week High]]/Table2[[#This Row],[Close Price]])-1</f>
        <v>3.3212842866255476E-2</v>
      </c>
      <c r="AG425" s="1">
        <f>(Table2[[#This Row],[Close Price]]/Table2[[#This Row],[Current Month Low]])-1</f>
        <v>4.6040925266903843E-2</v>
      </c>
      <c r="AH425" s="1">
        <f>(Table2[[#This Row],[Current Month High]]/Table2[[#This Row],[Close Price]])-1</f>
        <v>5.715500744205837E-2</v>
      </c>
      <c r="AI425">
        <v>13.9400382734425</v>
      </c>
      <c r="AJ425">
        <v>23.581038469623699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0.01</v>
      </c>
      <c r="AM425" t="s">
        <v>3162</v>
      </c>
      <c r="AN425">
        <v>-0.22</v>
      </c>
      <c r="AO425" t="s">
        <v>3161</v>
      </c>
      <c r="AP425">
        <v>4.7382973193393997E-2</v>
      </c>
      <c r="AQ425">
        <f>(Table2[[#This Row],[Sharpe Ratio]]-AVERAGE(Table2[Sharpe Ratio]))/_xlfn.STDEV.P(Table2[Sharpe Ratio])</f>
        <v>-0.12264321250592908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489</v>
      </c>
      <c r="AT425">
        <f>_xlfn.RANK.AVG(Table2[[#This Row],[6M Return vs Nifty Z-Score]],Table2[6M Return vs Nifty Z-Score])</f>
        <v>358</v>
      </c>
      <c r="AU425">
        <f>_xlfn.RANK.AVG(Table2[[#This Row],[Sharpe Ratio Z-Score]],Table2[Sharpe Ratio Z-Score])</f>
        <v>368</v>
      </c>
      <c r="AV425">
        <f>(Table2[[#This Row],[Rank 1Y]]+Table2[[#This Row],[Rank 6M]]+Table2[[#This Row],[Rank Sharpe]])/3</f>
        <v>405</v>
      </c>
    </row>
    <row r="426" spans="1:48" x14ac:dyDescent="0.3">
      <c r="A426" t="s">
        <v>1481</v>
      </c>
      <c r="B426" t="s">
        <v>1482</v>
      </c>
      <c r="C426" t="s">
        <v>3118</v>
      </c>
      <c r="D426" t="s">
        <v>122</v>
      </c>
      <c r="E426">
        <v>6744.93329111</v>
      </c>
      <c r="F426">
        <v>588.70000000000005</v>
      </c>
      <c r="G426">
        <v>-11.0126883369875</v>
      </c>
      <c r="H426">
        <f>(Table2[[#This Row],[1Y Return vs Nifty]]-AVERAGE(Table2[1Y Return vs Nifty]))/_xlfn.STDEV.P(Table2[1Y Return vs Nifty])</f>
        <v>-0.67138836526762358</v>
      </c>
      <c r="I426">
        <v>-3.99030022777906</v>
      </c>
      <c r="J426">
        <f>(Table2[[#This Row],[1M Return vs Nifty]]-AVERAGE(Table2[1M Return vs Nifty]))/_xlfn.STDEV.P(Table2[1M Return vs Nifty])</f>
        <v>-0.56526130709760181</v>
      </c>
      <c r="K426">
        <v>7.9669258968104897</v>
      </c>
      <c r="L426">
        <f>(Table2[[#This Row],[6M Return vs Nifty]]-AVERAGE(Table2[6M Return vs Nifty]))/_xlfn.STDEV.P(Table2[6M Return vs Nifty])</f>
        <v>0.11746776551650491</v>
      </c>
      <c r="M426">
        <v>-4.2066311124151703</v>
      </c>
      <c r="N426">
        <f>(Table2[[#This Row],[1W Return vs Nifty]]-AVERAGE(Table2[1W Return vs Nifty]))/_xlfn.STDEV.P(Table2[1W Return vs Nifty])</f>
        <v>-0.735674700871217</v>
      </c>
      <c r="O426">
        <v>624.88</v>
      </c>
      <c r="P426">
        <v>608.91072460397004</v>
      </c>
      <c r="Q426">
        <v>562.638749632025</v>
      </c>
      <c r="R426">
        <v>25.3207570625129</v>
      </c>
      <c r="S426" s="1">
        <f>(Table2[[#This Row],[Close Price]]-Table2[[#This Row],[20D EMA]])/Table2[[#This Row],[20D EMA]]</f>
        <v>-5.7899116630392954E-2</v>
      </c>
      <c r="T426" s="1">
        <f>(Table2[[#This Row],[Close Price]]-Table2[[#This Row],[50D EMA]])/Table2[[#This Row],[50D EMA]]</f>
        <v>-3.3191605579150969E-2</v>
      </c>
      <c r="U426" s="1">
        <f>(Table2[[#This Row],[Close Price]]-Table2[[#This Row],[200D EMA]])/Table2[[#This Row],[200D EMA]]</f>
        <v>4.6319686272976286E-2</v>
      </c>
      <c r="V426">
        <v>0.64720127960918805</v>
      </c>
      <c r="W426">
        <v>582</v>
      </c>
      <c r="X426">
        <v>605.95000000000005</v>
      </c>
      <c r="Y426">
        <v>582</v>
      </c>
      <c r="Z426">
        <v>633.95000000000005</v>
      </c>
      <c r="AA426">
        <v>582</v>
      </c>
      <c r="AB426">
        <v>677.05</v>
      </c>
      <c r="AC426" s="1">
        <f>(Table2[[#This Row],[Close Price]]/Table2[[#This Row],[Day Low]])-1</f>
        <v>1.1512027491409116E-2</v>
      </c>
      <c r="AD426" s="1">
        <f>(Table2[[#This Row],[Day High]]/Table2[[#This Row],[Close Price]])-1</f>
        <v>2.9301851537285595E-2</v>
      </c>
      <c r="AE426" s="1">
        <f>(Table2[[#This Row],[Close Price]]/Table2[[#This Row],[Current Week Low]])-1</f>
        <v>1.1512027491409116E-2</v>
      </c>
      <c r="AF426" s="1">
        <f>(Table2[[#This Row],[Current Week High]]/Table2[[#This Row],[Close Price]])-1</f>
        <v>7.6864277220995314E-2</v>
      </c>
      <c r="AG426" s="1">
        <f>(Table2[[#This Row],[Close Price]]/Table2[[#This Row],[Current Month Low]])-1</f>
        <v>1.1512027491409116E-2</v>
      </c>
      <c r="AH426" s="1">
        <f>(Table2[[#This Row],[Current Month High]]/Table2[[#This Row],[Close Price]])-1</f>
        <v>0.15007643961270589</v>
      </c>
      <c r="AI426">
        <v>16.595889247494402</v>
      </c>
      <c r="AJ426">
        <v>26.059957173447501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0.04</v>
      </c>
      <c r="AM426" t="s">
        <v>3162</v>
      </c>
      <c r="AN426">
        <v>-7.2</v>
      </c>
      <c r="AO426" t="s">
        <v>3161</v>
      </c>
      <c r="AP426">
        <v>4.4283434436932001E-2</v>
      </c>
      <c r="AQ426">
        <f>(Table2[[#This Row],[Sharpe Ratio]]-AVERAGE(Table2[Sharpe Ratio]))/_xlfn.STDEV.P(Table2[Sharpe Ratio])</f>
        <v>-0.15907668341191397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-2.0139332911318517</v>
      </c>
      <c r="AS426">
        <f>_xlfn.RANK.AVG(Table2[[#This Row],[1Y Return vs Nifty Z-Score]],Table2[1Y Return vs Nifty Z-Score])</f>
        <v>554</v>
      </c>
      <c r="AT426">
        <f>_xlfn.RANK.AVG(Table2[[#This Row],[6M Return vs Nifty Z-Score]],Table2[6M Return vs Nifty Z-Score])</f>
        <v>282</v>
      </c>
      <c r="AU426">
        <f>_xlfn.RANK.AVG(Table2[[#This Row],[Sharpe Ratio Z-Score]],Table2[Sharpe Ratio Z-Score])</f>
        <v>379</v>
      </c>
      <c r="AV426">
        <f>(Table2[[#This Row],[Rank 1Y]]+Table2[[#This Row],[Rank 6M]]+Table2[[#This Row],[Rank Sharpe]])/3</f>
        <v>405</v>
      </c>
    </row>
    <row r="427" spans="1:48" x14ac:dyDescent="0.3">
      <c r="A427" t="s">
        <v>1958</v>
      </c>
      <c r="B427" t="s">
        <v>1959</v>
      </c>
      <c r="C427" t="s">
        <v>3116</v>
      </c>
      <c r="D427" t="s">
        <v>539</v>
      </c>
      <c r="E427">
        <v>3436.442669</v>
      </c>
      <c r="F427">
        <v>59</v>
      </c>
      <c r="G427">
        <v>34.568684894042498</v>
      </c>
      <c r="H427">
        <f>(Table2[[#This Row],[1Y Return vs Nifty]]-AVERAGE(Table2[1Y Return vs Nifty]))/_xlfn.STDEV.P(Table2[1Y Return vs Nifty])</f>
        <v>8.1309989939485322E-2</v>
      </c>
      <c r="I427">
        <v>24.095096916353</v>
      </c>
      <c r="J427">
        <f>(Table2[[#This Row],[1M Return vs Nifty]]-AVERAGE(Table2[1M Return vs Nifty]))/_xlfn.STDEV.P(Table2[1M Return vs Nifty])</f>
        <v>2.5777571387061706</v>
      </c>
      <c r="K427">
        <v>5.7854956774614097</v>
      </c>
      <c r="L427">
        <f>(Table2[[#This Row],[6M Return vs Nifty]]-AVERAGE(Table2[6M Return vs Nifty]))/_xlfn.STDEV.P(Table2[6M Return vs Nifty])</f>
        <v>4.1868469182075048E-2</v>
      </c>
      <c r="M427">
        <v>-5.7007378644286</v>
      </c>
      <c r="N427">
        <f>(Table2[[#This Row],[1W Return vs Nifty]]-AVERAGE(Table2[1W Return vs Nifty]))/_xlfn.STDEV.P(Table2[1W Return vs Nifty])</f>
        <v>-1.0255139799437536</v>
      </c>
      <c r="O427">
        <v>59.39</v>
      </c>
      <c r="P427">
        <v>56.429504899863502</v>
      </c>
      <c r="Q427">
        <v>50.175317425092999</v>
      </c>
      <c r="R427">
        <v>44.434089088207699</v>
      </c>
      <c r="S427" s="1">
        <f>(Table2[[#This Row],[Close Price]]-Table2[[#This Row],[20D EMA]])/Table2[[#This Row],[20D EMA]]</f>
        <v>-6.5667620811584535E-3</v>
      </c>
      <c r="T427" s="1">
        <f>(Table2[[#This Row],[Close Price]]-Table2[[#This Row],[50D EMA]])/Table2[[#This Row],[50D EMA]]</f>
        <v>4.5552324173283955E-2</v>
      </c>
      <c r="U427" s="1">
        <f>(Table2[[#This Row],[Close Price]]-Table2[[#This Row],[200D EMA]])/Table2[[#This Row],[200D EMA]]</f>
        <v>0.17587696556342503</v>
      </c>
      <c r="V427">
        <v>2.3795458590108902</v>
      </c>
      <c r="W427">
        <v>58.8</v>
      </c>
      <c r="X427">
        <v>62.75</v>
      </c>
      <c r="Y427">
        <v>58.8</v>
      </c>
      <c r="Z427">
        <v>65.88</v>
      </c>
      <c r="AA427">
        <v>47.05</v>
      </c>
      <c r="AB427">
        <v>69</v>
      </c>
      <c r="AC427" s="1">
        <f>(Table2[[#This Row],[Close Price]]/Table2[[#This Row],[Day Low]])-1</f>
        <v>3.4013605442178019E-3</v>
      </c>
      <c r="AD427" s="1">
        <f>(Table2[[#This Row],[Day High]]/Table2[[#This Row],[Close Price]])-1</f>
        <v>6.3559322033898358E-2</v>
      </c>
      <c r="AE427" s="1">
        <f>(Table2[[#This Row],[Close Price]]/Table2[[#This Row],[Current Week Low]])-1</f>
        <v>3.4013605442178019E-3</v>
      </c>
      <c r="AF427" s="1">
        <f>(Table2[[#This Row],[Current Week High]]/Table2[[#This Row],[Close Price]])-1</f>
        <v>0.11661016949152536</v>
      </c>
      <c r="AG427" s="1">
        <f>(Table2[[#This Row],[Close Price]]/Table2[[#This Row],[Current Month Low]])-1</f>
        <v>0.25398512221041458</v>
      </c>
      <c r="AH427" s="1">
        <f>(Table2[[#This Row],[Current Month High]]/Table2[[#This Row],[Close Price]])-1</f>
        <v>0.16949152542372881</v>
      </c>
      <c r="AI427">
        <v>16.949152542372801</v>
      </c>
      <c r="AJ427">
        <v>77.443609022556302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0.09</v>
      </c>
      <c r="AM427" t="s">
        <v>3162</v>
      </c>
      <c r="AN427">
        <v>15.87</v>
      </c>
      <c r="AO427" t="s">
        <v>3162</v>
      </c>
      <c r="AP427">
        <v>-3.9404389049102997E-2</v>
      </c>
      <c r="AQ427">
        <f>(Table2[[#This Row],[Sharpe Ratio]]-AVERAGE(Table2[Sharpe Ratio]))/_xlfn.STDEV.P(Table2[Sharpe Ratio])</f>
        <v>-1.1427836545884948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0.53263796329548252</v>
      </c>
      <c r="AS427">
        <f>_xlfn.RANK.AVG(Table2[[#This Row],[1Y Return vs Nifty Z-Score]],Table2[1Y Return vs Nifty Z-Score])</f>
        <v>268</v>
      </c>
      <c r="AT427">
        <f>_xlfn.RANK.AVG(Table2[[#This Row],[6M Return vs Nifty Z-Score]],Table2[6M Return vs Nifty Z-Score])</f>
        <v>312</v>
      </c>
      <c r="AU427">
        <f>_xlfn.RANK.AVG(Table2[[#This Row],[Sharpe Ratio Z-Score]],Table2[Sharpe Ratio Z-Score])</f>
        <v>635</v>
      </c>
      <c r="AV427">
        <f>(Table2[[#This Row],[Rank 1Y]]+Table2[[#This Row],[Rank 6M]]+Table2[[#This Row],[Rank Sharpe]])/3</f>
        <v>405</v>
      </c>
    </row>
    <row r="428" spans="1:48" x14ac:dyDescent="0.3">
      <c r="A428" t="s">
        <v>1371</v>
      </c>
      <c r="B428" t="s">
        <v>1372</v>
      </c>
      <c r="C428" t="s">
        <v>3122</v>
      </c>
      <c r="D428" t="s">
        <v>192</v>
      </c>
      <c r="E428">
        <v>7834.4469239999999</v>
      </c>
      <c r="F428">
        <v>397.4</v>
      </c>
      <c r="G428">
        <v>2.9281477449029101</v>
      </c>
      <c r="H428">
        <f>(Table2[[#This Row],[1Y Return vs Nifty]]-AVERAGE(Table2[1Y Return vs Nifty]))/_xlfn.STDEV.P(Table2[1Y Return vs Nifty])</f>
        <v>-0.44117932053644282</v>
      </c>
      <c r="I428">
        <v>-2.9738995319293702</v>
      </c>
      <c r="J428">
        <f>(Table2[[#This Row],[1M Return vs Nifty]]-AVERAGE(Table2[1M Return vs Nifty]))/_xlfn.STDEV.P(Table2[1M Return vs Nifty])</f>
        <v>-0.45151656925433398</v>
      </c>
      <c r="K428">
        <v>12.866080308579599</v>
      </c>
      <c r="L428">
        <f>(Table2[[#This Row],[6M Return vs Nifty]]-AVERAGE(Table2[6M Return vs Nifty]))/_xlfn.STDEV.P(Table2[6M Return vs Nifty])</f>
        <v>0.28725207623077492</v>
      </c>
      <c r="M428">
        <v>7.8724499361793496</v>
      </c>
      <c r="N428">
        <f>(Table2[[#This Row],[1W Return vs Nifty]]-AVERAGE(Table2[1W Return vs Nifty]))/_xlfn.STDEV.P(Table2[1W Return vs Nifty])</f>
        <v>1.6075261033989638</v>
      </c>
      <c r="O428">
        <v>419.65</v>
      </c>
      <c r="P428">
        <v>421.57571960864698</v>
      </c>
      <c r="Q428">
        <v>355.09949352284798</v>
      </c>
      <c r="R428">
        <v>35.647657613918597</v>
      </c>
      <c r="S428" s="1">
        <f>(Table2[[#This Row],[Close Price]]-Table2[[#This Row],[20D EMA]])/Table2[[#This Row],[20D EMA]]</f>
        <v>-5.3020374121291555E-2</v>
      </c>
      <c r="T428" s="1">
        <f>(Table2[[#This Row],[Close Price]]-Table2[[#This Row],[50D EMA]])/Table2[[#This Row],[50D EMA]]</f>
        <v>-5.7346091067791018E-2</v>
      </c>
      <c r="U428" s="1">
        <f>(Table2[[#This Row],[Close Price]]-Table2[[#This Row],[200D EMA]])/Table2[[#This Row],[200D EMA]]</f>
        <v>0.11912297045963058</v>
      </c>
      <c r="V428">
        <v>0.744287772984083</v>
      </c>
      <c r="W428">
        <v>395.5</v>
      </c>
      <c r="X428">
        <v>421.15</v>
      </c>
      <c r="Y428">
        <v>395.5</v>
      </c>
      <c r="Z428">
        <v>429.45</v>
      </c>
      <c r="AA428">
        <v>382.9</v>
      </c>
      <c r="AB428">
        <v>441.5</v>
      </c>
      <c r="AC428" s="1">
        <f>(Table2[[#This Row],[Close Price]]/Table2[[#This Row],[Day Low]])-1</f>
        <v>4.804045512009969E-3</v>
      </c>
      <c r="AD428" s="1">
        <f>(Table2[[#This Row],[Day High]]/Table2[[#This Row],[Close Price]])-1</f>
        <v>5.9763462506290832E-2</v>
      </c>
      <c r="AE428" s="1">
        <f>(Table2[[#This Row],[Close Price]]/Table2[[#This Row],[Current Week Low]])-1</f>
        <v>4.804045512009969E-3</v>
      </c>
      <c r="AF428" s="1">
        <f>(Table2[[#This Row],[Current Week High]]/Table2[[#This Row],[Close Price]])-1</f>
        <v>8.0649219929542104E-2</v>
      </c>
      <c r="AG428" s="1">
        <f>(Table2[[#This Row],[Close Price]]/Table2[[#This Row],[Current Month Low]])-1</f>
        <v>3.7868895272917147E-2</v>
      </c>
      <c r="AH428" s="1">
        <f>(Table2[[#This Row],[Current Month High]]/Table2[[#This Row],[Close Price]])-1</f>
        <v>0.11097131353799705</v>
      </c>
      <c r="AI428">
        <v>22.118772018117699</v>
      </c>
      <c r="AJ428">
        <v>65.514369012911203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0.05</v>
      </c>
      <c r="AM428" t="s">
        <v>3162</v>
      </c>
      <c r="AN428">
        <v>-3.58</v>
      </c>
      <c r="AO428" t="s">
        <v>3161</v>
      </c>
      <c r="AQ428">
        <f>(Table2[[#This Row],[Sharpe Ratio]]-AVERAGE(Table2[Sharpe Ratio]))/_xlfn.STDEV.P(Table2[Sharpe Ratio])</f>
        <v>-0.6796054933231942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458</v>
      </c>
      <c r="AT428">
        <f>_xlfn.RANK.AVG(Table2[[#This Row],[6M Return vs Nifty Z-Score]],Table2[6M Return vs Nifty Z-Score])</f>
        <v>233</v>
      </c>
      <c r="AU428">
        <f>_xlfn.RANK.AVG(Table2[[#This Row],[Sharpe Ratio Z-Score]],Table2[Sharpe Ratio Z-Score])</f>
        <v>524.5</v>
      </c>
      <c r="AV428">
        <f>(Table2[[#This Row],[Rank 1Y]]+Table2[[#This Row],[Rank 6M]]+Table2[[#This Row],[Rank Sharpe]])/3</f>
        <v>405.16666666666669</v>
      </c>
    </row>
    <row r="429" spans="1:48" x14ac:dyDescent="0.3">
      <c r="A429" t="s">
        <v>1345</v>
      </c>
      <c r="B429" t="s">
        <v>1346</v>
      </c>
      <c r="C429" t="s">
        <v>3122</v>
      </c>
      <c r="D429" t="s">
        <v>192</v>
      </c>
      <c r="E429">
        <v>8108.3742480000001</v>
      </c>
      <c r="F429">
        <v>559.35</v>
      </c>
      <c r="G429">
        <v>-4.47932295766973</v>
      </c>
      <c r="H429">
        <f>(Table2[[#This Row],[1Y Return vs Nifty]]-AVERAGE(Table2[1Y Return vs Nifty]))/_xlfn.STDEV.P(Table2[1Y Return vs Nifty])</f>
        <v>-0.5635010194859521</v>
      </c>
      <c r="I429">
        <v>1.88697183625563</v>
      </c>
      <c r="J429">
        <f>(Table2[[#This Row],[1M Return vs Nifty]]-AVERAGE(Table2[1M Return vs Nifty]))/_xlfn.STDEV.P(Table2[1M Return vs Nifty])</f>
        <v>9.2460369881700269E-2</v>
      </c>
      <c r="K429">
        <v>0.319628268569211</v>
      </c>
      <c r="L429">
        <f>(Table2[[#This Row],[6M Return vs Nifty]]-AVERAGE(Table2[6M Return vs Nifty]))/_xlfn.STDEV.P(Table2[6M Return vs Nifty])</f>
        <v>-0.147555756403671</v>
      </c>
      <c r="M429">
        <v>-1.8196012801739001</v>
      </c>
      <c r="N429">
        <f>(Table2[[#This Row],[1W Return vs Nifty]]-AVERAGE(Table2[1W Return vs Nifty]))/_xlfn.STDEV.P(Table2[1W Return vs Nifty])</f>
        <v>-0.27261876141500524</v>
      </c>
      <c r="O429">
        <v>570.88</v>
      </c>
      <c r="P429">
        <v>578.26709352424405</v>
      </c>
      <c r="Q429">
        <v>554.52946617596797</v>
      </c>
      <c r="R429">
        <v>24.352016485614101</v>
      </c>
      <c r="S429" s="1">
        <f>(Table2[[#This Row],[Close Price]]-Table2[[#This Row],[20D EMA]])/Table2[[#This Row],[20D EMA]]</f>
        <v>-2.0196889013452866E-2</v>
      </c>
      <c r="T429" s="1">
        <f>(Table2[[#This Row],[Close Price]]-Table2[[#This Row],[50D EMA]])/Table2[[#This Row],[50D EMA]]</f>
        <v>-3.2713418653919857E-2</v>
      </c>
      <c r="U429" s="1">
        <f>(Table2[[#This Row],[Close Price]]-Table2[[#This Row],[200D EMA]])/Table2[[#This Row],[200D EMA]]</f>
        <v>8.6930165447734065E-3</v>
      </c>
      <c r="V429">
        <v>0.50089954518439295</v>
      </c>
      <c r="W429">
        <v>528.75</v>
      </c>
      <c r="X429">
        <v>556.45000000000005</v>
      </c>
      <c r="Y429">
        <v>528.75</v>
      </c>
      <c r="Z429">
        <v>576.70000000000005</v>
      </c>
      <c r="AA429">
        <v>528.75</v>
      </c>
      <c r="AB429">
        <v>601.5</v>
      </c>
      <c r="AC429" s="1">
        <f>(Table2[[#This Row],[Close Price]]/Table2[[#This Row],[Day Low]])-1</f>
        <v>5.787234042553191E-2</v>
      </c>
      <c r="AD429" s="1">
        <f>(Table2[[#This Row],[Day High]]/Table2[[#This Row],[Close Price]])-1</f>
        <v>-5.1845892553856743E-3</v>
      </c>
      <c r="AE429" s="1">
        <f>(Table2[[#This Row],[Close Price]]/Table2[[#This Row],[Current Week Low]])-1</f>
        <v>5.787234042553191E-2</v>
      </c>
      <c r="AF429" s="1">
        <f>(Table2[[#This Row],[Current Week High]]/Table2[[#This Row],[Close Price]])-1</f>
        <v>3.1018146062393948E-2</v>
      </c>
      <c r="AG429" s="1">
        <f>(Table2[[#This Row],[Close Price]]/Table2[[#This Row],[Current Month Low]])-1</f>
        <v>5.787234042553191E-2</v>
      </c>
      <c r="AH429" s="1">
        <f>(Table2[[#This Row],[Current Month High]]/Table2[[#This Row],[Close Price]])-1</f>
        <v>7.5355323142933806E-2</v>
      </c>
      <c r="AI429">
        <v>26.5397336193796</v>
      </c>
      <c r="AJ429">
        <v>29.180138568129301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-0.13</v>
      </c>
      <c r="AM429" t="s">
        <v>3161</v>
      </c>
      <c r="AN429">
        <v>-7.19</v>
      </c>
      <c r="AO429" t="s">
        <v>3161</v>
      </c>
      <c r="AP429">
        <v>6.1231571028244003E-2</v>
      </c>
      <c r="AQ429">
        <f>(Table2[[#This Row],[Sharpe Ratio]]-AVERAGE(Table2[Sharpe Ratio]))/_xlfn.STDEV.P(Table2[Sharpe Ratio])</f>
        <v>4.0139874252637674E-2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509</v>
      </c>
      <c r="AT429">
        <f>_xlfn.RANK.AVG(Table2[[#This Row],[6M Return vs Nifty Z-Score]],Table2[6M Return vs Nifty Z-Score])</f>
        <v>378</v>
      </c>
      <c r="AU429">
        <f>_xlfn.RANK.AVG(Table2[[#This Row],[Sharpe Ratio Z-Score]],Table2[Sharpe Ratio Z-Score])</f>
        <v>330</v>
      </c>
      <c r="AV429">
        <f>(Table2[[#This Row],[Rank 1Y]]+Table2[[#This Row],[Rank 6M]]+Table2[[#This Row],[Rank Sharpe]])/3</f>
        <v>405.66666666666669</v>
      </c>
    </row>
    <row r="430" spans="1:48" x14ac:dyDescent="0.3">
      <c r="A430" t="s">
        <v>1804</v>
      </c>
      <c r="B430" t="s">
        <v>1805</v>
      </c>
      <c r="C430" t="s">
        <v>3119</v>
      </c>
      <c r="D430" t="s">
        <v>48</v>
      </c>
      <c r="E430">
        <v>4169.8588856599999</v>
      </c>
      <c r="F430">
        <v>602.6</v>
      </c>
      <c r="G430">
        <v>-19.494128246267199</v>
      </c>
      <c r="H430">
        <f>(Table2[[#This Row],[1Y Return vs Nifty]]-AVERAGE(Table2[1Y Return vs Nifty]))/_xlfn.STDEV.P(Table2[1Y Return vs Nifty])</f>
        <v>-0.81144482730411183</v>
      </c>
      <c r="I430">
        <v>-1.90241504460512</v>
      </c>
      <c r="J430">
        <f>(Table2[[#This Row],[1M Return vs Nifty]]-AVERAGE(Table2[1M Return vs Nifty]))/_xlfn.STDEV.P(Table2[1M Return vs Nifty])</f>
        <v>-0.33160744029418548</v>
      </c>
      <c r="K430">
        <v>-9.9664481081559195</v>
      </c>
      <c r="L430">
        <f>(Table2[[#This Row],[6M Return vs Nifty]]-AVERAGE(Table2[6M Return vs Nifty]))/_xlfn.STDEV.P(Table2[6M Return vs Nifty])</f>
        <v>-0.50402837204143225</v>
      </c>
      <c r="M430">
        <v>5.9897809906085104</v>
      </c>
      <c r="N430">
        <f>(Table2[[#This Row],[1W Return vs Nifty]]-AVERAGE(Table2[1W Return vs Nifty]))/_xlfn.STDEV.P(Table2[1W Return vs Nifty])</f>
        <v>1.2423102918907374</v>
      </c>
      <c r="O430">
        <v>655.23</v>
      </c>
      <c r="P430">
        <v>666.11066255468302</v>
      </c>
      <c r="Q430">
        <v>629.15813845160903</v>
      </c>
      <c r="R430">
        <v>29.044665215939599</v>
      </c>
      <c r="S430" s="1">
        <f>(Table2[[#This Row],[Close Price]]-Table2[[#This Row],[20D EMA]])/Table2[[#This Row],[20D EMA]]</f>
        <v>-8.0322940036323121E-2</v>
      </c>
      <c r="T430" s="1">
        <f>(Table2[[#This Row],[Close Price]]-Table2[[#This Row],[50D EMA]])/Table2[[#This Row],[50D EMA]]</f>
        <v>-9.5345512577603E-2</v>
      </c>
      <c r="U430" s="1">
        <f>(Table2[[#This Row],[Close Price]]-Table2[[#This Row],[200D EMA]])/Table2[[#This Row],[200D EMA]]</f>
        <v>-4.2212182960821222E-2</v>
      </c>
      <c r="V430">
        <v>0.58336965407581098</v>
      </c>
      <c r="W430">
        <v>598.6</v>
      </c>
      <c r="X430">
        <v>645</v>
      </c>
      <c r="Y430">
        <v>598.6</v>
      </c>
      <c r="Z430">
        <v>677.05</v>
      </c>
      <c r="AA430">
        <v>598.6</v>
      </c>
      <c r="AB430">
        <v>684.8</v>
      </c>
      <c r="AC430" s="1">
        <f>(Table2[[#This Row],[Close Price]]/Table2[[#This Row],[Day Low]])-1</f>
        <v>6.6822586034078757E-3</v>
      </c>
      <c r="AD430" s="1">
        <f>(Table2[[#This Row],[Day High]]/Table2[[#This Row],[Close Price]])-1</f>
        <v>7.036176568204433E-2</v>
      </c>
      <c r="AE430" s="1">
        <f>(Table2[[#This Row],[Close Price]]/Table2[[#This Row],[Current Week Low]])-1</f>
        <v>6.6822586034078757E-3</v>
      </c>
      <c r="AF430" s="1">
        <f>(Table2[[#This Row],[Current Week High]]/Table2[[#This Row],[Close Price]])-1</f>
        <v>0.1235479588450048</v>
      </c>
      <c r="AG430" s="1">
        <f>(Table2[[#This Row],[Close Price]]/Table2[[#This Row],[Current Month Low]])-1</f>
        <v>6.6822586034078757E-3</v>
      </c>
      <c r="AH430" s="1">
        <f>(Table2[[#This Row],[Current Month High]]/Table2[[#This Row],[Close Price]])-1</f>
        <v>0.13640889478924656</v>
      </c>
      <c r="AI430">
        <v>67.449385994025803</v>
      </c>
      <c r="AJ430">
        <v>41.206795547744498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-0.16</v>
      </c>
      <c r="AM430" t="s">
        <v>3161</v>
      </c>
      <c r="AN430">
        <v>-7.54</v>
      </c>
      <c r="AO430" t="s">
        <v>3161</v>
      </c>
      <c r="AP430">
        <v>0.134120625976094</v>
      </c>
      <c r="AQ430">
        <f>(Table2[[#This Row],[Sharpe Ratio]]-AVERAGE(Table2[Sharpe Ratio]))/_xlfn.STDEV.P(Table2[Sharpe Ratio])</f>
        <v>0.89691292065212658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596</v>
      </c>
      <c r="AT430">
        <f>_xlfn.RANK.AVG(Table2[[#This Row],[6M Return vs Nifty Z-Score]],Table2[6M Return vs Nifty Z-Score])</f>
        <v>495</v>
      </c>
      <c r="AU430">
        <f>_xlfn.RANK.AVG(Table2[[#This Row],[Sharpe Ratio Z-Score]],Table2[Sharpe Ratio Z-Score])</f>
        <v>127</v>
      </c>
      <c r="AV430">
        <f>(Table2[[#This Row],[Rank 1Y]]+Table2[[#This Row],[Rank 6M]]+Table2[[#This Row],[Rank Sharpe]])/3</f>
        <v>406</v>
      </c>
    </row>
    <row r="431" spans="1:48" x14ac:dyDescent="0.3">
      <c r="A431" t="s">
        <v>542</v>
      </c>
      <c r="B431" t="s">
        <v>543</v>
      </c>
      <c r="C431" t="s">
        <v>3127</v>
      </c>
      <c r="D431" t="s">
        <v>265</v>
      </c>
      <c r="E431">
        <v>37164.37075065</v>
      </c>
      <c r="F431">
        <v>3982.45</v>
      </c>
      <c r="G431">
        <v>-4.3419413150258999</v>
      </c>
      <c r="H431">
        <f>(Table2[[#This Row],[1Y Return vs Nifty]]-AVERAGE(Table2[1Y Return vs Nifty]))/_xlfn.STDEV.P(Table2[1Y Return vs Nifty])</f>
        <v>-0.5612323968200762</v>
      </c>
      <c r="I431">
        <v>0.93134472704897198</v>
      </c>
      <c r="J431">
        <f>(Table2[[#This Row],[1M Return vs Nifty]]-AVERAGE(Table2[1M Return vs Nifty]))/_xlfn.STDEV.P(Table2[1M Return vs Nifty])</f>
        <v>-1.4483235584608777E-2</v>
      </c>
      <c r="K431">
        <v>-5.9961777382257599</v>
      </c>
      <c r="L431">
        <f>(Table2[[#This Row],[6M Return vs Nifty]]-AVERAGE(Table2[6M Return vs Nifty]))/_xlfn.STDEV.P(Table2[6M Return vs Nifty])</f>
        <v>-0.36643531792406575</v>
      </c>
      <c r="M431">
        <v>2.5619194094295099</v>
      </c>
      <c r="N431">
        <f>(Table2[[#This Row],[1W Return vs Nifty]]-AVERAGE(Table2[1W Return vs Nifty]))/_xlfn.STDEV.P(Table2[1W Return vs Nifty])</f>
        <v>0.5773451358799595</v>
      </c>
      <c r="O431">
        <v>4184.01</v>
      </c>
      <c r="P431">
        <v>4250.1609304555504</v>
      </c>
      <c r="Q431">
        <v>4038.7720074337099</v>
      </c>
      <c r="R431">
        <v>27.250302417796401</v>
      </c>
      <c r="S431" s="1">
        <f>(Table2[[#This Row],[Close Price]]-Table2[[#This Row],[20D EMA]])/Table2[[#This Row],[20D EMA]]</f>
        <v>-4.8173881037569317E-2</v>
      </c>
      <c r="T431" s="1">
        <f>(Table2[[#This Row],[Close Price]]-Table2[[#This Row],[50D EMA]])/Table2[[#This Row],[50D EMA]]</f>
        <v>-6.2988422047081452E-2</v>
      </c>
      <c r="U431" s="1">
        <f>(Table2[[#This Row],[Close Price]]-Table2[[#This Row],[200D EMA]])/Table2[[#This Row],[200D EMA]]</f>
        <v>-1.394532975123243E-2</v>
      </c>
      <c r="V431">
        <v>1.0189318308798601</v>
      </c>
      <c r="W431">
        <v>3945.35</v>
      </c>
      <c r="X431">
        <v>4134.95</v>
      </c>
      <c r="Y431">
        <v>3945.35</v>
      </c>
      <c r="Z431">
        <v>4155</v>
      </c>
      <c r="AA431">
        <v>3945.35</v>
      </c>
      <c r="AB431">
        <v>4397.95</v>
      </c>
      <c r="AC431" s="1">
        <f>(Table2[[#This Row],[Close Price]]/Table2[[#This Row],[Day Low]])-1</f>
        <v>9.4034749768714398E-3</v>
      </c>
      <c r="AD431" s="1">
        <f>(Table2[[#This Row],[Day High]]/Table2[[#This Row],[Close Price]])-1</f>
        <v>3.8293010583936971E-2</v>
      </c>
      <c r="AE431" s="1">
        <f>(Table2[[#This Row],[Close Price]]/Table2[[#This Row],[Current Week Low]])-1</f>
        <v>9.4034749768714398E-3</v>
      </c>
      <c r="AF431" s="1">
        <f>(Table2[[#This Row],[Current Week High]]/Table2[[#This Row],[Close Price]])-1</f>
        <v>4.3327599844317E-2</v>
      </c>
      <c r="AG431" s="1">
        <f>(Table2[[#This Row],[Close Price]]/Table2[[#This Row],[Current Month Low]])-1</f>
        <v>9.4034749768714398E-3</v>
      </c>
      <c r="AH431" s="1">
        <f>(Table2[[#This Row],[Current Month High]]/Table2[[#This Row],[Close Price]])-1</f>
        <v>0.1043327599844317</v>
      </c>
      <c r="AI431">
        <v>24.2940903212846</v>
      </c>
      <c r="AJ431">
        <v>19.233245011302198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-0.08</v>
      </c>
      <c r="AM431" t="s">
        <v>3161</v>
      </c>
      <c r="AN431">
        <v>-6.46</v>
      </c>
      <c r="AO431" t="s">
        <v>3161</v>
      </c>
      <c r="AP431">
        <v>8.426804535712E-2</v>
      </c>
      <c r="AQ431">
        <f>(Table2[[#This Row],[Sharpe Ratio]]-AVERAGE(Table2[Sharpe Ratio]))/_xlfn.STDEV.P(Table2[Sharpe Ratio])</f>
        <v>0.31092168509071183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506</v>
      </c>
      <c r="AT431">
        <f>_xlfn.RANK.AVG(Table2[[#This Row],[6M Return vs Nifty Z-Score]],Table2[6M Return vs Nifty Z-Score])</f>
        <v>449</v>
      </c>
      <c r="AU431">
        <f>_xlfn.RANK.AVG(Table2[[#This Row],[Sharpe Ratio Z-Score]],Table2[Sharpe Ratio Z-Score])</f>
        <v>265</v>
      </c>
      <c r="AV431">
        <f>(Table2[[#This Row],[Rank 1Y]]+Table2[[#This Row],[Rank 6M]]+Table2[[#This Row],[Rank Sharpe]])/3</f>
        <v>406.66666666666669</v>
      </c>
    </row>
    <row r="432" spans="1:48" x14ac:dyDescent="0.3">
      <c r="A432" t="s">
        <v>600</v>
      </c>
      <c r="B432" t="s">
        <v>601</v>
      </c>
      <c r="C432" t="s">
        <v>3125</v>
      </c>
      <c r="D432" t="s">
        <v>602</v>
      </c>
      <c r="E432">
        <v>31914.584752819999</v>
      </c>
      <c r="F432">
        <v>1173.55</v>
      </c>
      <c r="G432">
        <v>-24.3900363236815</v>
      </c>
      <c r="H432">
        <f>(Table2[[#This Row],[1Y Return vs Nifty]]-AVERAGE(Table2[1Y Return vs Nifty]))/_xlfn.STDEV.P(Table2[1Y Return vs Nifty])</f>
        <v>-0.89229236865475825</v>
      </c>
      <c r="I432">
        <v>2.29040593353192</v>
      </c>
      <c r="J432">
        <f>(Table2[[#This Row],[1M Return vs Nifty]]-AVERAGE(Table2[1M Return vs Nifty]))/_xlfn.STDEV.P(Table2[1M Return vs Nifty])</f>
        <v>0.13760841613856079</v>
      </c>
      <c r="K432">
        <v>0.14167878727251901</v>
      </c>
      <c r="L432">
        <f>(Table2[[#This Row],[6M Return vs Nifty]]-AVERAGE(Table2[6M Return vs Nifty]))/_xlfn.STDEV.P(Table2[6M Return vs Nifty])</f>
        <v>-0.15372274512959089</v>
      </c>
      <c r="M432">
        <v>3.4129234613411001</v>
      </c>
      <c r="N432">
        <f>(Table2[[#This Row],[1W Return vs Nifty]]-AVERAGE(Table2[1W Return vs Nifty]))/_xlfn.STDEV.P(Table2[1W Return vs Nifty])</f>
        <v>0.74242999381362196</v>
      </c>
      <c r="O432">
        <v>1233.67</v>
      </c>
      <c r="P432">
        <v>1251.5747269370199</v>
      </c>
      <c r="Q432">
        <v>1206.9255552950499</v>
      </c>
      <c r="R432">
        <v>32.073443001656599</v>
      </c>
      <c r="S432" s="1">
        <f>(Table2[[#This Row],[Close Price]]-Table2[[#This Row],[20D EMA]])/Table2[[#This Row],[20D EMA]]</f>
        <v>-4.8732643251436863E-2</v>
      </c>
      <c r="T432" s="1">
        <f>(Table2[[#This Row],[Close Price]]-Table2[[#This Row],[50D EMA]])/Table2[[#This Row],[50D EMA]]</f>
        <v>-6.2341245199134032E-2</v>
      </c>
      <c r="U432" s="1">
        <f>(Table2[[#This Row],[Close Price]]-Table2[[#This Row],[200D EMA]])/Table2[[#This Row],[200D EMA]]</f>
        <v>-2.7653366977461017E-2</v>
      </c>
      <c r="V432">
        <v>0.64040869797970801</v>
      </c>
      <c r="W432">
        <v>1168.0999999999999</v>
      </c>
      <c r="X432">
        <v>1226.9000000000001</v>
      </c>
      <c r="Y432">
        <v>1168.0999999999999</v>
      </c>
      <c r="Z432">
        <v>1254.1500000000001</v>
      </c>
      <c r="AA432">
        <v>1168.0999999999999</v>
      </c>
      <c r="AB432">
        <v>1300.05</v>
      </c>
      <c r="AC432" s="1">
        <f>(Table2[[#This Row],[Close Price]]/Table2[[#This Row],[Day Low]])-1</f>
        <v>4.6656964301001747E-3</v>
      </c>
      <c r="AD432" s="1">
        <f>(Table2[[#This Row],[Day High]]/Table2[[#This Row],[Close Price]])-1</f>
        <v>4.5460355332112012E-2</v>
      </c>
      <c r="AE432" s="1">
        <f>(Table2[[#This Row],[Close Price]]/Table2[[#This Row],[Current Week Low]])-1</f>
        <v>4.6656964301001747E-3</v>
      </c>
      <c r="AF432" s="1">
        <f>(Table2[[#This Row],[Current Week High]]/Table2[[#This Row],[Close Price]])-1</f>
        <v>6.8680499339610623E-2</v>
      </c>
      <c r="AG432" s="1">
        <f>(Table2[[#This Row],[Close Price]]/Table2[[#This Row],[Current Month Low]])-1</f>
        <v>4.6656964301001747E-3</v>
      </c>
      <c r="AH432" s="1">
        <f>(Table2[[#This Row],[Current Month High]]/Table2[[#This Row],[Close Price]])-1</f>
        <v>0.10779259511737882</v>
      </c>
      <c r="AI432">
        <v>22.8068680499339</v>
      </c>
      <c r="AJ432">
        <v>18.534417453663899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-0.14000000000000001</v>
      </c>
      <c r="AM432" t="s">
        <v>3161</v>
      </c>
      <c r="AN432">
        <v>-6.51</v>
      </c>
      <c r="AO432" t="s">
        <v>3161</v>
      </c>
      <c r="AP432">
        <v>0.100439474734156</v>
      </c>
      <c r="AQ432">
        <f>(Table2[[#This Row],[Sharpe Ratio]]-AVERAGE(Table2[Sharpe Ratio]))/_xlfn.STDEV.P(Table2[Sharpe Ratio])</f>
        <v>0.50100845219052326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630</v>
      </c>
      <c r="AT432">
        <f>_xlfn.RANK.AVG(Table2[[#This Row],[6M Return vs Nifty Z-Score]],Table2[6M Return vs Nifty Z-Score])</f>
        <v>380</v>
      </c>
      <c r="AU432">
        <f>_xlfn.RANK.AVG(Table2[[#This Row],[Sharpe Ratio Z-Score]],Table2[Sharpe Ratio Z-Score])</f>
        <v>211</v>
      </c>
      <c r="AV432">
        <f>(Table2[[#This Row],[Rank 1Y]]+Table2[[#This Row],[Rank 6M]]+Table2[[#This Row],[Rank Sharpe]])/3</f>
        <v>407</v>
      </c>
    </row>
    <row r="433" spans="1:48" x14ac:dyDescent="0.3">
      <c r="A433" t="s">
        <v>30</v>
      </c>
      <c r="B433" t="s">
        <v>31</v>
      </c>
      <c r="C433" t="s">
        <v>3115</v>
      </c>
      <c r="D433" t="s">
        <v>21</v>
      </c>
      <c r="E433">
        <v>766915.97338896</v>
      </c>
      <c r="F433">
        <v>1851.6</v>
      </c>
      <c r="G433">
        <v>6.3025777606371101</v>
      </c>
      <c r="H433">
        <f>(Table2[[#This Row],[1Y Return vs Nifty]]-AVERAGE(Table2[1Y Return vs Nifty]))/_xlfn.STDEV.P(Table2[1Y Return vs Nifty])</f>
        <v>-0.3854563849914569</v>
      </c>
      <c r="I433">
        <v>1.6663279264031401</v>
      </c>
      <c r="J433">
        <f>(Table2[[#This Row],[1M Return vs Nifty]]-AVERAGE(Table2[1M Return vs Nifty]))/_xlfn.STDEV.P(Table2[1M Return vs Nifty])</f>
        <v>6.7768254079964771E-2</v>
      </c>
      <c r="K433">
        <v>19.672467682196999</v>
      </c>
      <c r="L433">
        <f>(Table2[[#This Row],[6M Return vs Nifty]]-AVERAGE(Table2[6M Return vs Nifty]))/_xlfn.STDEV.P(Table2[6M Return vs Nifty])</f>
        <v>0.52313314703512237</v>
      </c>
      <c r="M433">
        <v>-3.61613461257945</v>
      </c>
      <c r="N433">
        <f>(Table2[[#This Row],[1W Return vs Nifty]]-AVERAGE(Table2[1W Return vs Nifty]))/_xlfn.STDEV.P(Table2[1W Return vs Nifty])</f>
        <v>-0.62112526886001418</v>
      </c>
      <c r="O433">
        <v>1910.5</v>
      </c>
      <c r="P433">
        <v>1880.3674601151299</v>
      </c>
      <c r="Q433">
        <v>1698.1227117742901</v>
      </c>
      <c r="R433">
        <v>33.705783024199199</v>
      </c>
      <c r="S433" s="1">
        <f>(Table2[[#This Row],[Close Price]]-Table2[[#This Row],[20D EMA]])/Table2[[#This Row],[20D EMA]]</f>
        <v>-3.0829625752420878E-2</v>
      </c>
      <c r="T433" s="1">
        <f>(Table2[[#This Row],[Close Price]]-Table2[[#This Row],[50D EMA]])/Table2[[#This Row],[50D EMA]]</f>
        <v>-1.5298850211632917E-2</v>
      </c>
      <c r="U433" s="1">
        <f>(Table2[[#This Row],[Close Price]]-Table2[[#This Row],[200D EMA]])/Table2[[#This Row],[200D EMA]]</f>
        <v>9.0380563878889805E-2</v>
      </c>
      <c r="V433">
        <v>0.88674511494220698</v>
      </c>
      <c r="W433">
        <v>1846.95</v>
      </c>
      <c r="X433">
        <v>1877.8</v>
      </c>
      <c r="Y433">
        <v>1838</v>
      </c>
      <c r="Z433">
        <v>1898.8</v>
      </c>
      <c r="AA433">
        <v>1838</v>
      </c>
      <c r="AB433">
        <v>1991.45</v>
      </c>
      <c r="AC433" s="1">
        <f>(Table2[[#This Row],[Close Price]]/Table2[[#This Row],[Day Low]])-1</f>
        <v>2.517664257289054E-3</v>
      </c>
      <c r="AD433" s="1">
        <f>(Table2[[#This Row],[Day High]]/Table2[[#This Row],[Close Price]])-1</f>
        <v>1.4149924389716961E-2</v>
      </c>
      <c r="AE433" s="1">
        <f>(Table2[[#This Row],[Close Price]]/Table2[[#This Row],[Current Week Low]])-1</f>
        <v>7.3993471164308655E-3</v>
      </c>
      <c r="AF433" s="1">
        <f>(Table2[[#This Row],[Current Week High]]/Table2[[#This Row],[Close Price]])-1</f>
        <v>2.5491466839490107E-2</v>
      </c>
      <c r="AG433" s="1">
        <f>(Table2[[#This Row],[Close Price]]/Table2[[#This Row],[Current Month Low]])-1</f>
        <v>7.3993471164308655E-3</v>
      </c>
      <c r="AH433" s="1">
        <f>(Table2[[#This Row],[Current Month High]]/Table2[[#This Row],[Close Price]])-1</f>
        <v>7.5529271980989465E-2</v>
      </c>
      <c r="AI433">
        <v>7.5529271980989403</v>
      </c>
      <c r="AJ433">
        <v>36.988125624237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-0.02</v>
      </c>
      <c r="AM433" t="s">
        <v>3161</v>
      </c>
      <c r="AN433">
        <v>-3.47</v>
      </c>
      <c r="AO433" t="s">
        <v>3161</v>
      </c>
      <c r="AP433">
        <v>-3.0385183628732999E-2</v>
      </c>
      <c r="AQ433">
        <f>(Table2[[#This Row],[Sharpe Ratio]]-AVERAGE(Table2[Sharpe Ratio]))/_xlfn.STDEV.P(Table2[Sharpe Ratio])</f>
        <v>-1.0367675715203042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-1.4524478242566883</v>
      </c>
      <c r="AS433">
        <f>_xlfn.RANK.AVG(Table2[[#This Row],[1Y Return vs Nifty Z-Score]],Table2[1Y Return vs Nifty Z-Score])</f>
        <v>429</v>
      </c>
      <c r="AT433">
        <f>_xlfn.RANK.AVG(Table2[[#This Row],[6M Return vs Nifty Z-Score]],Table2[6M Return vs Nifty Z-Score])</f>
        <v>170</v>
      </c>
      <c r="AU433">
        <f>_xlfn.RANK.AVG(Table2[[#This Row],[Sharpe Ratio Z-Score]],Table2[Sharpe Ratio Z-Score])</f>
        <v>625</v>
      </c>
      <c r="AV433">
        <f>(Table2[[#This Row],[Rank 1Y]]+Table2[[#This Row],[Rank 6M]]+Table2[[#This Row],[Rank Sharpe]])/3</f>
        <v>408</v>
      </c>
    </row>
    <row r="434" spans="1:48" x14ac:dyDescent="0.3">
      <c r="A434" t="s">
        <v>1173</v>
      </c>
      <c r="B434" t="s">
        <v>1174</v>
      </c>
      <c r="C434" t="s">
        <v>3119</v>
      </c>
      <c r="D434" t="s">
        <v>48</v>
      </c>
      <c r="E434">
        <v>9905.9968241250008</v>
      </c>
      <c r="F434">
        <v>176.25</v>
      </c>
      <c r="G434">
        <v>20.731878984616198</v>
      </c>
      <c r="H434">
        <f>(Table2[[#This Row],[1Y Return vs Nifty]]-AVERAGE(Table2[1Y Return vs Nifty]))/_xlfn.STDEV.P(Table2[1Y Return vs Nifty])</f>
        <v>-0.14718117456661384</v>
      </c>
      <c r="I434">
        <v>-7.6696473766000102</v>
      </c>
      <c r="J434">
        <f>(Table2[[#This Row],[1M Return vs Nifty]]-AVERAGE(Table2[1M Return vs Nifty]))/_xlfn.STDEV.P(Table2[1M Return vs Nifty])</f>
        <v>-0.97701464275146155</v>
      </c>
      <c r="K434">
        <v>-25.412561329357299</v>
      </c>
      <c r="L434">
        <f>(Table2[[#This Row],[6M Return vs Nifty]]-AVERAGE(Table2[6M Return vs Nifty]))/_xlfn.STDEV.P(Table2[6M Return vs Nifty])</f>
        <v>-1.0393263982020831</v>
      </c>
      <c r="M434">
        <v>-3.3915660124318001</v>
      </c>
      <c r="N434">
        <f>(Table2[[#This Row],[1W Return vs Nifty]]-AVERAGE(Table2[1W Return vs Nifty]))/_xlfn.STDEV.P(Table2[1W Return vs Nifty])</f>
        <v>-0.57756158033413663</v>
      </c>
      <c r="O434">
        <v>197.39</v>
      </c>
      <c r="P434">
        <v>210.85764405045401</v>
      </c>
      <c r="Q434">
        <v>213.43885952554001</v>
      </c>
      <c r="R434">
        <v>16.734196938199201</v>
      </c>
      <c r="S434" s="1">
        <f>(Table2[[#This Row],[Close Price]]-Table2[[#This Row],[20D EMA]])/Table2[[#This Row],[20D EMA]]</f>
        <v>-0.10709762399311003</v>
      </c>
      <c r="T434" s="1">
        <f>(Table2[[#This Row],[Close Price]]-Table2[[#This Row],[50D EMA]])/Table2[[#This Row],[50D EMA]]</f>
        <v>-0.16412800307193556</v>
      </c>
      <c r="U434" s="1">
        <f>(Table2[[#This Row],[Close Price]]-Table2[[#This Row],[200D EMA]])/Table2[[#This Row],[200D EMA]]</f>
        <v>-0.17423659219416887</v>
      </c>
      <c r="V434">
        <v>0.74209598447031599</v>
      </c>
      <c r="W434">
        <v>175.1</v>
      </c>
      <c r="X434">
        <v>184.87</v>
      </c>
      <c r="Y434">
        <v>175.1</v>
      </c>
      <c r="Z434">
        <v>189.7</v>
      </c>
      <c r="AA434">
        <v>175.1</v>
      </c>
      <c r="AB434">
        <v>213.2</v>
      </c>
      <c r="AC434" s="1">
        <f>(Table2[[#This Row],[Close Price]]/Table2[[#This Row],[Day Low]])-1</f>
        <v>6.567675613935009E-3</v>
      </c>
      <c r="AD434" s="1">
        <f>(Table2[[#This Row],[Day High]]/Table2[[#This Row],[Close Price]])-1</f>
        <v>4.8907801418439645E-2</v>
      </c>
      <c r="AE434" s="1">
        <f>(Table2[[#This Row],[Close Price]]/Table2[[#This Row],[Current Week Low]])-1</f>
        <v>6.567675613935009E-3</v>
      </c>
      <c r="AF434" s="1">
        <f>(Table2[[#This Row],[Current Week High]]/Table2[[#This Row],[Close Price]])-1</f>
        <v>7.6312056737588563E-2</v>
      </c>
      <c r="AG434" s="1">
        <f>(Table2[[#This Row],[Close Price]]/Table2[[#This Row],[Current Month Low]])-1</f>
        <v>6.567675613935009E-3</v>
      </c>
      <c r="AH434" s="1">
        <f>(Table2[[#This Row],[Current Month High]]/Table2[[#This Row],[Close Price]])-1</f>
        <v>0.20964539007092187</v>
      </c>
      <c r="AI434">
        <v>72.425531914893597</v>
      </c>
      <c r="AJ434">
        <v>51.352511807642699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-0.27</v>
      </c>
      <c r="AM434" t="s">
        <v>3161</v>
      </c>
      <c r="AN434">
        <v>-12.85</v>
      </c>
      <c r="AO434" t="s">
        <v>3161</v>
      </c>
      <c r="AP434">
        <v>9.4044486146528994E-2</v>
      </c>
      <c r="AQ434">
        <f>(Table2[[#This Row],[Sharpe Ratio]]-AVERAGE(Table2[Sharpe Ratio]))/_xlfn.STDEV.P(Table2[Sharpe Ratio])</f>
        <v>0.42583867727944424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340</v>
      </c>
      <c r="AT434">
        <f>_xlfn.RANK.AVG(Table2[[#This Row],[6M Return vs Nifty Z-Score]],Table2[6M Return vs Nifty Z-Score])</f>
        <v>653</v>
      </c>
      <c r="AU434">
        <f>_xlfn.RANK.AVG(Table2[[#This Row],[Sharpe Ratio Z-Score]],Table2[Sharpe Ratio Z-Score])</f>
        <v>232</v>
      </c>
      <c r="AV434">
        <f>(Table2[[#This Row],[Rank 1Y]]+Table2[[#This Row],[Rank 6M]]+Table2[[#This Row],[Rank Sharpe]])/3</f>
        <v>408.33333333333331</v>
      </c>
    </row>
    <row r="435" spans="1:48" x14ac:dyDescent="0.3">
      <c r="A435" t="s">
        <v>1583</v>
      </c>
      <c r="B435" t="s">
        <v>1584</v>
      </c>
      <c r="C435" t="s">
        <v>3122</v>
      </c>
      <c r="D435" t="s">
        <v>265</v>
      </c>
      <c r="E435">
        <v>5849.8515841600001</v>
      </c>
      <c r="F435">
        <v>2148.0500000000002</v>
      </c>
      <c r="G435">
        <v>-23.9830981785741</v>
      </c>
      <c r="H435">
        <f>(Table2[[#This Row],[1Y Return vs Nifty]]-AVERAGE(Table2[1Y Return vs Nifty]))/_xlfn.STDEV.P(Table2[1Y Return vs Nifty])</f>
        <v>-0.88557248176278425</v>
      </c>
      <c r="I435">
        <v>-3.56507788546</v>
      </c>
      <c r="J435">
        <f>(Table2[[#This Row],[1M Return vs Nifty]]-AVERAGE(Table2[1M Return vs Nifty]))/_xlfn.STDEV.P(Table2[1M Return vs Nifty])</f>
        <v>-0.51767495257258045</v>
      </c>
      <c r="K435">
        <v>6.8261017253559597</v>
      </c>
      <c r="L435">
        <f>(Table2[[#This Row],[6M Return vs Nifty]]-AVERAGE(Table2[6M Return vs Nifty]))/_xlfn.STDEV.P(Table2[6M Return vs Nifty])</f>
        <v>7.7931545729008636E-2</v>
      </c>
      <c r="M435">
        <v>-1.8056127075767201</v>
      </c>
      <c r="N435">
        <f>(Table2[[#This Row],[1W Return vs Nifty]]-AVERAGE(Table2[1W Return vs Nifty]))/_xlfn.STDEV.P(Table2[1W Return vs Nifty])</f>
        <v>-0.2699051415271646</v>
      </c>
      <c r="O435">
        <v>2353.75</v>
      </c>
      <c r="P435">
        <v>2392.6733210666398</v>
      </c>
      <c r="Q435">
        <v>2306.3879378420902</v>
      </c>
      <c r="R435">
        <v>20.870834988090401</v>
      </c>
      <c r="S435" s="1">
        <f>(Table2[[#This Row],[Close Price]]-Table2[[#This Row],[20D EMA]])/Table2[[#This Row],[20D EMA]]</f>
        <v>-8.7392458842272897E-2</v>
      </c>
      <c r="T435" s="1">
        <f>(Table2[[#This Row],[Close Price]]-Table2[[#This Row],[50D EMA]])/Table2[[#This Row],[50D EMA]]</f>
        <v>-0.10223849570805094</v>
      </c>
      <c r="U435" s="1">
        <f>(Table2[[#This Row],[Close Price]]-Table2[[#This Row],[200D EMA]])/Table2[[#This Row],[200D EMA]]</f>
        <v>-6.8651910307090253E-2</v>
      </c>
      <c r="V435">
        <v>0.53745157695083501</v>
      </c>
      <c r="W435">
        <v>2124.4499999999998</v>
      </c>
      <c r="X435">
        <v>2247.6</v>
      </c>
      <c r="Y435">
        <v>2124.4499999999998</v>
      </c>
      <c r="Z435">
        <v>2304.65</v>
      </c>
      <c r="AA435">
        <v>2124.4499999999998</v>
      </c>
      <c r="AB435">
        <v>2661</v>
      </c>
      <c r="AC435" s="1">
        <f>(Table2[[#This Row],[Close Price]]/Table2[[#This Row],[Day Low]])-1</f>
        <v>1.1108757560780669E-2</v>
      </c>
      <c r="AD435" s="1">
        <f>(Table2[[#This Row],[Day High]]/Table2[[#This Row],[Close Price]])-1</f>
        <v>4.6344358837084654E-2</v>
      </c>
      <c r="AE435" s="1">
        <f>(Table2[[#This Row],[Close Price]]/Table2[[#This Row],[Current Week Low]])-1</f>
        <v>1.1108757560780669E-2</v>
      </c>
      <c r="AF435" s="1">
        <f>(Table2[[#This Row],[Current Week High]]/Table2[[#This Row],[Close Price]])-1</f>
        <v>7.2903330928050902E-2</v>
      </c>
      <c r="AG435" s="1">
        <f>(Table2[[#This Row],[Close Price]]/Table2[[#This Row],[Current Month Low]])-1</f>
        <v>1.1108757560780669E-2</v>
      </c>
      <c r="AH435" s="1">
        <f>(Table2[[#This Row],[Current Month High]]/Table2[[#This Row],[Close Price]])-1</f>
        <v>0.2387979795628592</v>
      </c>
      <c r="AI435">
        <v>30.0714601615418</v>
      </c>
      <c r="AJ435">
        <v>24.886627906976699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</v>
      </c>
      <c r="AM435" t="s">
        <v>3161</v>
      </c>
      <c r="AN435">
        <v>-10.42</v>
      </c>
      <c r="AO435" t="s">
        <v>3161</v>
      </c>
      <c r="AP435">
        <v>6.9173219299418998E-2</v>
      </c>
      <c r="AQ435">
        <f>(Table2[[#This Row],[Sharpe Ratio]]-AVERAGE(Table2[Sharpe Ratio]))/_xlfn.STDEV.P(Table2[Sharpe Ratio])</f>
        <v>0.13348983176815266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626</v>
      </c>
      <c r="AT435">
        <f>_xlfn.RANK.AVG(Table2[[#This Row],[6M Return vs Nifty Z-Score]],Table2[6M Return vs Nifty Z-Score])</f>
        <v>298</v>
      </c>
      <c r="AU435">
        <f>_xlfn.RANK.AVG(Table2[[#This Row],[Sharpe Ratio Z-Score]],Table2[Sharpe Ratio Z-Score])</f>
        <v>307</v>
      </c>
      <c r="AV435">
        <f>(Table2[[#This Row],[Rank 1Y]]+Table2[[#This Row],[Rank 6M]]+Table2[[#This Row],[Rank Sharpe]])/3</f>
        <v>410.33333333333331</v>
      </c>
    </row>
    <row r="436" spans="1:48" x14ac:dyDescent="0.3">
      <c r="A436" t="s">
        <v>302</v>
      </c>
      <c r="B436" t="s">
        <v>303</v>
      </c>
      <c r="C436" t="s">
        <v>3116</v>
      </c>
      <c r="D436" t="s">
        <v>34</v>
      </c>
      <c r="E436">
        <v>87794.833545539994</v>
      </c>
      <c r="F436">
        <v>96.79</v>
      </c>
      <c r="G436">
        <v>19.425073922789402</v>
      </c>
      <c r="H436">
        <f>(Table2[[#This Row],[1Y Return vs Nifty]]-AVERAGE(Table2[1Y Return vs Nifty]))/_xlfn.STDEV.P(Table2[1Y Return vs Nifty])</f>
        <v>-0.16876082324520469</v>
      </c>
      <c r="I436">
        <v>2.5373699338296798</v>
      </c>
      <c r="J436">
        <f>(Table2[[#This Row],[1M Return vs Nifty]]-AVERAGE(Table2[1M Return vs Nifty]))/_xlfn.STDEV.P(Table2[1M Return vs Nifty])</f>
        <v>0.16524599606673079</v>
      </c>
      <c r="K436">
        <v>-28.876294485893698</v>
      </c>
      <c r="L436">
        <f>(Table2[[#This Row],[6M Return vs Nifty]]-AVERAGE(Table2[6M Return vs Nifty]))/_xlfn.STDEV.P(Table2[6M Return vs Nifty])</f>
        <v>-1.1593649797719858</v>
      </c>
      <c r="M436">
        <v>0.30687739291491001</v>
      </c>
      <c r="N436">
        <f>(Table2[[#This Row],[1W Return vs Nifty]]-AVERAGE(Table2[1W Return vs Nifty]))/_xlfn.STDEV.P(Table2[1W Return vs Nifty])</f>
        <v>0.13989329285462518</v>
      </c>
      <c r="O436">
        <v>104.62</v>
      </c>
      <c r="P436">
        <v>107.163006490984</v>
      </c>
      <c r="Q436">
        <v>105.566775799349</v>
      </c>
      <c r="R436">
        <v>21.4245933986846</v>
      </c>
      <c r="S436" s="1">
        <f>(Table2[[#This Row],[Close Price]]-Table2[[#This Row],[20D EMA]])/Table2[[#This Row],[20D EMA]]</f>
        <v>-7.4842286369718958E-2</v>
      </c>
      <c r="T436" s="1">
        <f>(Table2[[#This Row],[Close Price]]-Table2[[#This Row],[50D EMA]])/Table2[[#This Row],[50D EMA]]</f>
        <v>-9.6796523638562851E-2</v>
      </c>
      <c r="U436" s="1">
        <f>(Table2[[#This Row],[Close Price]]-Table2[[#This Row],[200D EMA]])/Table2[[#This Row],[200D EMA]]</f>
        <v>-8.3139564819437448E-2</v>
      </c>
      <c r="V436">
        <v>0.630643364938827</v>
      </c>
      <c r="W436">
        <v>96.31</v>
      </c>
      <c r="X436">
        <v>102.86</v>
      </c>
      <c r="Y436">
        <v>96.31</v>
      </c>
      <c r="Z436">
        <v>105.6</v>
      </c>
      <c r="AA436">
        <v>96.31</v>
      </c>
      <c r="AB436">
        <v>112.46</v>
      </c>
      <c r="AC436" s="1">
        <f>(Table2[[#This Row],[Close Price]]/Table2[[#This Row],[Day Low]])-1</f>
        <v>4.9839061364345127E-3</v>
      </c>
      <c r="AD436" s="1">
        <f>(Table2[[#This Row],[Day High]]/Table2[[#This Row],[Close Price]])-1</f>
        <v>6.271309019526794E-2</v>
      </c>
      <c r="AE436" s="1">
        <f>(Table2[[#This Row],[Close Price]]/Table2[[#This Row],[Current Week Low]])-1</f>
        <v>4.9839061364345127E-3</v>
      </c>
      <c r="AF436" s="1">
        <f>(Table2[[#This Row],[Current Week High]]/Table2[[#This Row],[Close Price]])-1</f>
        <v>9.1021799772703638E-2</v>
      </c>
      <c r="AG436" s="1">
        <f>(Table2[[#This Row],[Close Price]]/Table2[[#This Row],[Current Month Low]])-1</f>
        <v>4.9839061364345127E-3</v>
      </c>
      <c r="AH436" s="1">
        <f>(Table2[[#This Row],[Current Month High]]/Table2[[#This Row],[Close Price]])-1</f>
        <v>0.16189689017460474</v>
      </c>
      <c r="AI436">
        <v>33.174914763921798</v>
      </c>
      <c r="AJ436">
        <v>41.464484068985598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-0.12</v>
      </c>
      <c r="AM436" t="s">
        <v>3161</v>
      </c>
      <c r="AN436">
        <v>-10.06</v>
      </c>
      <c r="AO436" t="s">
        <v>3161</v>
      </c>
      <c r="AP436">
        <v>0.10118012222874501</v>
      </c>
      <c r="AQ436">
        <f>(Table2[[#This Row],[Sharpe Ratio]]-AVERAGE(Table2[Sharpe Ratio]))/_xlfn.STDEV.P(Table2[Sharpe Ratio])</f>
        <v>0.50971437944806808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350</v>
      </c>
      <c r="AT436">
        <f>_xlfn.RANK.AVG(Table2[[#This Row],[6M Return vs Nifty Z-Score]],Table2[6M Return vs Nifty Z-Score])</f>
        <v>676</v>
      </c>
      <c r="AU436">
        <f>_xlfn.RANK.AVG(Table2[[#This Row],[Sharpe Ratio Z-Score]],Table2[Sharpe Ratio Z-Score])</f>
        <v>209</v>
      </c>
      <c r="AV436">
        <f>(Table2[[#This Row],[Rank 1Y]]+Table2[[#This Row],[Rank 6M]]+Table2[[#This Row],[Rank Sharpe]])/3</f>
        <v>411.66666666666669</v>
      </c>
    </row>
    <row r="437" spans="1:48" x14ac:dyDescent="0.3">
      <c r="A437" t="s">
        <v>1422</v>
      </c>
      <c r="B437" t="s">
        <v>1423</v>
      </c>
      <c r="C437" t="s">
        <v>3116</v>
      </c>
      <c r="D437" t="s">
        <v>589</v>
      </c>
      <c r="E437">
        <v>7322.7235176199902</v>
      </c>
      <c r="F437">
        <v>681.8</v>
      </c>
      <c r="G437">
        <v>4.6180537057000102</v>
      </c>
      <c r="H437">
        <f>(Table2[[#This Row],[1Y Return vs Nifty]]-AVERAGE(Table2[1Y Return vs Nifty]))/_xlfn.STDEV.P(Table2[1Y Return vs Nifty])</f>
        <v>-0.41327341628253705</v>
      </c>
      <c r="I437">
        <v>3.34278210153821</v>
      </c>
      <c r="J437">
        <f>(Table2[[#This Row],[1M Return vs Nifty]]-AVERAGE(Table2[1M Return vs Nifty]))/_xlfn.STDEV.P(Table2[1M Return vs Nifty])</f>
        <v>0.25537914556757763</v>
      </c>
      <c r="K437">
        <v>8.3255696956279905</v>
      </c>
      <c r="L437">
        <f>(Table2[[#This Row],[6M Return vs Nifty]]-AVERAGE(Table2[6M Return vs Nifty]))/_xlfn.STDEV.P(Table2[6M Return vs Nifty])</f>
        <v>0.1298968675729531</v>
      </c>
      <c r="M437">
        <v>-0.73432301457039095</v>
      </c>
      <c r="N437">
        <f>(Table2[[#This Row],[1W Return vs Nifty]]-AVERAGE(Table2[1W Return vs Nifty]))/_xlfn.STDEV.P(Table2[1W Return vs Nifty])</f>
        <v>-6.208743915725886E-2</v>
      </c>
      <c r="O437">
        <v>724.88</v>
      </c>
      <c r="P437">
        <v>728.92679918762599</v>
      </c>
      <c r="Q437">
        <v>655.343659692904</v>
      </c>
      <c r="R437">
        <v>21.607654709069202</v>
      </c>
      <c r="S437" s="1">
        <f>(Table2[[#This Row],[Close Price]]-Table2[[#This Row],[20D EMA]])/Table2[[#This Row],[20D EMA]]</f>
        <v>-5.9430526431961207E-2</v>
      </c>
      <c r="T437" s="1">
        <f>(Table2[[#This Row],[Close Price]]-Table2[[#This Row],[50D EMA]])/Table2[[#This Row],[50D EMA]]</f>
        <v>-6.4652306980821514E-2</v>
      </c>
      <c r="U437" s="1">
        <f>(Table2[[#This Row],[Close Price]]-Table2[[#This Row],[200D EMA]])/Table2[[#This Row],[200D EMA]]</f>
        <v>4.0370178174140688E-2</v>
      </c>
      <c r="V437">
        <v>0.35713583043817598</v>
      </c>
      <c r="W437">
        <v>679</v>
      </c>
      <c r="X437">
        <v>709.8</v>
      </c>
      <c r="Y437">
        <v>679</v>
      </c>
      <c r="Z437">
        <v>722.5</v>
      </c>
      <c r="AA437">
        <v>679</v>
      </c>
      <c r="AB437">
        <v>759.5</v>
      </c>
      <c r="AC437" s="1">
        <f>(Table2[[#This Row],[Close Price]]/Table2[[#This Row],[Day Low]])-1</f>
        <v>4.1237113402061709E-3</v>
      </c>
      <c r="AD437" s="1">
        <f>(Table2[[#This Row],[Day High]]/Table2[[#This Row],[Close Price]])-1</f>
        <v>4.1067761806981462E-2</v>
      </c>
      <c r="AE437" s="1">
        <f>(Table2[[#This Row],[Close Price]]/Table2[[#This Row],[Current Week Low]])-1</f>
        <v>4.1237113402061709E-3</v>
      </c>
      <c r="AF437" s="1">
        <f>(Table2[[#This Row],[Current Week High]]/Table2[[#This Row],[Close Price]])-1</f>
        <v>5.9694925198005455E-2</v>
      </c>
      <c r="AG437" s="1">
        <f>(Table2[[#This Row],[Close Price]]/Table2[[#This Row],[Current Month Low]])-1</f>
        <v>4.1237113402061709E-3</v>
      </c>
      <c r="AH437" s="1">
        <f>(Table2[[#This Row],[Current Month High]]/Table2[[#This Row],[Close Price]])-1</f>
        <v>0.11396303901437377</v>
      </c>
      <c r="AI437">
        <v>17.189791727779401</v>
      </c>
      <c r="AJ437">
        <v>31.330058749879498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-0.09</v>
      </c>
      <c r="AM437" t="s">
        <v>3161</v>
      </c>
      <c r="AN437">
        <v>-8.1</v>
      </c>
      <c r="AO437" t="s">
        <v>3161</v>
      </c>
      <c r="AQ437">
        <f>(Table2[[#This Row],[Sharpe Ratio]]-AVERAGE(Table2[Sharpe Ratio]))/_xlfn.STDEV.P(Table2[Sharpe Ratio])</f>
        <v>-0.6796054933231942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438</v>
      </c>
      <c r="AT437">
        <f>_xlfn.RANK.AVG(Table2[[#This Row],[6M Return vs Nifty Z-Score]],Table2[6M Return vs Nifty Z-Score])</f>
        <v>275</v>
      </c>
      <c r="AU437">
        <f>_xlfn.RANK.AVG(Table2[[#This Row],[Sharpe Ratio Z-Score]],Table2[Sharpe Ratio Z-Score])</f>
        <v>524.5</v>
      </c>
      <c r="AV437">
        <f>(Table2[[#This Row],[Rank 1Y]]+Table2[[#This Row],[Rank 6M]]+Table2[[#This Row],[Rank Sharpe]])/3</f>
        <v>412.5</v>
      </c>
    </row>
    <row r="438" spans="1:48" x14ac:dyDescent="0.3">
      <c r="A438" t="s">
        <v>913</v>
      </c>
      <c r="B438" t="s">
        <v>914</v>
      </c>
      <c r="C438" t="s">
        <v>3116</v>
      </c>
      <c r="D438" t="s">
        <v>915</v>
      </c>
      <c r="E438">
        <v>15931.6135383</v>
      </c>
      <c r="F438">
        <v>179.16</v>
      </c>
      <c r="G438">
        <v>22.9232071886039</v>
      </c>
      <c r="H438">
        <f>(Table2[[#This Row],[1Y Return vs Nifty]]-AVERAGE(Table2[1Y Return vs Nifty]))/_xlfn.STDEV.P(Table2[1Y Return vs Nifty])</f>
        <v>-0.11099514027360489</v>
      </c>
      <c r="I438">
        <v>-14.235522496162901</v>
      </c>
      <c r="J438">
        <f>(Table2[[#This Row],[1M Return vs Nifty]]-AVERAGE(Table2[1M Return vs Nifty]))/_xlfn.STDEV.P(Table2[1M Return vs Nifty])</f>
        <v>-1.7117974378005916</v>
      </c>
      <c r="K438">
        <v>10.760841107322699</v>
      </c>
      <c r="L438">
        <f>(Table2[[#This Row],[6M Return vs Nifty]]-AVERAGE(Table2[6M Return vs Nifty]))/_xlfn.STDEV.P(Table2[6M Return vs Nifty])</f>
        <v>0.21429324361766056</v>
      </c>
      <c r="M438">
        <v>-1.8088251759480001</v>
      </c>
      <c r="N438">
        <f>(Table2[[#This Row],[1W Return vs Nifty]]-AVERAGE(Table2[1W Return vs Nifty]))/_xlfn.STDEV.P(Table2[1W Return vs Nifty])</f>
        <v>-0.27052832291331413</v>
      </c>
      <c r="O438">
        <v>198.52</v>
      </c>
      <c r="P438">
        <v>199.73387311865301</v>
      </c>
      <c r="Q438">
        <v>176.65160967562801</v>
      </c>
      <c r="R438">
        <v>20.4460706804119</v>
      </c>
      <c r="S438" s="1">
        <f>(Table2[[#This Row],[Close Price]]-Table2[[#This Row],[20D EMA]])/Table2[[#This Row],[20D EMA]]</f>
        <v>-9.7521660286117334E-2</v>
      </c>
      <c r="T438" s="1">
        <f>(Table2[[#This Row],[Close Price]]-Table2[[#This Row],[50D EMA]])/Table2[[#This Row],[50D EMA]]</f>
        <v>-0.10300642949246265</v>
      </c>
      <c r="U438" s="1">
        <f>(Table2[[#This Row],[Close Price]]-Table2[[#This Row],[200D EMA]])/Table2[[#This Row],[200D EMA]]</f>
        <v>1.4199646009328501E-2</v>
      </c>
      <c r="V438">
        <v>0.52991750688811401</v>
      </c>
      <c r="W438">
        <v>178.27</v>
      </c>
      <c r="X438">
        <v>187.82</v>
      </c>
      <c r="Y438">
        <v>178.27</v>
      </c>
      <c r="Z438">
        <v>191.75</v>
      </c>
      <c r="AA438">
        <v>178.27</v>
      </c>
      <c r="AB438">
        <v>212.39</v>
      </c>
      <c r="AC438" s="1">
        <f>(Table2[[#This Row],[Close Price]]/Table2[[#This Row],[Day Low]])-1</f>
        <v>4.9924272171424366E-3</v>
      </c>
      <c r="AD438" s="1">
        <f>(Table2[[#This Row],[Day High]]/Table2[[#This Row],[Close Price]])-1</f>
        <v>4.8336682295155198E-2</v>
      </c>
      <c r="AE438" s="1">
        <f>(Table2[[#This Row],[Close Price]]/Table2[[#This Row],[Current Week Low]])-1</f>
        <v>4.9924272171424366E-3</v>
      </c>
      <c r="AF438" s="1">
        <f>(Table2[[#This Row],[Current Week High]]/Table2[[#This Row],[Close Price]])-1</f>
        <v>7.0272382228175889E-2</v>
      </c>
      <c r="AG438" s="1">
        <f>(Table2[[#This Row],[Close Price]]/Table2[[#This Row],[Current Month Low]])-1</f>
        <v>4.9924272171424366E-3</v>
      </c>
      <c r="AH438" s="1">
        <f>(Table2[[#This Row],[Current Month High]]/Table2[[#This Row],[Close Price]])-1</f>
        <v>0.18547666889930792</v>
      </c>
      <c r="AI438">
        <v>36.414378209421699</v>
      </c>
      <c r="AJ438">
        <v>47.639060568603199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0.02</v>
      </c>
      <c r="AM438" t="s">
        <v>3162</v>
      </c>
      <c r="AN438">
        <v>-13.84</v>
      </c>
      <c r="AO438" t="s">
        <v>3161</v>
      </c>
      <c r="AP438">
        <v>-5.5453190003756002E-2</v>
      </c>
      <c r="AQ438">
        <f>(Table2[[#This Row],[Sharpe Ratio]]-AVERAGE(Table2[Sharpe Ratio]))/_xlfn.STDEV.P(Table2[Sharpe Ratio])</f>
        <v>-1.3314289881686179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327</v>
      </c>
      <c r="AT438">
        <f>_xlfn.RANK.AVG(Table2[[#This Row],[6M Return vs Nifty Z-Score]],Table2[6M Return vs Nifty Z-Score])</f>
        <v>249</v>
      </c>
      <c r="AU438">
        <f>_xlfn.RANK.AVG(Table2[[#This Row],[Sharpe Ratio Z-Score]],Table2[Sharpe Ratio Z-Score])</f>
        <v>665</v>
      </c>
      <c r="AV438">
        <f>(Table2[[#This Row],[Rank 1Y]]+Table2[[#This Row],[Rank 6M]]+Table2[[#This Row],[Rank Sharpe]])/3</f>
        <v>413.66666666666669</v>
      </c>
    </row>
    <row r="439" spans="1:48" x14ac:dyDescent="0.3">
      <c r="A439" t="s">
        <v>1144</v>
      </c>
      <c r="B439" t="s">
        <v>1145</v>
      </c>
      <c r="C439" t="s">
        <v>3126</v>
      </c>
      <c r="D439" t="s">
        <v>1146</v>
      </c>
      <c r="E439">
        <v>10359.95288499</v>
      </c>
      <c r="F439">
        <v>697.05</v>
      </c>
      <c r="G439">
        <v>47.286374081185798</v>
      </c>
      <c r="H439">
        <f>(Table2[[#This Row],[1Y Return vs Nifty]]-AVERAGE(Table2[1Y Return vs Nifty]))/_xlfn.STDEV.P(Table2[1Y Return vs Nifty])</f>
        <v>0.29132085741991826</v>
      </c>
      <c r="I439">
        <v>-12.2150694825428</v>
      </c>
      <c r="J439">
        <f>(Table2[[#This Row],[1M Return vs Nifty]]-AVERAGE(Table2[1M Return vs Nifty]))/_xlfn.STDEV.P(Table2[1M Return vs Nifty])</f>
        <v>-1.4856898610375342</v>
      </c>
      <c r="K439">
        <v>1.11647011829152</v>
      </c>
      <c r="L439">
        <f>(Table2[[#This Row],[6M Return vs Nifty]]-AVERAGE(Table2[6M Return vs Nifty]))/_xlfn.STDEV.P(Table2[6M Return vs Nifty])</f>
        <v>-0.11994053287073243</v>
      </c>
      <c r="M439">
        <v>2.7870309260556199</v>
      </c>
      <c r="N439">
        <f>(Table2[[#This Row],[1W Return vs Nifty]]-AVERAGE(Table2[1W Return vs Nifty]))/_xlfn.STDEV.P(Table2[1W Return vs Nifty])</f>
        <v>0.62101414386878795</v>
      </c>
      <c r="O439">
        <v>747.51</v>
      </c>
      <c r="P439">
        <v>748.05308576263201</v>
      </c>
      <c r="Q439">
        <v>646.50634706099004</v>
      </c>
      <c r="R439">
        <v>29.2905041647324</v>
      </c>
      <c r="S439" s="1">
        <f>(Table2[[#This Row],[Close Price]]-Table2[[#This Row],[20D EMA]])/Table2[[#This Row],[20D EMA]]</f>
        <v>-6.7504113657342421E-2</v>
      </c>
      <c r="T439" s="1">
        <f>(Table2[[#This Row],[Close Price]]-Table2[[#This Row],[50D EMA]])/Table2[[#This Row],[50D EMA]]</f>
        <v>-6.8181104701459744E-2</v>
      </c>
      <c r="U439" s="1">
        <f>(Table2[[#This Row],[Close Price]]-Table2[[#This Row],[200D EMA]])/Table2[[#This Row],[200D EMA]]</f>
        <v>7.8179670112723171E-2</v>
      </c>
      <c r="V439">
        <v>0.52715416945490901</v>
      </c>
      <c r="W439">
        <v>689.05</v>
      </c>
      <c r="X439">
        <v>727.65</v>
      </c>
      <c r="Y439">
        <v>689.05</v>
      </c>
      <c r="Z439">
        <v>762.95</v>
      </c>
      <c r="AA439">
        <v>689.05</v>
      </c>
      <c r="AB439">
        <v>783.45</v>
      </c>
      <c r="AC439" s="1">
        <f>(Table2[[#This Row],[Close Price]]/Table2[[#This Row],[Day Low]])-1</f>
        <v>1.1610187939917305E-2</v>
      </c>
      <c r="AD439" s="1">
        <f>(Table2[[#This Row],[Day High]]/Table2[[#This Row],[Close Price]])-1</f>
        <v>4.3899289864428592E-2</v>
      </c>
      <c r="AE439" s="1">
        <f>(Table2[[#This Row],[Close Price]]/Table2[[#This Row],[Current Week Low]])-1</f>
        <v>1.1610187939917305E-2</v>
      </c>
      <c r="AF439" s="1">
        <f>(Table2[[#This Row],[Current Week High]]/Table2[[#This Row],[Close Price]])-1</f>
        <v>9.4541281113263098E-2</v>
      </c>
      <c r="AG439" s="1">
        <f>(Table2[[#This Row],[Close Price]]/Table2[[#This Row],[Current Month Low]])-1</f>
        <v>1.1610187939917305E-2</v>
      </c>
      <c r="AH439" s="1">
        <f>(Table2[[#This Row],[Current Month High]]/Table2[[#This Row],[Close Price]])-1</f>
        <v>0.12395093608779861</v>
      </c>
      <c r="AI439">
        <v>25.5290151352126</v>
      </c>
      <c r="AJ439">
        <v>74.110153615586299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-0.03</v>
      </c>
      <c r="AM439" t="s">
        <v>3161</v>
      </c>
      <c r="AN439">
        <v>-6.53</v>
      </c>
      <c r="AO439" t="s">
        <v>3161</v>
      </c>
      <c r="AP439">
        <v>-5.6012288401178001E-2</v>
      </c>
      <c r="AQ439">
        <f>(Table2[[#This Row],[Sharpe Ratio]]-AVERAGE(Table2[Sharpe Ratio]))/_xlfn.STDEV.P(Table2[Sharpe Ratio])</f>
        <v>-1.3380008999260011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215</v>
      </c>
      <c r="AT439">
        <f>_xlfn.RANK.AVG(Table2[[#This Row],[6M Return vs Nifty Z-Score]],Table2[6M Return vs Nifty Z-Score])</f>
        <v>363</v>
      </c>
      <c r="AU439">
        <f>_xlfn.RANK.AVG(Table2[[#This Row],[Sharpe Ratio Z-Score]],Table2[Sharpe Ratio Z-Score])</f>
        <v>666</v>
      </c>
      <c r="AV439">
        <f>(Table2[[#This Row],[Rank 1Y]]+Table2[[#This Row],[Rank 6M]]+Table2[[#This Row],[Rank Sharpe]])/3</f>
        <v>414.66666666666669</v>
      </c>
    </row>
    <row r="440" spans="1:48" x14ac:dyDescent="0.3">
      <c r="A440" t="s">
        <v>801</v>
      </c>
      <c r="B440" t="s">
        <v>802</v>
      </c>
      <c r="C440" t="s">
        <v>3122</v>
      </c>
      <c r="D440" t="s">
        <v>192</v>
      </c>
      <c r="E440">
        <v>19349.378038884999</v>
      </c>
      <c r="F440">
        <v>510.05</v>
      </c>
      <c r="G440">
        <v>-7.2850449724510202</v>
      </c>
      <c r="H440">
        <f>(Table2[[#This Row],[1Y Return vs Nifty]]-AVERAGE(Table2[1Y Return vs Nifty]))/_xlfn.STDEV.P(Table2[1Y Return vs Nifty])</f>
        <v>-0.60983271587847276</v>
      </c>
      <c r="I440">
        <v>-5.0652132794262803</v>
      </c>
      <c r="J440">
        <f>(Table2[[#This Row],[1M Return vs Nifty]]-AVERAGE(Table2[1M Return vs Nifty]))/_xlfn.STDEV.P(Table2[1M Return vs Nifty])</f>
        <v>-0.68555412445120323</v>
      </c>
      <c r="K440">
        <v>-2.6328017213594102</v>
      </c>
      <c r="L440">
        <f>(Table2[[#This Row],[6M Return vs Nifty]]-AVERAGE(Table2[6M Return vs Nifty]))/_xlfn.STDEV.P(Table2[6M Return vs Nifty])</f>
        <v>-0.24987469731477338</v>
      </c>
      <c r="M440">
        <v>-6.7894200055853102E-2</v>
      </c>
      <c r="N440">
        <f>(Table2[[#This Row],[1W Return vs Nifty]]-AVERAGE(Table2[1W Return vs Nifty]))/_xlfn.STDEV.P(Table2[1W Return vs Nifty])</f>
        <v>6.7191976046349508E-2</v>
      </c>
      <c r="O440">
        <v>542.20000000000005</v>
      </c>
      <c r="P440">
        <v>553.69353665811298</v>
      </c>
      <c r="Q440">
        <v>530.26668375948805</v>
      </c>
      <c r="R440">
        <v>25.9576680889489</v>
      </c>
      <c r="S440" s="1">
        <f>(Table2[[#This Row],[Close Price]]-Table2[[#This Row],[20D EMA]])/Table2[[#This Row],[20D EMA]]</f>
        <v>-5.9295462928808614E-2</v>
      </c>
      <c r="T440" s="1">
        <f>(Table2[[#This Row],[Close Price]]-Table2[[#This Row],[50D EMA]])/Table2[[#This Row],[50D EMA]]</f>
        <v>-7.8822550325454446E-2</v>
      </c>
      <c r="U440" s="1">
        <f>(Table2[[#This Row],[Close Price]]-Table2[[#This Row],[200D EMA]])/Table2[[#This Row],[200D EMA]]</f>
        <v>-3.8125502466335739E-2</v>
      </c>
      <c r="V440">
        <v>0.71981911422452705</v>
      </c>
      <c r="W440">
        <v>506.9</v>
      </c>
      <c r="X440">
        <v>529.20000000000005</v>
      </c>
      <c r="Y440">
        <v>506.9</v>
      </c>
      <c r="Z440">
        <v>536.6</v>
      </c>
      <c r="AA440">
        <v>506.9</v>
      </c>
      <c r="AB440">
        <v>578</v>
      </c>
      <c r="AC440" s="1">
        <f>(Table2[[#This Row],[Close Price]]/Table2[[#This Row],[Day Low]])-1</f>
        <v>6.2142434405207947E-3</v>
      </c>
      <c r="AD440" s="1">
        <f>(Table2[[#This Row],[Day High]]/Table2[[#This Row],[Close Price]])-1</f>
        <v>3.7545338692285046E-2</v>
      </c>
      <c r="AE440" s="1">
        <f>(Table2[[#This Row],[Close Price]]/Table2[[#This Row],[Current Week Low]])-1</f>
        <v>6.2142434405207947E-3</v>
      </c>
      <c r="AF440" s="1">
        <f>(Table2[[#This Row],[Current Week High]]/Table2[[#This Row],[Close Price]])-1</f>
        <v>5.2053720223507627E-2</v>
      </c>
      <c r="AG440" s="1">
        <f>(Table2[[#This Row],[Close Price]]/Table2[[#This Row],[Current Month Low]])-1</f>
        <v>6.2142434405207947E-3</v>
      </c>
      <c r="AH440" s="1">
        <f>(Table2[[#This Row],[Current Month High]]/Table2[[#This Row],[Close Price]])-1</f>
        <v>0.13322223311440062</v>
      </c>
      <c r="AI440">
        <v>22.027252230173499</v>
      </c>
      <c r="AJ440">
        <v>25.381022615535802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-7.0000000000000007E-2</v>
      </c>
      <c r="AM440" t="s">
        <v>3161</v>
      </c>
      <c r="AN440">
        <v>-7.59</v>
      </c>
      <c r="AO440" t="s">
        <v>3161</v>
      </c>
      <c r="AP440">
        <v>6.7324546501422E-2</v>
      </c>
      <c r="AQ440">
        <f>(Table2[[#This Row],[Sharpe Ratio]]-AVERAGE(Table2[Sharpe Ratio]))/_xlfn.STDEV.P(Table2[Sharpe Ratio])</f>
        <v>0.111759641603539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526</v>
      </c>
      <c r="AT440">
        <f>_xlfn.RANK.AVG(Table2[[#This Row],[6M Return vs Nifty Z-Score]],Table2[6M Return vs Nifty Z-Score])</f>
        <v>405</v>
      </c>
      <c r="AU440">
        <f>_xlfn.RANK.AVG(Table2[[#This Row],[Sharpe Ratio Z-Score]],Table2[Sharpe Ratio Z-Score])</f>
        <v>317</v>
      </c>
      <c r="AV440">
        <f>(Table2[[#This Row],[Rank 1Y]]+Table2[[#This Row],[Rank 6M]]+Table2[[#This Row],[Rank Sharpe]])/3</f>
        <v>416</v>
      </c>
    </row>
    <row r="441" spans="1:48" x14ac:dyDescent="0.3">
      <c r="A441" t="s">
        <v>813</v>
      </c>
      <c r="B441" t="s">
        <v>814</v>
      </c>
      <c r="C441" t="s">
        <v>3126</v>
      </c>
      <c r="D441" t="s">
        <v>439</v>
      </c>
      <c r="E441">
        <v>18926.705194769998</v>
      </c>
      <c r="F441">
        <v>7976.55</v>
      </c>
      <c r="G441">
        <v>-0.85447798081833704</v>
      </c>
      <c r="H441">
        <f>(Table2[[#This Row],[1Y Return vs Nifty]]-AVERAGE(Table2[1Y Return vs Nifty]))/_xlfn.STDEV.P(Table2[1Y Return vs Nifty])</f>
        <v>-0.50364290950475921</v>
      </c>
      <c r="I441">
        <v>4.72489086192531</v>
      </c>
      <c r="J441">
        <f>(Table2[[#This Row],[1M Return vs Nifty]]-AVERAGE(Table2[1M Return vs Nifty]))/_xlfn.STDEV.P(Table2[1M Return vs Nifty])</f>
        <v>0.4100500339908606</v>
      </c>
      <c r="K441">
        <v>16.552930411829401</v>
      </c>
      <c r="L441">
        <f>(Table2[[#This Row],[6M Return vs Nifty]]-AVERAGE(Table2[6M Return vs Nifty]))/_xlfn.STDEV.P(Table2[6M Return vs Nifty])</f>
        <v>0.41502296297468994</v>
      </c>
      <c r="M441">
        <v>-0.98775177299033701</v>
      </c>
      <c r="N441">
        <f>(Table2[[#This Row],[1W Return vs Nifty]]-AVERAGE(Table2[1W Return vs Nifty]))/_xlfn.STDEV.P(Table2[1W Return vs Nifty])</f>
        <v>-0.11124966169437045</v>
      </c>
      <c r="O441">
        <v>8364.86</v>
      </c>
      <c r="P441">
        <v>8265.7964930439393</v>
      </c>
      <c r="Q441">
        <v>7597.2812332107796</v>
      </c>
      <c r="R441">
        <v>29.590451030487401</v>
      </c>
      <c r="S441" s="1">
        <f>(Table2[[#This Row],[Close Price]]-Table2[[#This Row],[20D EMA]])/Table2[[#This Row],[20D EMA]]</f>
        <v>-4.6421577886539687E-2</v>
      </c>
      <c r="T441" s="1">
        <f>(Table2[[#This Row],[Close Price]]-Table2[[#This Row],[50D EMA]])/Table2[[#This Row],[50D EMA]]</f>
        <v>-3.4993178611081685E-2</v>
      </c>
      <c r="U441" s="1">
        <f>(Table2[[#This Row],[Close Price]]-Table2[[#This Row],[200D EMA]])/Table2[[#This Row],[200D EMA]]</f>
        <v>4.9921643696864061E-2</v>
      </c>
      <c r="V441">
        <v>0.42563244982425102</v>
      </c>
      <c r="W441">
        <v>7910.1</v>
      </c>
      <c r="X441">
        <v>8292.6</v>
      </c>
      <c r="Y441">
        <v>7910.1</v>
      </c>
      <c r="Z441">
        <v>8487.15</v>
      </c>
      <c r="AA441">
        <v>7910.1</v>
      </c>
      <c r="AB441">
        <v>9034.9500000000007</v>
      </c>
      <c r="AC441" s="1">
        <f>(Table2[[#This Row],[Close Price]]/Table2[[#This Row],[Day Low]])-1</f>
        <v>8.4006523305646397E-3</v>
      </c>
      <c r="AD441" s="1">
        <f>(Table2[[#This Row],[Day High]]/Table2[[#This Row],[Close Price]])-1</f>
        <v>3.9622393139891354E-2</v>
      </c>
      <c r="AE441" s="1">
        <f>(Table2[[#This Row],[Close Price]]/Table2[[#This Row],[Current Week Low]])-1</f>
        <v>8.4006523305646397E-3</v>
      </c>
      <c r="AF441" s="1">
        <f>(Table2[[#This Row],[Current Week High]]/Table2[[#This Row],[Close Price]])-1</f>
        <v>6.4012637042330178E-2</v>
      </c>
      <c r="AG441" s="1">
        <f>(Table2[[#This Row],[Close Price]]/Table2[[#This Row],[Current Month Low]])-1</f>
        <v>8.4006523305646397E-3</v>
      </c>
      <c r="AH441" s="1">
        <f>(Table2[[#This Row],[Current Month High]]/Table2[[#This Row],[Close Price]])-1</f>
        <v>0.13268894446847335</v>
      </c>
      <c r="AI441">
        <v>18.9574440077477</v>
      </c>
      <c r="AJ441">
        <v>45.382386177231801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0.03</v>
      </c>
      <c r="AM441" t="s">
        <v>3162</v>
      </c>
      <c r="AN441">
        <v>-4</v>
      </c>
      <c r="AO441" t="s">
        <v>3161</v>
      </c>
      <c r="AP441">
        <v>-8.4464209517979994E-3</v>
      </c>
      <c r="AQ441">
        <f>(Table2[[#This Row],[Sharpe Ratio]]-AVERAGE(Table2[Sharpe Ratio]))/_xlfn.STDEV.P(Table2[Sharpe Ratio])</f>
        <v>-0.77888879196415017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-0.56870836619772924</v>
      </c>
      <c r="AS441">
        <f>_xlfn.RANK.AVG(Table2[[#This Row],[1Y Return vs Nifty Z-Score]],Table2[1Y Return vs Nifty Z-Score])</f>
        <v>484</v>
      </c>
      <c r="AT441">
        <f>_xlfn.RANK.AVG(Table2[[#This Row],[6M Return vs Nifty Z-Score]],Table2[6M Return vs Nifty Z-Score])</f>
        <v>193</v>
      </c>
      <c r="AU441">
        <f>_xlfn.RANK.AVG(Table2[[#This Row],[Sharpe Ratio Z-Score]],Table2[Sharpe Ratio Z-Score])</f>
        <v>573</v>
      </c>
      <c r="AV441">
        <f>(Table2[[#This Row],[Rank 1Y]]+Table2[[#This Row],[Rank 6M]]+Table2[[#This Row],[Rank Sharpe]])/3</f>
        <v>416.66666666666669</v>
      </c>
    </row>
    <row r="442" spans="1:48" x14ac:dyDescent="0.3">
      <c r="A442" t="s">
        <v>210</v>
      </c>
      <c r="B442" t="s">
        <v>211</v>
      </c>
      <c r="C442" t="s">
        <v>3116</v>
      </c>
      <c r="D442" t="s">
        <v>34</v>
      </c>
      <c r="E442">
        <v>120828.877312335</v>
      </c>
      <c r="F442">
        <v>233.65</v>
      </c>
      <c r="G442">
        <v>0.68270107513485401</v>
      </c>
      <c r="H442">
        <f>(Table2[[#This Row],[1Y Return vs Nifty]]-AVERAGE(Table2[1Y Return vs Nifty]))/_xlfn.STDEV.P(Table2[1Y Return vs Nifty])</f>
        <v>-0.47825902865478254</v>
      </c>
      <c r="I442">
        <v>8.9893550798419604</v>
      </c>
      <c r="J442">
        <f>(Table2[[#This Row],[1M Return vs Nifty]]-AVERAGE(Table2[1M Return vs Nifty]))/_xlfn.STDEV.P(Table2[1M Return vs Nifty])</f>
        <v>0.88728343858177861</v>
      </c>
      <c r="K442">
        <v>-20.143229745727101</v>
      </c>
      <c r="L442">
        <f>(Table2[[#This Row],[6M Return vs Nifty]]-AVERAGE(Table2[6M Return vs Nifty]))/_xlfn.STDEV.P(Table2[6M Return vs Nifty])</f>
        <v>-0.85671328670218994</v>
      </c>
      <c r="M442">
        <v>2.44969963625427</v>
      </c>
      <c r="N442">
        <f>(Table2[[#This Row],[1W Return vs Nifty]]-AVERAGE(Table2[1W Return vs Nifty]))/_xlfn.STDEV.P(Table2[1W Return vs Nifty])</f>
        <v>0.55557580908255089</v>
      </c>
      <c r="O442">
        <v>243.69</v>
      </c>
      <c r="P442">
        <v>245.85923570909</v>
      </c>
      <c r="Q442">
        <v>245.59828680268799</v>
      </c>
      <c r="R442">
        <v>31.018912409999199</v>
      </c>
      <c r="S442" s="1">
        <f>(Table2[[#This Row],[Close Price]]-Table2[[#This Row],[20D EMA]])/Table2[[#This Row],[20D EMA]]</f>
        <v>-4.1199885099922E-2</v>
      </c>
      <c r="T442" s="1">
        <f>(Table2[[#This Row],[Close Price]]-Table2[[#This Row],[50D EMA]])/Table2[[#This Row],[50D EMA]]</f>
        <v>-4.9659455232084211E-2</v>
      </c>
      <c r="U442" s="1">
        <f>(Table2[[#This Row],[Close Price]]-Table2[[#This Row],[200D EMA]])/Table2[[#This Row],[200D EMA]]</f>
        <v>-4.8649715591408668E-2</v>
      </c>
      <c r="V442">
        <v>0.76200017592696301</v>
      </c>
      <c r="W442">
        <v>233.1</v>
      </c>
      <c r="X442">
        <v>245.5</v>
      </c>
      <c r="Y442">
        <v>233.1</v>
      </c>
      <c r="Z442">
        <v>251.2</v>
      </c>
      <c r="AA442">
        <v>233.1</v>
      </c>
      <c r="AB442">
        <v>255.7</v>
      </c>
      <c r="AC442" s="1">
        <f>(Table2[[#This Row],[Close Price]]/Table2[[#This Row],[Day Low]])-1</f>
        <v>2.3595023595024411E-3</v>
      </c>
      <c r="AD442" s="1">
        <f>(Table2[[#This Row],[Day High]]/Table2[[#This Row],[Close Price]])-1</f>
        <v>5.0716884228547032E-2</v>
      </c>
      <c r="AE442" s="1">
        <f>(Table2[[#This Row],[Close Price]]/Table2[[#This Row],[Current Week Low]])-1</f>
        <v>2.3595023595024411E-3</v>
      </c>
      <c r="AF442" s="1">
        <f>(Table2[[#This Row],[Current Week High]]/Table2[[#This Row],[Close Price]])-1</f>
        <v>7.5112347528354384E-2</v>
      </c>
      <c r="AG442" s="1">
        <f>(Table2[[#This Row],[Close Price]]/Table2[[#This Row],[Current Month Low]])-1</f>
        <v>2.3595023595024411E-3</v>
      </c>
      <c r="AH442" s="1">
        <f>(Table2[[#This Row],[Current Month High]]/Table2[[#This Row],[Close Price]])-1</f>
        <v>9.4371923817675896E-2</v>
      </c>
      <c r="AI442">
        <v>28.268778086882001</v>
      </c>
      <c r="AJ442">
        <v>24.381155177002899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-0.04</v>
      </c>
      <c r="AM442" t="s">
        <v>3161</v>
      </c>
      <c r="AN442">
        <v>-6.76</v>
      </c>
      <c r="AO442" t="s">
        <v>3161</v>
      </c>
      <c r="AP442">
        <v>0.111851801538307</v>
      </c>
      <c r="AQ442">
        <f>(Table2[[#This Row],[Sharpe Ratio]]-AVERAGE(Table2[Sharpe Ratio]))/_xlfn.STDEV.P(Table2[Sharpe Ratio])</f>
        <v>0.63515443624114243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471</v>
      </c>
      <c r="AT442">
        <f>_xlfn.RANK.AVG(Table2[[#This Row],[6M Return vs Nifty Z-Score]],Table2[6M Return vs Nifty Z-Score])</f>
        <v>605</v>
      </c>
      <c r="AU442">
        <f>_xlfn.RANK.AVG(Table2[[#This Row],[Sharpe Ratio Z-Score]],Table2[Sharpe Ratio Z-Score])</f>
        <v>179</v>
      </c>
      <c r="AV442">
        <f>(Table2[[#This Row],[Rank 1Y]]+Table2[[#This Row],[Rank 6M]]+Table2[[#This Row],[Rank Sharpe]])/3</f>
        <v>418.33333333333331</v>
      </c>
    </row>
    <row r="443" spans="1:48" x14ac:dyDescent="0.3">
      <c r="A443" t="s">
        <v>1336</v>
      </c>
      <c r="B443" t="s">
        <v>1337</v>
      </c>
      <c r="C443" t="s">
        <v>3120</v>
      </c>
      <c r="D443" t="s">
        <v>51</v>
      </c>
      <c r="E443">
        <v>8231.8017433749992</v>
      </c>
      <c r="F443">
        <v>474.55</v>
      </c>
      <c r="G443">
        <v>-3.8404134212049699</v>
      </c>
      <c r="H443">
        <f>(Table2[[#This Row],[1Y Return vs Nifty]]-AVERAGE(Table2[1Y Return vs Nifty]))/_xlfn.STDEV.P(Table2[1Y Return vs Nifty])</f>
        <v>-0.55295052214166018</v>
      </c>
      <c r="I443">
        <v>0.71277717996585299</v>
      </c>
      <c r="J443">
        <f>(Table2[[#This Row],[1M Return vs Nifty]]-AVERAGE(Table2[1M Return vs Nifty]))/_xlfn.STDEV.P(Table2[1M Return vs Nifty])</f>
        <v>-3.89429869853418E-2</v>
      </c>
      <c r="K443">
        <v>12.5563360855936</v>
      </c>
      <c r="L443">
        <f>(Table2[[#This Row],[6M Return vs Nifty]]-AVERAGE(Table2[6M Return vs Nifty]))/_xlfn.STDEV.P(Table2[6M Return vs Nifty])</f>
        <v>0.27651763004327157</v>
      </c>
      <c r="M443">
        <v>-0.37858828466341599</v>
      </c>
      <c r="N443">
        <f>(Table2[[#This Row],[1W Return vs Nifty]]-AVERAGE(Table2[1W Return vs Nifty]))/_xlfn.STDEV.P(Table2[1W Return vs Nifty])</f>
        <v>6.920948307932385E-3</v>
      </c>
      <c r="O443">
        <v>505.97</v>
      </c>
      <c r="P443">
        <v>494.45191430967998</v>
      </c>
      <c r="Q443">
        <v>427.58503082430701</v>
      </c>
      <c r="R443">
        <v>29.905679419718599</v>
      </c>
      <c r="S443" s="1">
        <f>(Table2[[#This Row],[Close Price]]-Table2[[#This Row],[20D EMA]])/Table2[[#This Row],[20D EMA]]</f>
        <v>-6.2098543391900733E-2</v>
      </c>
      <c r="T443" s="1">
        <f>(Table2[[#This Row],[Close Price]]-Table2[[#This Row],[50D EMA]])/Table2[[#This Row],[50D EMA]]</f>
        <v>-4.0250454561321015E-2</v>
      </c>
      <c r="U443" s="1">
        <f>(Table2[[#This Row],[Close Price]]-Table2[[#This Row],[200D EMA]])/Table2[[#This Row],[200D EMA]]</f>
        <v>0.10983773001864211</v>
      </c>
      <c r="V443">
        <v>0.26871442299070902</v>
      </c>
      <c r="W443">
        <v>471</v>
      </c>
      <c r="X443">
        <v>505.55</v>
      </c>
      <c r="Y443">
        <v>471</v>
      </c>
      <c r="Z443">
        <v>524</v>
      </c>
      <c r="AA443">
        <v>465</v>
      </c>
      <c r="AB443">
        <v>532.85</v>
      </c>
      <c r="AC443" s="1">
        <f>(Table2[[#This Row],[Close Price]]/Table2[[#This Row],[Day Low]])-1</f>
        <v>7.5371549893843426E-3</v>
      </c>
      <c r="AD443" s="1">
        <f>(Table2[[#This Row],[Day High]]/Table2[[#This Row],[Close Price]])-1</f>
        <v>6.5325044779264596E-2</v>
      </c>
      <c r="AE443" s="1">
        <f>(Table2[[#This Row],[Close Price]]/Table2[[#This Row],[Current Week Low]])-1</f>
        <v>7.5371549893843426E-3</v>
      </c>
      <c r="AF443" s="1">
        <f>(Table2[[#This Row],[Current Week High]]/Table2[[#This Row],[Close Price]])-1</f>
        <v>0.10420398272047193</v>
      </c>
      <c r="AG443" s="1">
        <f>(Table2[[#This Row],[Close Price]]/Table2[[#This Row],[Current Month Low]])-1</f>
        <v>2.0537634408602123E-2</v>
      </c>
      <c r="AH443" s="1">
        <f>(Table2[[#This Row],[Current Month High]]/Table2[[#This Row],[Close Price]])-1</f>
        <v>0.1228532293751976</v>
      </c>
      <c r="AI443">
        <v>16.605204930987199</v>
      </c>
      <c r="AJ443">
        <v>48.528951486697899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-0.1</v>
      </c>
      <c r="AM443" t="s">
        <v>3161</v>
      </c>
      <c r="AN443">
        <v>-3.81</v>
      </c>
      <c r="AO443" t="s">
        <v>3161</v>
      </c>
      <c r="AQ443">
        <f>(Table2[[#This Row],[Sharpe Ratio]]-AVERAGE(Table2[Sharpe Ratio]))/_xlfn.STDEV.P(Table2[Sharpe Ratio])</f>
        <v>-0.6796054933231942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-0.9880604240989922</v>
      </c>
      <c r="AS443">
        <f>_xlfn.RANK.AVG(Table2[[#This Row],[1Y Return vs Nifty Z-Score]],Table2[1Y Return vs Nifty Z-Score])</f>
        <v>501</v>
      </c>
      <c r="AT443">
        <f>_xlfn.RANK.AVG(Table2[[#This Row],[6M Return vs Nifty Z-Score]],Table2[6M Return vs Nifty Z-Score])</f>
        <v>235</v>
      </c>
      <c r="AU443">
        <f>_xlfn.RANK.AVG(Table2[[#This Row],[Sharpe Ratio Z-Score]],Table2[Sharpe Ratio Z-Score])</f>
        <v>524.5</v>
      </c>
      <c r="AV443">
        <f>(Table2[[#This Row],[Rank 1Y]]+Table2[[#This Row],[Rank 6M]]+Table2[[#This Row],[Rank Sharpe]])/3</f>
        <v>420.16666666666669</v>
      </c>
    </row>
    <row r="444" spans="1:48" x14ac:dyDescent="0.3">
      <c r="A444" t="s">
        <v>395</v>
      </c>
      <c r="B444" t="s">
        <v>396</v>
      </c>
      <c r="C444" t="s">
        <v>3127</v>
      </c>
      <c r="D444" t="s">
        <v>397</v>
      </c>
      <c r="E444">
        <v>56982.983613299999</v>
      </c>
      <c r="F444">
        <v>4485.8999999999996</v>
      </c>
      <c r="G444">
        <v>-10.0021179291476</v>
      </c>
      <c r="H444">
        <f>(Table2[[#This Row],[1Y Return vs Nifty]]-AVERAGE(Table2[1Y Return vs Nifty]))/_xlfn.STDEV.P(Table2[1Y Return vs Nifty])</f>
        <v>-0.65470052482133689</v>
      </c>
      <c r="I444">
        <v>-4.8574593188119</v>
      </c>
      <c r="J444">
        <f>(Table2[[#This Row],[1M Return vs Nifty]]-AVERAGE(Table2[1M Return vs Nifty]))/_xlfn.STDEV.P(Table2[1M Return vs Nifty])</f>
        <v>-0.66230451444751437</v>
      </c>
      <c r="K444">
        <v>-2.8889906146701998</v>
      </c>
      <c r="L444">
        <f>(Table2[[#This Row],[6M Return vs Nifty]]-AVERAGE(Table2[6M Return vs Nifty]))/_xlfn.STDEV.P(Table2[6M Return vs Nifty])</f>
        <v>-0.25875313857372467</v>
      </c>
      <c r="M444">
        <v>-3.8623236814243298</v>
      </c>
      <c r="N444">
        <f>(Table2[[#This Row],[1W Return vs Nifty]]-AVERAGE(Table2[1W Return vs Nifty]))/_xlfn.STDEV.P(Table2[1W Return vs Nifty])</f>
        <v>-0.6688830760805371</v>
      </c>
      <c r="O444">
        <v>5189.45</v>
      </c>
      <c r="P444">
        <v>5291.0612568297802</v>
      </c>
      <c r="Q444">
        <v>4989.3032667266398</v>
      </c>
      <c r="R444">
        <v>14.6387108438115</v>
      </c>
      <c r="S444" s="1">
        <f>(Table2[[#This Row],[Close Price]]-Table2[[#This Row],[20D EMA]])/Table2[[#This Row],[20D EMA]]</f>
        <v>-0.13557313395446535</v>
      </c>
      <c r="T444" s="1">
        <f>(Table2[[#This Row],[Close Price]]-Table2[[#This Row],[50D EMA]])/Table2[[#This Row],[50D EMA]]</f>
        <v>-0.15217386791552762</v>
      </c>
      <c r="U444" s="1">
        <f>(Table2[[#This Row],[Close Price]]-Table2[[#This Row],[200D EMA]])/Table2[[#This Row],[200D EMA]]</f>
        <v>-0.10089650594779555</v>
      </c>
      <c r="V444">
        <v>1.0703962055624701</v>
      </c>
      <c r="W444">
        <v>4405</v>
      </c>
      <c r="X444">
        <v>5048.75</v>
      </c>
      <c r="Y444">
        <v>4405</v>
      </c>
      <c r="Z444">
        <v>5136.25</v>
      </c>
      <c r="AA444">
        <v>4405</v>
      </c>
      <c r="AB444">
        <v>5580</v>
      </c>
      <c r="AC444" s="1">
        <f>(Table2[[#This Row],[Close Price]]/Table2[[#This Row],[Day Low]])-1</f>
        <v>1.8365493757094065E-2</v>
      </c>
      <c r="AD444" s="1">
        <f>(Table2[[#This Row],[Day High]]/Table2[[#This Row],[Close Price]])-1</f>
        <v>0.12547091999375826</v>
      </c>
      <c r="AE444" s="1">
        <f>(Table2[[#This Row],[Close Price]]/Table2[[#This Row],[Current Week Low]])-1</f>
        <v>1.8365493757094065E-2</v>
      </c>
      <c r="AF444" s="1">
        <f>(Table2[[#This Row],[Current Week High]]/Table2[[#This Row],[Close Price]])-1</f>
        <v>0.14497648186540046</v>
      </c>
      <c r="AG444" s="1">
        <f>(Table2[[#This Row],[Close Price]]/Table2[[#This Row],[Current Month Low]])-1</f>
        <v>1.8365493757094065E-2</v>
      </c>
      <c r="AH444" s="1">
        <f>(Table2[[#This Row],[Current Month High]]/Table2[[#This Row],[Close Price]])-1</f>
        <v>0.2438975456430148</v>
      </c>
      <c r="AI444">
        <v>44.006776789495902</v>
      </c>
      <c r="AJ444">
        <v>24.5737295195778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-0.14000000000000001</v>
      </c>
      <c r="AM444" t="s">
        <v>3161</v>
      </c>
      <c r="AN444">
        <v>-15.1</v>
      </c>
      <c r="AO444" t="s">
        <v>3161</v>
      </c>
      <c r="AP444">
        <v>6.8950054347268003E-2</v>
      </c>
      <c r="AQ444">
        <f>(Table2[[#This Row],[Sharpe Ratio]]-AVERAGE(Table2[Sharpe Ratio]))/_xlfn.STDEV.P(Table2[Sharpe Ratio])</f>
        <v>0.13086664347135277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546</v>
      </c>
      <c r="AT444">
        <f>_xlfn.RANK.AVG(Table2[[#This Row],[6M Return vs Nifty Z-Score]],Table2[6M Return vs Nifty Z-Score])</f>
        <v>410</v>
      </c>
      <c r="AU444">
        <f>_xlfn.RANK.AVG(Table2[[#This Row],[Sharpe Ratio Z-Score]],Table2[Sharpe Ratio Z-Score])</f>
        <v>308</v>
      </c>
      <c r="AV444">
        <f>(Table2[[#This Row],[Rank 1Y]]+Table2[[#This Row],[Rank 6M]]+Table2[[#This Row],[Rank Sharpe]])/3</f>
        <v>421.33333333333331</v>
      </c>
    </row>
    <row r="445" spans="1:48" x14ac:dyDescent="0.3">
      <c r="A445" t="s">
        <v>73</v>
      </c>
      <c r="B445" t="s">
        <v>74</v>
      </c>
      <c r="C445" t="s">
        <v>3122</v>
      </c>
      <c r="D445" t="s">
        <v>60</v>
      </c>
      <c r="E445">
        <v>323743.22643535002</v>
      </c>
      <c r="F445">
        <v>879.5</v>
      </c>
      <c r="G445">
        <v>14.3140557183397</v>
      </c>
      <c r="H445">
        <f>(Table2[[#This Row],[1Y Return vs Nifty]]-AVERAGE(Table2[1Y Return vs Nifty]))/_xlfn.STDEV.P(Table2[1Y Return vs Nifty])</f>
        <v>-0.25316054013008255</v>
      </c>
      <c r="I445">
        <v>-2.4156879382154202</v>
      </c>
      <c r="J445">
        <f>(Table2[[#This Row],[1M Return vs Nifty]]-AVERAGE(Table2[1M Return vs Nifty]))/_xlfn.STDEV.P(Table2[1M Return vs Nifty])</f>
        <v>-0.38904747448951127</v>
      </c>
      <c r="K445">
        <v>-19.222043669848698</v>
      </c>
      <c r="L445">
        <f>(Table2[[#This Row],[6M Return vs Nifty]]-AVERAGE(Table2[6M Return vs Nifty]))/_xlfn.STDEV.P(Table2[6M Return vs Nifty])</f>
        <v>-0.82478880958081668</v>
      </c>
      <c r="M445">
        <v>-0.75935340348122704</v>
      </c>
      <c r="N445">
        <f>(Table2[[#This Row],[1W Return vs Nifty]]-AVERAGE(Table2[1W Return vs Nifty]))/_xlfn.STDEV.P(Table2[1W Return vs Nifty])</f>
        <v>-6.6943042591916746E-2</v>
      </c>
      <c r="O445">
        <v>932.77</v>
      </c>
      <c r="P445">
        <v>974.30204650492499</v>
      </c>
      <c r="Q445">
        <v>936.97267728405495</v>
      </c>
      <c r="R445">
        <v>26.008214432121001</v>
      </c>
      <c r="S445" s="1">
        <f>(Table2[[#This Row],[Close Price]]-Table2[[#This Row],[20D EMA]])/Table2[[#This Row],[20D EMA]]</f>
        <v>-5.7109469644178075E-2</v>
      </c>
      <c r="T445" s="1">
        <f>(Table2[[#This Row],[Close Price]]-Table2[[#This Row],[50D EMA]])/Table2[[#This Row],[50D EMA]]</f>
        <v>-9.7302522195252081E-2</v>
      </c>
      <c r="U445" s="1">
        <f>(Table2[[#This Row],[Close Price]]-Table2[[#This Row],[200D EMA]])/Table2[[#This Row],[200D EMA]]</f>
        <v>-6.1338690740318558E-2</v>
      </c>
      <c r="V445">
        <v>0.79751717626185004</v>
      </c>
      <c r="W445">
        <v>875.25</v>
      </c>
      <c r="X445">
        <v>906.1</v>
      </c>
      <c r="Y445">
        <v>875.25</v>
      </c>
      <c r="Z445">
        <v>917.65</v>
      </c>
      <c r="AA445">
        <v>875.25</v>
      </c>
      <c r="AB445">
        <v>984.5</v>
      </c>
      <c r="AC445" s="1">
        <f>(Table2[[#This Row],[Close Price]]/Table2[[#This Row],[Day Low]])-1</f>
        <v>4.8557554984289819E-3</v>
      </c>
      <c r="AD445" s="1">
        <f>(Table2[[#This Row],[Day High]]/Table2[[#This Row],[Close Price]])-1</f>
        <v>3.0244457077885256E-2</v>
      </c>
      <c r="AE445" s="1">
        <f>(Table2[[#This Row],[Close Price]]/Table2[[#This Row],[Current Week Low]])-1</f>
        <v>4.8557554984289819E-3</v>
      </c>
      <c r="AF445" s="1">
        <f>(Table2[[#This Row],[Current Week High]]/Table2[[#This Row],[Close Price]])-1</f>
        <v>4.3376918703808887E-2</v>
      </c>
      <c r="AG445" s="1">
        <f>(Table2[[#This Row],[Close Price]]/Table2[[#This Row],[Current Month Low]])-1</f>
        <v>4.8557554984289819E-3</v>
      </c>
      <c r="AH445" s="1">
        <f>(Table2[[#This Row],[Current Month High]]/Table2[[#This Row],[Close Price]])-1</f>
        <v>0.11938601478112565</v>
      </c>
      <c r="AI445">
        <v>34.053439454235303</v>
      </c>
      <c r="AJ445">
        <v>41.432821419956497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-0.16</v>
      </c>
      <c r="AM445" t="s">
        <v>3161</v>
      </c>
      <c r="AN445">
        <v>-5.51</v>
      </c>
      <c r="AO445" t="s">
        <v>3161</v>
      </c>
      <c r="AP445">
        <v>7.6089207866959996E-2</v>
      </c>
      <c r="AQ445">
        <f>(Table2[[#This Row],[Sharpe Ratio]]-AVERAGE(Table2[Sharpe Ratio]))/_xlfn.STDEV.P(Table2[Sharpe Ratio])</f>
        <v>0.21478369129364128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383</v>
      </c>
      <c r="AT445">
        <f>_xlfn.RANK.AVG(Table2[[#This Row],[6M Return vs Nifty Z-Score]],Table2[6M Return vs Nifty Z-Score])</f>
        <v>593</v>
      </c>
      <c r="AU445">
        <f>_xlfn.RANK.AVG(Table2[[#This Row],[Sharpe Ratio Z-Score]],Table2[Sharpe Ratio Z-Score])</f>
        <v>289</v>
      </c>
      <c r="AV445">
        <f>(Table2[[#This Row],[Rank 1Y]]+Table2[[#This Row],[Rank 6M]]+Table2[[#This Row],[Rank Sharpe]])/3</f>
        <v>421.66666666666669</v>
      </c>
    </row>
    <row r="446" spans="1:48" x14ac:dyDescent="0.3">
      <c r="A446" t="s">
        <v>550</v>
      </c>
      <c r="B446" t="s">
        <v>551</v>
      </c>
      <c r="C446" t="s">
        <v>3130</v>
      </c>
      <c r="D446" t="s">
        <v>268</v>
      </c>
      <c r="E446">
        <v>36155.067308279999</v>
      </c>
      <c r="F446">
        <v>2650.8</v>
      </c>
      <c r="G446">
        <v>12.281819967681299</v>
      </c>
      <c r="H446">
        <f>(Table2[[#This Row],[1Y Return vs Nifty]]-AVERAGE(Table2[1Y Return vs Nifty]))/_xlfn.STDEV.P(Table2[1Y Return vs Nifty])</f>
        <v>-0.28671943488212415</v>
      </c>
      <c r="I446">
        <v>2.60132610902884</v>
      </c>
      <c r="J446">
        <f>(Table2[[#This Row],[1M Return vs Nifty]]-AVERAGE(Table2[1M Return vs Nifty]))/_xlfn.STDEV.P(Table2[1M Return vs Nifty])</f>
        <v>0.17240328984977479</v>
      </c>
      <c r="K446">
        <v>5.5980226875371102</v>
      </c>
      <c r="L446">
        <f>(Table2[[#This Row],[6M Return vs Nifty]]-AVERAGE(Table2[6M Return vs Nifty]))/_xlfn.STDEV.P(Table2[6M Return vs Nifty])</f>
        <v>3.5371435266308655E-2</v>
      </c>
      <c r="M446">
        <v>-0.38159692569241199</v>
      </c>
      <c r="N446">
        <f>(Table2[[#This Row],[1W Return vs Nifty]]-AVERAGE(Table2[1W Return vs Nifty]))/_xlfn.STDEV.P(Table2[1W Return vs Nifty])</f>
        <v>6.3373070482585789E-3</v>
      </c>
      <c r="O446">
        <v>2838.94</v>
      </c>
      <c r="P446">
        <v>2846.7710123404299</v>
      </c>
      <c r="Q446">
        <v>2601.2638664420001</v>
      </c>
      <c r="R446">
        <v>28.617972629337402</v>
      </c>
      <c r="S446" s="1">
        <f>(Table2[[#This Row],[Close Price]]-Table2[[#This Row],[20D EMA]])/Table2[[#This Row],[20D EMA]]</f>
        <v>-6.6271213903780948E-2</v>
      </c>
      <c r="T446" s="1">
        <f>(Table2[[#This Row],[Close Price]]-Table2[[#This Row],[50D EMA]])/Table2[[#This Row],[50D EMA]]</f>
        <v>-6.8839752649903205E-2</v>
      </c>
      <c r="U446" s="1">
        <f>(Table2[[#This Row],[Close Price]]-Table2[[#This Row],[200D EMA]])/Table2[[#This Row],[200D EMA]]</f>
        <v>1.9043102161625546E-2</v>
      </c>
      <c r="V446">
        <v>0.87531880792469896</v>
      </c>
      <c r="W446">
        <v>2640.1</v>
      </c>
      <c r="X446">
        <v>2793.45</v>
      </c>
      <c r="Y446">
        <v>2640.1</v>
      </c>
      <c r="Z446">
        <v>2858</v>
      </c>
      <c r="AA446">
        <v>2640.1</v>
      </c>
      <c r="AB446">
        <v>3011.15</v>
      </c>
      <c r="AC446" s="1">
        <f>(Table2[[#This Row],[Close Price]]/Table2[[#This Row],[Day Low]])-1</f>
        <v>4.0528767849703495E-3</v>
      </c>
      <c r="AD446" s="1">
        <f>(Table2[[#This Row],[Day High]]/Table2[[#This Row],[Close Price]])-1</f>
        <v>5.381394296061548E-2</v>
      </c>
      <c r="AE446" s="1">
        <f>(Table2[[#This Row],[Close Price]]/Table2[[#This Row],[Current Week Low]])-1</f>
        <v>4.0528767849703495E-3</v>
      </c>
      <c r="AF446" s="1">
        <f>(Table2[[#This Row],[Current Week High]]/Table2[[#This Row],[Close Price]])-1</f>
        <v>7.8165082239323835E-2</v>
      </c>
      <c r="AG446" s="1">
        <f>(Table2[[#This Row],[Close Price]]/Table2[[#This Row],[Current Month Low]])-1</f>
        <v>4.0528767849703495E-3</v>
      </c>
      <c r="AH446" s="1">
        <f>(Table2[[#This Row],[Current Month High]]/Table2[[#This Row],[Close Price]])-1</f>
        <v>0.13594009355666214</v>
      </c>
      <c r="AI446">
        <v>19.548815451938999</v>
      </c>
      <c r="AJ446">
        <v>37.929599084215702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-0.09</v>
      </c>
      <c r="AM446" t="s">
        <v>3161</v>
      </c>
      <c r="AN446">
        <v>-6.28</v>
      </c>
      <c r="AO446" t="s">
        <v>3161</v>
      </c>
      <c r="AP446">
        <v>-5.5746605372890001E-3</v>
      </c>
      <c r="AQ446">
        <f>(Table2[[#This Row],[Sharpe Ratio]]-AVERAGE(Table2[Sharpe Ratio]))/_xlfn.STDEV.P(Table2[Sharpe Ratio])</f>
        <v>-0.74513273735994778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391</v>
      </c>
      <c r="AT446">
        <f>_xlfn.RANK.AVG(Table2[[#This Row],[6M Return vs Nifty Z-Score]],Table2[6M Return vs Nifty Z-Score])</f>
        <v>313</v>
      </c>
      <c r="AU446">
        <f>_xlfn.RANK.AVG(Table2[[#This Row],[Sharpe Ratio Z-Score]],Table2[Sharpe Ratio Z-Score])</f>
        <v>564</v>
      </c>
      <c r="AV446">
        <f>(Table2[[#This Row],[Rank 1Y]]+Table2[[#This Row],[Rank 6M]]+Table2[[#This Row],[Rank Sharpe]])/3</f>
        <v>422.66666666666669</v>
      </c>
    </row>
    <row r="447" spans="1:48" x14ac:dyDescent="0.3">
      <c r="A447" t="s">
        <v>1326</v>
      </c>
      <c r="B447" t="s">
        <v>1327</v>
      </c>
      <c r="C447" t="s">
        <v>3116</v>
      </c>
      <c r="D447" t="s">
        <v>539</v>
      </c>
      <c r="E447">
        <v>8331.6954866750002</v>
      </c>
      <c r="F447">
        <v>252.25</v>
      </c>
      <c r="G447">
        <v>-8.6084075251504402</v>
      </c>
      <c r="H447">
        <f>(Table2[[#This Row],[1Y Return vs Nifty]]-AVERAGE(Table2[1Y Return vs Nifty]))/_xlfn.STDEV.P(Table2[1Y Return vs Nifty])</f>
        <v>-0.63168578317661717</v>
      </c>
      <c r="I447">
        <v>1.22172354297964</v>
      </c>
      <c r="J447">
        <f>(Table2[[#This Row],[1M Return vs Nifty]]-AVERAGE(Table2[1M Return vs Nifty]))/_xlfn.STDEV.P(Table2[1M Return vs Nifty])</f>
        <v>1.8012867997513188E-2</v>
      </c>
      <c r="K447">
        <v>4.3982692889598596</v>
      </c>
      <c r="L447">
        <f>(Table2[[#This Row],[6M Return vs Nifty]]-AVERAGE(Table2[6M Return vs Nifty]))/_xlfn.STDEV.P(Table2[6M Return vs Nifty])</f>
        <v>-6.2070263790724037E-3</v>
      </c>
      <c r="M447">
        <v>-0.470480411812848</v>
      </c>
      <c r="N447">
        <f>(Table2[[#This Row],[1W Return vs Nifty]]-AVERAGE(Table2[1W Return vs Nifty]))/_xlfn.STDEV.P(Table2[1W Return vs Nifty])</f>
        <v>-1.0905052310525331E-2</v>
      </c>
      <c r="O447">
        <v>272.36</v>
      </c>
      <c r="P447">
        <v>268.863117659583</v>
      </c>
      <c r="Q447">
        <v>243.21767658305899</v>
      </c>
      <c r="R447">
        <v>22.118592734069399</v>
      </c>
      <c r="S447" s="1">
        <f>(Table2[[#This Row],[Close Price]]-Table2[[#This Row],[20D EMA]])/Table2[[#This Row],[20D EMA]]</f>
        <v>-7.3836099280364276E-2</v>
      </c>
      <c r="T447" s="1">
        <f>(Table2[[#This Row],[Close Price]]-Table2[[#This Row],[50D EMA]])/Table2[[#This Row],[50D EMA]]</f>
        <v>-6.1790244062472882E-2</v>
      </c>
      <c r="U447" s="1">
        <f>(Table2[[#This Row],[Close Price]]-Table2[[#This Row],[200D EMA]])/Table2[[#This Row],[200D EMA]]</f>
        <v>3.7136788509105206E-2</v>
      </c>
      <c r="V447">
        <v>0.40055503353466199</v>
      </c>
      <c r="W447">
        <v>249.15</v>
      </c>
      <c r="X447">
        <v>265.35000000000002</v>
      </c>
      <c r="Y447">
        <v>249.15</v>
      </c>
      <c r="Z447">
        <v>270</v>
      </c>
      <c r="AA447">
        <v>249.15</v>
      </c>
      <c r="AB447">
        <v>297.60000000000002</v>
      </c>
      <c r="AC447" s="1">
        <f>(Table2[[#This Row],[Close Price]]/Table2[[#This Row],[Day Low]])-1</f>
        <v>1.2442303833032353E-2</v>
      </c>
      <c r="AD447" s="1">
        <f>(Table2[[#This Row],[Day High]]/Table2[[#This Row],[Close Price]])-1</f>
        <v>5.1932606541129855E-2</v>
      </c>
      <c r="AE447" s="1">
        <f>(Table2[[#This Row],[Close Price]]/Table2[[#This Row],[Current Week Low]])-1</f>
        <v>1.2442303833032353E-2</v>
      </c>
      <c r="AF447" s="1">
        <f>(Table2[[#This Row],[Current Week High]]/Table2[[#This Row],[Close Price]])-1</f>
        <v>7.036669970267595E-2</v>
      </c>
      <c r="AG447" s="1">
        <f>(Table2[[#This Row],[Close Price]]/Table2[[#This Row],[Current Month Low]])-1</f>
        <v>1.2442303833032353E-2</v>
      </c>
      <c r="AH447" s="1">
        <f>(Table2[[#This Row],[Current Month High]]/Table2[[#This Row],[Close Price]])-1</f>
        <v>0.17978196233894961</v>
      </c>
      <c r="AI447">
        <v>17.978196233894899</v>
      </c>
      <c r="AJ447">
        <v>25.124007936507901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0.02</v>
      </c>
      <c r="AM447" t="s">
        <v>3162</v>
      </c>
      <c r="AN447">
        <v>-9.36</v>
      </c>
      <c r="AO447" t="s">
        <v>3161</v>
      </c>
      <c r="AP447">
        <v>3.3609415441205999E-2</v>
      </c>
      <c r="AQ447">
        <f>(Table2[[#This Row],[Sharpe Ratio]]-AVERAGE(Table2[Sharpe Ratio]))/_xlfn.STDEV.P(Table2[Sharpe Ratio])</f>
        <v>-0.28454424200266965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-0.91532923587137127</v>
      </c>
      <c r="AS447">
        <f>_xlfn.RANK.AVG(Table2[[#This Row],[1Y Return vs Nifty Z-Score]],Table2[1Y Return vs Nifty Z-Score])</f>
        <v>533</v>
      </c>
      <c r="AT447">
        <f>_xlfn.RANK.AVG(Table2[[#This Row],[6M Return vs Nifty Z-Score]],Table2[6M Return vs Nifty Z-Score])</f>
        <v>326</v>
      </c>
      <c r="AU447">
        <f>_xlfn.RANK.AVG(Table2[[#This Row],[Sharpe Ratio Z-Score]],Table2[Sharpe Ratio Z-Score])</f>
        <v>410</v>
      </c>
      <c r="AV447">
        <f>(Table2[[#This Row],[Rank 1Y]]+Table2[[#This Row],[Rank 6M]]+Table2[[#This Row],[Rank Sharpe]])/3</f>
        <v>423</v>
      </c>
    </row>
    <row r="448" spans="1:48" x14ac:dyDescent="0.3">
      <c r="A448" t="s">
        <v>1379</v>
      </c>
      <c r="B448" t="s">
        <v>1380</v>
      </c>
      <c r="C448" t="s">
        <v>3118</v>
      </c>
      <c r="D448" t="s">
        <v>366</v>
      </c>
      <c r="E448">
        <v>7798.0186330500001</v>
      </c>
      <c r="F448">
        <v>572.35</v>
      </c>
      <c r="G448">
        <v>23.5464305833315</v>
      </c>
      <c r="H448">
        <f>(Table2[[#This Row],[1Y Return vs Nifty]]-AVERAGE(Table2[1Y Return vs Nifty]))/_xlfn.STDEV.P(Table2[1Y Return vs Nifty])</f>
        <v>-0.10070367270942211</v>
      </c>
      <c r="I448">
        <v>-6.00821272954453</v>
      </c>
      <c r="J448">
        <f>(Table2[[#This Row],[1M Return vs Nifty]]-AVERAGE(Table2[1M Return vs Nifty]))/_xlfn.STDEV.P(Table2[1M Return vs Nifty])</f>
        <v>-0.79108457683876077</v>
      </c>
      <c r="K448">
        <v>2.13832097661142</v>
      </c>
      <c r="L448">
        <f>(Table2[[#This Row],[6M Return vs Nifty]]-AVERAGE(Table2[6M Return vs Nifty]))/_xlfn.STDEV.P(Table2[6M Return vs Nifty])</f>
        <v>-8.4527433170129271E-2</v>
      </c>
      <c r="M448">
        <v>-2.28256004898661</v>
      </c>
      <c r="N448">
        <f>(Table2[[#This Row],[1W Return vs Nifty]]-AVERAGE(Table2[1W Return vs Nifty]))/_xlfn.STDEV.P(Table2[1W Return vs Nifty])</f>
        <v>-0.36242736151145866</v>
      </c>
      <c r="O448">
        <v>621.87</v>
      </c>
      <c r="P448">
        <v>638.50571438364796</v>
      </c>
      <c r="Q448">
        <v>582.64772025659795</v>
      </c>
      <c r="R448">
        <v>26.2791985819402</v>
      </c>
      <c r="S448" s="1">
        <f>(Table2[[#This Row],[Close Price]]-Table2[[#This Row],[20D EMA]])/Table2[[#This Row],[20D EMA]]</f>
        <v>-7.9630791001334661E-2</v>
      </c>
      <c r="T448" s="1">
        <f>(Table2[[#This Row],[Close Price]]-Table2[[#This Row],[50D EMA]])/Table2[[#This Row],[50D EMA]]</f>
        <v>-0.10361021505893381</v>
      </c>
      <c r="U448" s="1">
        <f>(Table2[[#This Row],[Close Price]]-Table2[[#This Row],[200D EMA]])/Table2[[#This Row],[200D EMA]]</f>
        <v>-1.7674007635459059E-2</v>
      </c>
      <c r="V448">
        <v>0.15027241056518401</v>
      </c>
      <c r="W448">
        <v>570</v>
      </c>
      <c r="X448">
        <v>604.9</v>
      </c>
      <c r="Y448">
        <v>570</v>
      </c>
      <c r="Z448">
        <v>624.79999999999995</v>
      </c>
      <c r="AA448">
        <v>570</v>
      </c>
      <c r="AB448">
        <v>645</v>
      </c>
      <c r="AC448" s="1">
        <f>(Table2[[#This Row],[Close Price]]/Table2[[#This Row],[Day Low]])-1</f>
        <v>4.1228070175438614E-3</v>
      </c>
      <c r="AD448" s="1">
        <f>(Table2[[#This Row],[Day High]]/Table2[[#This Row],[Close Price]])-1</f>
        <v>5.687079584170518E-2</v>
      </c>
      <c r="AE448" s="1">
        <f>(Table2[[#This Row],[Close Price]]/Table2[[#This Row],[Current Week Low]])-1</f>
        <v>4.1228070175438614E-3</v>
      </c>
      <c r="AF448" s="1">
        <f>(Table2[[#This Row],[Current Week High]]/Table2[[#This Row],[Close Price]])-1</f>
        <v>9.1639730933869012E-2</v>
      </c>
      <c r="AG448" s="1">
        <f>(Table2[[#This Row],[Close Price]]/Table2[[#This Row],[Current Month Low]])-1</f>
        <v>4.1228070175438614E-3</v>
      </c>
      <c r="AH448" s="1">
        <f>(Table2[[#This Row],[Current Month High]]/Table2[[#This Row],[Close Price]])-1</f>
        <v>0.12693282082641733</v>
      </c>
      <c r="AI448">
        <v>38.551585568271101</v>
      </c>
      <c r="AJ448">
        <v>48.3156258097952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-0.16</v>
      </c>
      <c r="AM448" t="s">
        <v>3161</v>
      </c>
      <c r="AN448">
        <v>-5.75</v>
      </c>
      <c r="AO448" t="s">
        <v>3161</v>
      </c>
      <c r="AP448">
        <v>-1.7857860160318002E-2</v>
      </c>
      <c r="AQ448">
        <f>(Table2[[#This Row],[Sharpe Ratio]]-AVERAGE(Table2[Sharpe Ratio]))/_xlfn.STDEV.P(Table2[Sharpe Ratio])</f>
        <v>-0.8895153798305514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322</v>
      </c>
      <c r="AT448">
        <f>_xlfn.RANK.AVG(Table2[[#This Row],[6M Return vs Nifty Z-Score]],Table2[6M Return vs Nifty Z-Score])</f>
        <v>356</v>
      </c>
      <c r="AU448">
        <f>_xlfn.RANK.AVG(Table2[[#This Row],[Sharpe Ratio Z-Score]],Table2[Sharpe Ratio Z-Score])</f>
        <v>592</v>
      </c>
      <c r="AV448">
        <f>(Table2[[#This Row],[Rank 1Y]]+Table2[[#This Row],[Rank 6M]]+Table2[[#This Row],[Rank Sharpe]])/3</f>
        <v>423.33333333333331</v>
      </c>
    </row>
    <row r="449" spans="1:48" x14ac:dyDescent="0.3">
      <c r="A449" t="s">
        <v>195</v>
      </c>
      <c r="B449" t="s">
        <v>196</v>
      </c>
      <c r="C449" t="s">
        <v>3118</v>
      </c>
      <c r="D449" t="s">
        <v>197</v>
      </c>
      <c r="E449">
        <v>132939.21551616001</v>
      </c>
      <c r="F449">
        <v>1299.5999999999999</v>
      </c>
      <c r="G449">
        <v>8.6904007263239595</v>
      </c>
      <c r="H449">
        <f>(Table2[[#This Row],[1Y Return vs Nifty]]-AVERAGE(Table2[1Y Return vs Nifty]))/_xlfn.STDEV.P(Table2[1Y Return vs Nifty])</f>
        <v>-0.34602557605797984</v>
      </c>
      <c r="I449">
        <v>-5.0590636555712596</v>
      </c>
      <c r="J449">
        <f>(Table2[[#This Row],[1M Return vs Nifty]]-AVERAGE(Table2[1M Return vs Nifty]))/_xlfn.STDEV.P(Table2[1M Return vs Nifty])</f>
        <v>-0.68486592406322599</v>
      </c>
      <c r="K449">
        <v>6.3108062038324406E-2</v>
      </c>
      <c r="L449">
        <f>(Table2[[#This Row],[6M Return vs Nifty]]-AVERAGE(Table2[6M Return vs Nifty]))/_xlfn.STDEV.P(Table2[6M Return vs Nifty])</f>
        <v>-0.1564456796005195</v>
      </c>
      <c r="M449">
        <v>1.85452675891543</v>
      </c>
      <c r="N449">
        <f>(Table2[[#This Row],[1W Return vs Nifty]]-AVERAGE(Table2[1W Return vs Nifty]))/_xlfn.STDEV.P(Table2[1W Return vs Nifty])</f>
        <v>0.44011921439214269</v>
      </c>
      <c r="O449">
        <v>1354.42</v>
      </c>
      <c r="P449">
        <v>1389.9679407446499</v>
      </c>
      <c r="Q449">
        <v>1315.31411946925</v>
      </c>
      <c r="R449">
        <v>30.338250854147301</v>
      </c>
      <c r="S449" s="1">
        <f>(Table2[[#This Row],[Close Price]]-Table2[[#This Row],[20D EMA]])/Table2[[#This Row],[20D EMA]]</f>
        <v>-4.0474889620649546E-2</v>
      </c>
      <c r="T449" s="1">
        <f>(Table2[[#This Row],[Close Price]]-Table2[[#This Row],[50D EMA]])/Table2[[#This Row],[50D EMA]]</f>
        <v>-6.5014406516625878E-2</v>
      </c>
      <c r="U449" s="1">
        <f>(Table2[[#This Row],[Close Price]]-Table2[[#This Row],[200D EMA]])/Table2[[#This Row],[200D EMA]]</f>
        <v>-1.1947046896745113E-2</v>
      </c>
      <c r="V449">
        <v>1.1595623329214899</v>
      </c>
      <c r="W449">
        <v>1296.05</v>
      </c>
      <c r="X449">
        <v>1332.9</v>
      </c>
      <c r="Y449">
        <v>1296.05</v>
      </c>
      <c r="Z449">
        <v>1342.7</v>
      </c>
      <c r="AA449">
        <v>1296.05</v>
      </c>
      <c r="AB449">
        <v>1415.5</v>
      </c>
      <c r="AC449" s="1">
        <f>(Table2[[#This Row],[Close Price]]/Table2[[#This Row],[Day Low]])-1</f>
        <v>2.7390918560239452E-3</v>
      </c>
      <c r="AD449" s="1">
        <f>(Table2[[#This Row],[Day High]]/Table2[[#This Row],[Close Price]])-1</f>
        <v>2.5623268698061086E-2</v>
      </c>
      <c r="AE449" s="1">
        <f>(Table2[[#This Row],[Close Price]]/Table2[[#This Row],[Current Week Low]])-1</f>
        <v>2.7390918560239452E-3</v>
      </c>
      <c r="AF449" s="1">
        <f>(Table2[[#This Row],[Current Week High]]/Table2[[#This Row],[Close Price]])-1</f>
        <v>3.3164050477070051E-2</v>
      </c>
      <c r="AG449" s="1">
        <f>(Table2[[#This Row],[Close Price]]/Table2[[#This Row],[Current Month Low]])-1</f>
        <v>2.7390918560239452E-3</v>
      </c>
      <c r="AH449" s="1">
        <f>(Table2[[#This Row],[Current Month High]]/Table2[[#This Row],[Close Price]])-1</f>
        <v>8.9181286549707695E-2</v>
      </c>
      <c r="AI449">
        <v>18.640350877192901</v>
      </c>
      <c r="AJ449">
        <v>35.403209001875297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-0.08</v>
      </c>
      <c r="AM449" t="s">
        <v>3161</v>
      </c>
      <c r="AN449">
        <v>-3.25</v>
      </c>
      <c r="AO449" t="s">
        <v>3161</v>
      </c>
      <c r="AP449">
        <v>1.2411046577918999E-2</v>
      </c>
      <c r="AQ449">
        <f>(Table2[[#This Row],[Sharpe Ratio]]-AVERAGE(Table2[Sharpe Ratio]))/_xlfn.STDEV.P(Table2[Sharpe Ratio])</f>
        <v>-0.53372007618920148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414</v>
      </c>
      <c r="AT449">
        <f>_xlfn.RANK.AVG(Table2[[#This Row],[6M Return vs Nifty Z-Score]],Table2[6M Return vs Nifty Z-Score])</f>
        <v>383</v>
      </c>
      <c r="AU449">
        <f>_xlfn.RANK.AVG(Table2[[#This Row],[Sharpe Ratio Z-Score]],Table2[Sharpe Ratio Z-Score])</f>
        <v>477</v>
      </c>
      <c r="AV449">
        <f>(Table2[[#This Row],[Rank 1Y]]+Table2[[#This Row],[Rank 6M]]+Table2[[#This Row],[Rank Sharpe]])/3</f>
        <v>424.66666666666669</v>
      </c>
    </row>
    <row r="450" spans="1:48" x14ac:dyDescent="0.3">
      <c r="A450" t="s">
        <v>309</v>
      </c>
      <c r="B450" t="s">
        <v>310</v>
      </c>
      <c r="C450" t="s">
        <v>3118</v>
      </c>
      <c r="D450" t="s">
        <v>197</v>
      </c>
      <c r="E450">
        <v>85064.596901099998</v>
      </c>
      <c r="F450">
        <v>657</v>
      </c>
      <c r="G450">
        <v>-1.9788554854470199</v>
      </c>
      <c r="H450">
        <f>(Table2[[#This Row],[1Y Return vs Nifty]]-AVERAGE(Table2[1Y Return vs Nifty]))/_xlfn.STDEV.P(Table2[1Y Return vs Nifty])</f>
        <v>-0.5222100793457447</v>
      </c>
      <c r="I450">
        <v>-1.63428905199187</v>
      </c>
      <c r="J450">
        <f>(Table2[[#This Row],[1M Return vs Nifty]]-AVERAGE(Table2[1M Return vs Nifty]))/_xlfn.STDEV.P(Table2[1M Return vs Nifty])</f>
        <v>-0.30160163563142456</v>
      </c>
      <c r="K450">
        <v>20.280374337837898</v>
      </c>
      <c r="L450">
        <f>(Table2[[#This Row],[6M Return vs Nifty]]-AVERAGE(Table2[6M Return vs Nifty]))/_xlfn.STDEV.P(Table2[6M Return vs Nifty])</f>
        <v>0.54420066273919188</v>
      </c>
      <c r="M450">
        <v>-1.4506951721355701</v>
      </c>
      <c r="N450">
        <f>(Table2[[#This Row],[1W Return vs Nifty]]-AVERAGE(Table2[1W Return vs Nifty]))/_xlfn.STDEV.P(Table2[1W Return vs Nifty])</f>
        <v>-0.20105528025464173</v>
      </c>
      <c r="O450">
        <v>679.66</v>
      </c>
      <c r="P450">
        <v>674.805900593449</v>
      </c>
      <c r="Q450">
        <v>617.48124212006496</v>
      </c>
      <c r="R450">
        <v>25.855738201594601</v>
      </c>
      <c r="S450" s="1">
        <f>(Table2[[#This Row],[Close Price]]-Table2[[#This Row],[20D EMA]])/Table2[[#This Row],[20D EMA]]</f>
        <v>-3.3340199511520424E-2</v>
      </c>
      <c r="T450" s="1">
        <f>(Table2[[#This Row],[Close Price]]-Table2[[#This Row],[50D EMA]])/Table2[[#This Row],[50D EMA]]</f>
        <v>-2.6386699609161443E-2</v>
      </c>
      <c r="U450" s="1">
        <f>(Table2[[#This Row],[Close Price]]-Table2[[#This Row],[200D EMA]])/Table2[[#This Row],[200D EMA]]</f>
        <v>6.3999932604027004E-2</v>
      </c>
      <c r="V450">
        <v>0.62431777847057601</v>
      </c>
      <c r="W450">
        <v>655.04999999999995</v>
      </c>
      <c r="X450">
        <v>667.35</v>
      </c>
      <c r="Y450">
        <v>655.04999999999995</v>
      </c>
      <c r="Z450">
        <v>670.1</v>
      </c>
      <c r="AA450">
        <v>654.6</v>
      </c>
      <c r="AB450">
        <v>719.85</v>
      </c>
      <c r="AC450" s="1">
        <f>(Table2[[#This Row],[Close Price]]/Table2[[#This Row],[Day Low]])-1</f>
        <v>2.9768719945042488E-3</v>
      </c>
      <c r="AD450" s="1">
        <f>(Table2[[#This Row],[Day High]]/Table2[[#This Row],[Close Price]])-1</f>
        <v>1.5753424657534376E-2</v>
      </c>
      <c r="AE450" s="1">
        <f>(Table2[[#This Row],[Close Price]]/Table2[[#This Row],[Current Week Low]])-1</f>
        <v>2.9768719945042488E-3</v>
      </c>
      <c r="AF450" s="1">
        <f>(Table2[[#This Row],[Current Week High]]/Table2[[#This Row],[Close Price]])-1</f>
        <v>1.9939117199391232E-2</v>
      </c>
      <c r="AG450" s="1">
        <f>(Table2[[#This Row],[Close Price]]/Table2[[#This Row],[Current Month Low]])-1</f>
        <v>3.6663611365719273E-3</v>
      </c>
      <c r="AH450" s="1">
        <f>(Table2[[#This Row],[Current Month High]]/Table2[[#This Row],[Close Price]])-1</f>
        <v>9.5662100456620935E-2</v>
      </c>
      <c r="AI450">
        <v>9.5662100456620909</v>
      </c>
      <c r="AJ450">
        <v>35.101789019123999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0.02</v>
      </c>
      <c r="AM450" t="s">
        <v>3162</v>
      </c>
      <c r="AN450">
        <v>-4.8099999999999996</v>
      </c>
      <c r="AO450" t="s">
        <v>3161</v>
      </c>
      <c r="AP450">
        <v>-2.5800455173794E-2</v>
      </c>
      <c r="AQ450">
        <f>(Table2[[#This Row],[Sharpe Ratio]]-AVERAGE(Table2[Sharpe Ratio]))/_xlfn.STDEV.P(Table2[Sharpe Ratio])</f>
        <v>-0.98287646581090871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-1.4635427983035278</v>
      </c>
      <c r="AS450">
        <f>_xlfn.RANK.AVG(Table2[[#This Row],[1Y Return vs Nifty Z-Score]],Table2[1Y Return vs Nifty Z-Score])</f>
        <v>492</v>
      </c>
      <c r="AT450">
        <f>_xlfn.RANK.AVG(Table2[[#This Row],[6M Return vs Nifty Z-Score]],Table2[6M Return vs Nifty Z-Score])</f>
        <v>161</v>
      </c>
      <c r="AU450">
        <f>_xlfn.RANK.AVG(Table2[[#This Row],[Sharpe Ratio Z-Score]],Table2[Sharpe Ratio Z-Score])</f>
        <v>621</v>
      </c>
      <c r="AV450">
        <f>(Table2[[#This Row],[Rank 1Y]]+Table2[[#This Row],[Rank 6M]]+Table2[[#This Row],[Rank Sharpe]])/3</f>
        <v>424.66666666666669</v>
      </c>
    </row>
    <row r="451" spans="1:48" x14ac:dyDescent="0.3">
      <c r="A451" t="s">
        <v>378</v>
      </c>
      <c r="B451" t="s">
        <v>379</v>
      </c>
      <c r="C451" t="s">
        <v>3120</v>
      </c>
      <c r="D451" t="s">
        <v>51</v>
      </c>
      <c r="E451">
        <v>61682.686338619998</v>
      </c>
      <c r="F451">
        <v>29028.1</v>
      </c>
      <c r="G451">
        <v>3.2075983335403802</v>
      </c>
      <c r="H451">
        <f>(Table2[[#This Row],[1Y Return vs Nifty]]-AVERAGE(Table2[1Y Return vs Nifty]))/_xlfn.STDEV.P(Table2[1Y Return vs Nifty])</f>
        <v>-0.43656467241333863</v>
      </c>
      <c r="I451">
        <v>7.9315890031534702</v>
      </c>
      <c r="J451">
        <f>(Table2[[#This Row],[1M Return vs Nifty]]-AVERAGE(Table2[1M Return vs Nifty]))/_xlfn.STDEV.P(Table2[1M Return vs Nifty])</f>
        <v>0.76890952799344203</v>
      </c>
      <c r="K451">
        <v>0.74437465745596498</v>
      </c>
      <c r="L451">
        <f>(Table2[[#This Row],[6M Return vs Nifty]]-AVERAGE(Table2[6M Return vs Nifty]))/_xlfn.STDEV.P(Table2[6M Return vs Nifty])</f>
        <v>-0.1328358135718484</v>
      </c>
      <c r="M451">
        <v>2.9677271246152301</v>
      </c>
      <c r="N451">
        <f>(Table2[[#This Row],[1W Return vs Nifty]]-AVERAGE(Table2[1W Return vs Nifty]))/_xlfn.STDEV.P(Table2[1W Return vs Nifty])</f>
        <v>0.65606709831872179</v>
      </c>
      <c r="O451">
        <v>28821.360000000001</v>
      </c>
      <c r="P451">
        <v>28688.731934321098</v>
      </c>
      <c r="Q451">
        <v>27232.682128321201</v>
      </c>
      <c r="R451">
        <v>55.106257770037203</v>
      </c>
      <c r="S451" s="1">
        <f>(Table2[[#This Row],[Close Price]]-Table2[[#This Row],[20D EMA]])/Table2[[#This Row],[20D EMA]]</f>
        <v>7.173152134389146E-3</v>
      </c>
      <c r="T451" s="1">
        <f>(Table2[[#This Row],[Close Price]]-Table2[[#This Row],[50D EMA]])/Table2[[#This Row],[50D EMA]]</f>
        <v>1.1829315651031095E-2</v>
      </c>
      <c r="U451" s="1">
        <f>(Table2[[#This Row],[Close Price]]-Table2[[#This Row],[200D EMA]])/Table2[[#This Row],[200D EMA]]</f>
        <v>6.5928793323358145E-2</v>
      </c>
      <c r="V451">
        <v>0.71899873725797003</v>
      </c>
      <c r="W451">
        <v>28945.05</v>
      </c>
      <c r="X451">
        <v>29378.1</v>
      </c>
      <c r="Y451">
        <v>28945.05</v>
      </c>
      <c r="Z451">
        <v>29525</v>
      </c>
      <c r="AA451">
        <v>27800</v>
      </c>
      <c r="AB451">
        <v>29525</v>
      </c>
      <c r="AC451" s="1">
        <f>(Table2[[#This Row],[Close Price]]/Table2[[#This Row],[Day Low]])-1</f>
        <v>2.8692297992229943E-3</v>
      </c>
      <c r="AD451" s="1">
        <f>(Table2[[#This Row],[Day High]]/Table2[[#This Row],[Close Price]])-1</f>
        <v>1.2057282426338523E-2</v>
      </c>
      <c r="AE451" s="1">
        <f>(Table2[[#This Row],[Close Price]]/Table2[[#This Row],[Current Week Low]])-1</f>
        <v>2.8692297992229943E-3</v>
      </c>
      <c r="AF451" s="1">
        <f>(Table2[[#This Row],[Current Week High]]/Table2[[#This Row],[Close Price]])-1</f>
        <v>1.7117896107564867E-2</v>
      </c>
      <c r="AG451" s="1">
        <f>(Table2[[#This Row],[Close Price]]/Table2[[#This Row],[Current Month Low]])-1</f>
        <v>4.4176258992805639E-2</v>
      </c>
      <c r="AH451" s="1">
        <f>(Table2[[#This Row],[Current Month High]]/Table2[[#This Row],[Close Price]])-1</f>
        <v>1.7117896107564867E-2</v>
      </c>
      <c r="AI451">
        <v>5.1429476955088402</v>
      </c>
      <c r="AJ451">
        <v>31.945909090909002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-0.01</v>
      </c>
      <c r="AM451" t="s">
        <v>3161</v>
      </c>
      <c r="AN451">
        <v>3.29</v>
      </c>
      <c r="AO451" t="s">
        <v>3162</v>
      </c>
      <c r="AP451">
        <v>2.2768117550336999E-2</v>
      </c>
      <c r="AQ451">
        <f>(Table2[[#This Row],[Sharpe Ratio]]-AVERAGE(Table2[Sharpe Ratio]))/_xlfn.STDEV.P(Table2[Sharpe Ratio])</f>
        <v>-0.41197807726819557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0.44359806305878124</v>
      </c>
      <c r="AS451">
        <f>_xlfn.RANK.AVG(Table2[[#This Row],[1Y Return vs Nifty Z-Score]],Table2[1Y Return vs Nifty Z-Score])</f>
        <v>454</v>
      </c>
      <c r="AT451">
        <f>_xlfn.RANK.AVG(Table2[[#This Row],[6M Return vs Nifty Z-Score]],Table2[6M Return vs Nifty Z-Score])</f>
        <v>372</v>
      </c>
      <c r="AU451">
        <f>_xlfn.RANK.AVG(Table2[[#This Row],[Sharpe Ratio Z-Score]],Table2[Sharpe Ratio Z-Score])</f>
        <v>448</v>
      </c>
      <c r="AV451">
        <f>(Table2[[#This Row],[Rank 1Y]]+Table2[[#This Row],[Rank 6M]]+Table2[[#This Row],[Rank Sharpe]])/3</f>
        <v>424.66666666666669</v>
      </c>
    </row>
    <row r="452" spans="1:48" x14ac:dyDescent="0.3">
      <c r="A452" t="s">
        <v>703</v>
      </c>
      <c r="B452" t="s">
        <v>704</v>
      </c>
      <c r="C452" t="s">
        <v>3116</v>
      </c>
      <c r="D452" t="s">
        <v>54</v>
      </c>
      <c r="E452">
        <v>24913.9996441</v>
      </c>
      <c r="F452">
        <v>851.8</v>
      </c>
      <c r="G452">
        <v>-6.6305137129557696</v>
      </c>
      <c r="H452">
        <f>(Table2[[#This Row],[1Y Return vs Nifty]]-AVERAGE(Table2[1Y Return vs Nifty]))/_xlfn.STDEV.P(Table2[1Y Return vs Nifty])</f>
        <v>-0.59902425251874392</v>
      </c>
      <c r="I452">
        <v>11.9790118700282</v>
      </c>
      <c r="J452">
        <f>(Table2[[#This Row],[1M Return vs Nifty]]-AVERAGE(Table2[1M Return vs Nifty]))/_xlfn.STDEV.P(Table2[1M Return vs Nifty])</f>
        <v>1.2218539767855117</v>
      </c>
      <c r="K452">
        <v>13.2293088762955</v>
      </c>
      <c r="L452">
        <f>(Table2[[#This Row],[6M Return vs Nifty]]-AVERAGE(Table2[6M Return vs Nifty]))/_xlfn.STDEV.P(Table2[6M Return vs Nifty])</f>
        <v>0.29984006730393364</v>
      </c>
      <c r="M452">
        <v>6.7683406977469502</v>
      </c>
      <c r="N452">
        <f>(Table2[[#This Row],[1W Return vs Nifty]]-AVERAGE(Table2[1W Return vs Nifty]))/_xlfn.STDEV.P(Table2[1W Return vs Nifty])</f>
        <v>1.3933417921017093</v>
      </c>
      <c r="O452">
        <v>833.5</v>
      </c>
      <c r="P452">
        <v>798.53481892354603</v>
      </c>
      <c r="Q452">
        <v>753.60599467495297</v>
      </c>
      <c r="R452">
        <v>52.607736691568903</v>
      </c>
      <c r="S452" s="1">
        <f>(Table2[[#This Row],[Close Price]]-Table2[[#This Row],[20D EMA]])/Table2[[#This Row],[20D EMA]]</f>
        <v>2.19556088782243E-2</v>
      </c>
      <c r="T452" s="1">
        <f>(Table2[[#This Row],[Close Price]]-Table2[[#This Row],[50D EMA]])/Table2[[#This Row],[50D EMA]]</f>
        <v>6.6703642488949111E-2</v>
      </c>
      <c r="U452" s="1">
        <f>(Table2[[#This Row],[Close Price]]-Table2[[#This Row],[200D EMA]])/Table2[[#This Row],[200D EMA]]</f>
        <v>0.13029886441840241</v>
      </c>
      <c r="V452">
        <v>1.44846416236422</v>
      </c>
      <c r="W452">
        <v>840.4</v>
      </c>
      <c r="X452">
        <v>888.4</v>
      </c>
      <c r="Y452">
        <v>840.4</v>
      </c>
      <c r="Z452">
        <v>895.4</v>
      </c>
      <c r="AA452">
        <v>777</v>
      </c>
      <c r="AB452">
        <v>921.7</v>
      </c>
      <c r="AC452" s="1">
        <f>(Table2[[#This Row],[Close Price]]/Table2[[#This Row],[Day Low]])-1</f>
        <v>1.3564969062351162E-2</v>
      </c>
      <c r="AD452" s="1">
        <f>(Table2[[#This Row],[Day High]]/Table2[[#This Row],[Close Price]])-1</f>
        <v>4.2967832824606811E-2</v>
      </c>
      <c r="AE452" s="1">
        <f>(Table2[[#This Row],[Close Price]]/Table2[[#This Row],[Current Week Low]])-1</f>
        <v>1.3564969062351162E-2</v>
      </c>
      <c r="AF452" s="1">
        <f>(Table2[[#This Row],[Current Week High]]/Table2[[#This Row],[Close Price]])-1</f>
        <v>5.1185724348438599E-2</v>
      </c>
      <c r="AG452" s="1">
        <f>(Table2[[#This Row],[Close Price]]/Table2[[#This Row],[Current Month Low]])-1</f>
        <v>9.6267696267696268E-2</v>
      </c>
      <c r="AH452" s="1">
        <f>(Table2[[#This Row],[Current Month High]]/Table2[[#This Row],[Close Price]])-1</f>
        <v>8.2061516787978572E-2</v>
      </c>
      <c r="AI452">
        <v>8.2061516787978501</v>
      </c>
      <c r="AJ452">
        <v>41.954837096908498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0.08</v>
      </c>
      <c r="AM452" t="s">
        <v>3162</v>
      </c>
      <c r="AN452">
        <v>6.59</v>
      </c>
      <c r="AO452" t="s">
        <v>3162</v>
      </c>
      <c r="AQ452">
        <f>(Table2[[#This Row],[Sharpe Ratio]]-AVERAGE(Table2[Sharpe Ratio]))/_xlfn.STDEV.P(Table2[Sharpe Ratio])</f>
        <v>-0.6796054933231942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1.6364060903492166</v>
      </c>
      <c r="AS452">
        <f>_xlfn.RANK.AVG(Table2[[#This Row],[1Y Return vs Nifty Z-Score]],Table2[1Y Return vs Nifty Z-Score])</f>
        <v>524</v>
      </c>
      <c r="AT452">
        <f>_xlfn.RANK.AVG(Table2[[#This Row],[6M Return vs Nifty Z-Score]],Table2[6M Return vs Nifty Z-Score])</f>
        <v>226</v>
      </c>
      <c r="AU452">
        <f>_xlfn.RANK.AVG(Table2[[#This Row],[Sharpe Ratio Z-Score]],Table2[Sharpe Ratio Z-Score])</f>
        <v>524.5</v>
      </c>
      <c r="AV452">
        <f>(Table2[[#This Row],[Rank 1Y]]+Table2[[#This Row],[Rank 6M]]+Table2[[#This Row],[Rank Sharpe]])/3</f>
        <v>424.83333333333331</v>
      </c>
    </row>
    <row r="453" spans="1:48" x14ac:dyDescent="0.3">
      <c r="A453" t="s">
        <v>1911</v>
      </c>
      <c r="B453" t="s">
        <v>1912</v>
      </c>
      <c r="C453" t="s">
        <v>3123</v>
      </c>
      <c r="D453" t="s">
        <v>117</v>
      </c>
      <c r="E453">
        <v>3637.909777328</v>
      </c>
      <c r="F453">
        <v>201.86</v>
      </c>
      <c r="G453">
        <v>-1.4602450477539901</v>
      </c>
      <c r="H453">
        <f>(Table2[[#This Row],[1Y Return vs Nifty]]-AVERAGE(Table2[1Y Return vs Nifty]))/_xlfn.STDEV.P(Table2[1Y Return vs Nifty])</f>
        <v>-0.51364611569624585</v>
      </c>
      <c r="I453">
        <v>3.4042137254698299</v>
      </c>
      <c r="J453">
        <f>(Table2[[#This Row],[1M Return vs Nifty]]-AVERAGE(Table2[1M Return vs Nifty]))/_xlfn.STDEV.P(Table2[1M Return vs Nifty])</f>
        <v>0.26225391846759705</v>
      </c>
      <c r="K453">
        <v>-13.825217464962799</v>
      </c>
      <c r="L453">
        <f>(Table2[[#This Row],[6M Return vs Nifty]]-AVERAGE(Table2[6M Return vs Nifty]))/_xlfn.STDEV.P(Table2[6M Return vs Nifty])</f>
        <v>-0.63775726490443996</v>
      </c>
      <c r="M453">
        <v>-3.51885836109859</v>
      </c>
      <c r="N453">
        <f>(Table2[[#This Row],[1W Return vs Nifty]]-AVERAGE(Table2[1W Return vs Nifty]))/_xlfn.STDEV.P(Table2[1W Return vs Nifty])</f>
        <v>-0.60225481093450317</v>
      </c>
      <c r="O453">
        <v>219.85</v>
      </c>
      <c r="P453">
        <v>222.66937534508901</v>
      </c>
      <c r="Q453">
        <v>216.024972380333</v>
      </c>
      <c r="R453">
        <v>27.5170756547362</v>
      </c>
      <c r="S453" s="1">
        <f>(Table2[[#This Row],[Close Price]]-Table2[[#This Row],[20D EMA]])/Table2[[#This Row],[20D EMA]]</f>
        <v>-8.1828519445076103E-2</v>
      </c>
      <c r="T453" s="1">
        <f>(Table2[[#This Row],[Close Price]]-Table2[[#This Row],[50D EMA]])/Table2[[#This Row],[50D EMA]]</f>
        <v>-9.3454141652119863E-2</v>
      </c>
      <c r="U453" s="1">
        <f>(Table2[[#This Row],[Close Price]]-Table2[[#This Row],[200D EMA]])/Table2[[#This Row],[200D EMA]]</f>
        <v>-6.5570994983830719E-2</v>
      </c>
      <c r="V453">
        <v>0.53452925181525102</v>
      </c>
      <c r="W453">
        <v>199</v>
      </c>
      <c r="X453">
        <v>213</v>
      </c>
      <c r="Y453">
        <v>199</v>
      </c>
      <c r="Z453">
        <v>220.7</v>
      </c>
      <c r="AA453">
        <v>199</v>
      </c>
      <c r="AB453">
        <v>246.13</v>
      </c>
      <c r="AC453" s="1">
        <f>(Table2[[#This Row],[Close Price]]/Table2[[#This Row],[Day Low]])-1</f>
        <v>1.4371859296482548E-2</v>
      </c>
      <c r="AD453" s="1">
        <f>(Table2[[#This Row],[Day High]]/Table2[[#This Row],[Close Price]])-1</f>
        <v>5.5186763103140635E-2</v>
      </c>
      <c r="AE453" s="1">
        <f>(Table2[[#This Row],[Close Price]]/Table2[[#This Row],[Current Week Low]])-1</f>
        <v>1.4371859296482548E-2</v>
      </c>
      <c r="AF453" s="1">
        <f>(Table2[[#This Row],[Current Week High]]/Table2[[#This Row],[Close Price]])-1</f>
        <v>9.3332012285742394E-2</v>
      </c>
      <c r="AG453" s="1">
        <f>(Table2[[#This Row],[Close Price]]/Table2[[#This Row],[Current Month Low]])-1</f>
        <v>1.4371859296482548E-2</v>
      </c>
      <c r="AH453" s="1">
        <f>(Table2[[#This Row],[Current Month High]]/Table2[[#This Row],[Close Price]])-1</f>
        <v>0.219310413157634</v>
      </c>
      <c r="AI453">
        <v>36.208263152679997</v>
      </c>
      <c r="AJ453">
        <v>26.916064130776402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-0.22</v>
      </c>
      <c r="AM453" t="s">
        <v>3161</v>
      </c>
      <c r="AN453">
        <v>-11.91</v>
      </c>
      <c r="AO453" t="s">
        <v>3161</v>
      </c>
      <c r="AP453">
        <v>8.7910990797498006E-2</v>
      </c>
      <c r="AQ453">
        <f>(Table2[[#This Row],[Sharpe Ratio]]-AVERAGE(Table2[Sharpe Ratio]))/_xlfn.STDEV.P(Table2[Sharpe Ratio])</f>
        <v>0.35374261979830135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488</v>
      </c>
      <c r="AT453">
        <f>_xlfn.RANK.AVG(Table2[[#This Row],[6M Return vs Nifty Z-Score]],Table2[6M Return vs Nifty Z-Score])</f>
        <v>538</v>
      </c>
      <c r="AU453">
        <f>_xlfn.RANK.AVG(Table2[[#This Row],[Sharpe Ratio Z-Score]],Table2[Sharpe Ratio Z-Score])</f>
        <v>250</v>
      </c>
      <c r="AV453">
        <f>(Table2[[#This Row],[Rank 1Y]]+Table2[[#This Row],[Rank 6M]]+Table2[[#This Row],[Rank Sharpe]])/3</f>
        <v>425.33333333333331</v>
      </c>
    </row>
    <row r="454" spans="1:48" x14ac:dyDescent="0.3">
      <c r="A454" t="s">
        <v>230</v>
      </c>
      <c r="B454" t="s">
        <v>231</v>
      </c>
      <c r="C454" t="s">
        <v>3116</v>
      </c>
      <c r="D454" t="s">
        <v>34</v>
      </c>
      <c r="E454">
        <v>109125.49632966</v>
      </c>
      <c r="F454">
        <v>94.95</v>
      </c>
      <c r="G454">
        <v>21.638824637913601</v>
      </c>
      <c r="H454">
        <f>(Table2[[#This Row],[1Y Return vs Nifty]]-AVERAGE(Table2[1Y Return vs Nifty]))/_xlfn.STDEV.P(Table2[1Y Return vs Nifty])</f>
        <v>-0.13220451956240553</v>
      </c>
      <c r="I454">
        <v>-0.99928038890082505</v>
      </c>
      <c r="J454">
        <f>(Table2[[#This Row],[1M Return vs Nifty]]-AVERAGE(Table2[1M Return vs Nifty]))/_xlfn.STDEV.P(Table2[1M Return vs Nifty])</f>
        <v>-0.23053823100524704</v>
      </c>
      <c r="K454">
        <v>-38.224182549758702</v>
      </c>
      <c r="L454">
        <f>(Table2[[#This Row],[6M Return vs Nifty]]-AVERAGE(Table2[6M Return vs Nifty]))/_xlfn.STDEV.P(Table2[6M Return vs Nifty])</f>
        <v>-1.4833238914863753</v>
      </c>
      <c r="M454">
        <v>-0.45823803505600802</v>
      </c>
      <c r="N454">
        <f>(Table2[[#This Row],[1W Return vs Nifty]]-AVERAGE(Table2[1W Return vs Nifty]))/_xlfn.STDEV.P(Table2[1W Return vs Nifty])</f>
        <v>-8.5301740439254186E-3</v>
      </c>
      <c r="O454">
        <v>104.3</v>
      </c>
      <c r="P454">
        <v>108.810448656435</v>
      </c>
      <c r="Q454">
        <v>109.88732121338801</v>
      </c>
      <c r="R454">
        <v>17.6592728252289</v>
      </c>
      <c r="S454" s="1">
        <f>(Table2[[#This Row],[Close Price]]-Table2[[#This Row],[20D EMA]])/Table2[[#This Row],[20D EMA]]</f>
        <v>-8.9645254074784228E-2</v>
      </c>
      <c r="T454" s="1">
        <f>(Table2[[#This Row],[Close Price]]-Table2[[#This Row],[50D EMA]])/Table2[[#This Row],[50D EMA]]</f>
        <v>-0.12738159641450295</v>
      </c>
      <c r="U454" s="1">
        <f>(Table2[[#This Row],[Close Price]]-Table2[[#This Row],[200D EMA]])/Table2[[#This Row],[200D EMA]]</f>
        <v>-0.13593307260972826</v>
      </c>
      <c r="V454">
        <v>0.73358823995085698</v>
      </c>
      <c r="W454">
        <v>94.4</v>
      </c>
      <c r="X454">
        <v>103.13</v>
      </c>
      <c r="Y454">
        <v>94.4</v>
      </c>
      <c r="Z454">
        <v>104.45</v>
      </c>
      <c r="AA454">
        <v>94.4</v>
      </c>
      <c r="AB454">
        <v>107.4</v>
      </c>
      <c r="AC454" s="1">
        <f>(Table2[[#This Row],[Close Price]]/Table2[[#This Row],[Day Low]])-1</f>
        <v>5.8262711864407457E-3</v>
      </c>
      <c r="AD454" s="1">
        <f>(Table2[[#This Row],[Day High]]/Table2[[#This Row],[Close Price]])-1</f>
        <v>8.6150605581885031E-2</v>
      </c>
      <c r="AE454" s="1">
        <f>(Table2[[#This Row],[Close Price]]/Table2[[#This Row],[Current Week Low]])-1</f>
        <v>5.8262711864407457E-3</v>
      </c>
      <c r="AF454" s="1">
        <f>(Table2[[#This Row],[Current Week High]]/Table2[[#This Row],[Close Price]])-1</f>
        <v>0.10005265929436535</v>
      </c>
      <c r="AG454" s="1">
        <f>(Table2[[#This Row],[Close Price]]/Table2[[#This Row],[Current Month Low]])-1</f>
        <v>5.8262711864407457E-3</v>
      </c>
      <c r="AH454" s="1">
        <f>(Table2[[#This Row],[Current Month High]]/Table2[[#This Row],[Close Price]])-1</f>
        <v>0.13112164296998419</v>
      </c>
      <c r="AI454">
        <v>50.5002632964718</v>
      </c>
      <c r="AJ454">
        <v>40.979955456570103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-0.21</v>
      </c>
      <c r="AM454" t="s">
        <v>3161</v>
      </c>
      <c r="AN454">
        <v>-10.3</v>
      </c>
      <c r="AO454" t="s">
        <v>3161</v>
      </c>
      <c r="AP454">
        <v>9.5803938632381E-2</v>
      </c>
      <c r="AQ454">
        <f>(Table2[[#This Row],[Sharpe Ratio]]-AVERAGE(Table2[Sharpe Ratio]))/_xlfn.STDEV.P(Table2[Sharpe Ratio])</f>
        <v>0.44652012893740739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336</v>
      </c>
      <c r="AT454">
        <f>_xlfn.RANK.AVG(Table2[[#This Row],[6M Return vs Nifty Z-Score]],Table2[6M Return vs Nifty Z-Score])</f>
        <v>714</v>
      </c>
      <c r="AU454">
        <f>_xlfn.RANK.AVG(Table2[[#This Row],[Sharpe Ratio Z-Score]],Table2[Sharpe Ratio Z-Score])</f>
        <v>227</v>
      </c>
      <c r="AV454">
        <f>(Table2[[#This Row],[Rank 1Y]]+Table2[[#This Row],[Rank 6M]]+Table2[[#This Row],[Rank Sharpe]])/3</f>
        <v>425.66666666666669</v>
      </c>
    </row>
    <row r="455" spans="1:48" x14ac:dyDescent="0.3">
      <c r="A455" t="s">
        <v>473</v>
      </c>
      <c r="B455" t="s">
        <v>474</v>
      </c>
      <c r="C455" t="s">
        <v>3127</v>
      </c>
      <c r="D455" t="s">
        <v>138</v>
      </c>
      <c r="E455">
        <v>45371.380464875001</v>
      </c>
      <c r="F455">
        <v>51316.25</v>
      </c>
      <c r="G455">
        <v>12.7891760161008</v>
      </c>
      <c r="H455">
        <f>(Table2[[#This Row],[1Y Return vs Nifty]]-AVERAGE(Table2[1Y Return vs Nifty]))/_xlfn.STDEV.P(Table2[1Y Return vs Nifty])</f>
        <v>-0.27834131820682917</v>
      </c>
      <c r="I455">
        <v>8.2698154348715391</v>
      </c>
      <c r="J455">
        <f>(Table2[[#This Row],[1M Return vs Nifty]]-AVERAGE(Table2[1M Return vs Nifty]))/_xlfn.STDEV.P(Table2[1M Return vs Nifty])</f>
        <v>0.8067602269987928</v>
      </c>
      <c r="K455">
        <v>5.0880910387549703</v>
      </c>
      <c r="L455">
        <f>(Table2[[#This Row],[6M Return vs Nifty]]-AVERAGE(Table2[6M Return vs Nifty]))/_xlfn.STDEV.P(Table2[6M Return vs Nifty])</f>
        <v>1.7699325709630495E-2</v>
      </c>
      <c r="M455">
        <v>4.9622885412058899</v>
      </c>
      <c r="N455">
        <f>(Table2[[#This Row],[1W Return vs Nifty]]-AVERAGE(Table2[1W Return vs Nifty]))/_xlfn.STDEV.P(Table2[1W Return vs Nifty])</f>
        <v>1.0429887438246368</v>
      </c>
      <c r="O455">
        <v>50065.09</v>
      </c>
      <c r="P455">
        <v>50472.613432491496</v>
      </c>
      <c r="Q455">
        <v>47886.928666032501</v>
      </c>
      <c r="R455">
        <v>67.020119249638697</v>
      </c>
      <c r="S455" s="1">
        <f>(Table2[[#This Row],[Close Price]]-Table2[[#This Row],[20D EMA]])/Table2[[#This Row],[20D EMA]]</f>
        <v>2.4990667149504847E-2</v>
      </c>
      <c r="T455" s="1">
        <f>(Table2[[#This Row],[Close Price]]-Table2[[#This Row],[50D EMA]])/Table2[[#This Row],[50D EMA]]</f>
        <v>1.6714739145356334E-2</v>
      </c>
      <c r="U455" s="1">
        <f>(Table2[[#This Row],[Close Price]]-Table2[[#This Row],[200D EMA]])/Table2[[#This Row],[200D EMA]]</f>
        <v>7.1612889560821E-2</v>
      </c>
      <c r="V455">
        <v>0.60026703704908302</v>
      </c>
      <c r="W455">
        <v>51051.05</v>
      </c>
      <c r="X455">
        <v>51999</v>
      </c>
      <c r="Y455">
        <v>50600.1</v>
      </c>
      <c r="Z455">
        <v>51999</v>
      </c>
      <c r="AA455">
        <v>46827.95</v>
      </c>
      <c r="AB455">
        <v>51999</v>
      </c>
      <c r="AC455" s="1">
        <f>(Table2[[#This Row],[Close Price]]/Table2[[#This Row],[Day Low]])-1</f>
        <v>5.1948001069517247E-3</v>
      </c>
      <c r="AD455" s="1">
        <f>(Table2[[#This Row],[Day High]]/Table2[[#This Row],[Close Price]])-1</f>
        <v>1.3304752393247687E-2</v>
      </c>
      <c r="AE455" s="1">
        <f>(Table2[[#This Row],[Close Price]]/Table2[[#This Row],[Current Week Low]])-1</f>
        <v>1.4153134084715191E-2</v>
      </c>
      <c r="AF455" s="1">
        <f>(Table2[[#This Row],[Current Week High]]/Table2[[#This Row],[Close Price]])-1</f>
        <v>1.3304752393247687E-2</v>
      </c>
      <c r="AG455" s="1">
        <f>(Table2[[#This Row],[Close Price]]/Table2[[#This Row],[Current Month Low]])-1</f>
        <v>9.5846604431754967E-2</v>
      </c>
      <c r="AH455" s="1">
        <f>(Table2[[#This Row],[Current Month High]]/Table2[[#This Row],[Close Price]])-1</f>
        <v>1.3304752393247687E-2</v>
      </c>
      <c r="AI455">
        <v>16.910335420066701</v>
      </c>
      <c r="AJ455">
        <v>46.711333220880697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-0.05</v>
      </c>
      <c r="AM455" t="s">
        <v>3161</v>
      </c>
      <c r="AN455">
        <v>6.41</v>
      </c>
      <c r="AO455" t="s">
        <v>3162</v>
      </c>
      <c r="AP455">
        <v>-7.9478659814299999E-3</v>
      </c>
      <c r="AQ455">
        <f>(Table2[[#This Row],[Sharpe Ratio]]-AVERAGE(Table2[Sharpe Ratio]))/_xlfn.STDEV.P(Table2[Sharpe Ratio])</f>
        <v>-0.77302853679874284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390</v>
      </c>
      <c r="AT455">
        <f>_xlfn.RANK.AVG(Table2[[#This Row],[6M Return vs Nifty Z-Score]],Table2[6M Return vs Nifty Z-Score])</f>
        <v>319</v>
      </c>
      <c r="AU455">
        <f>_xlfn.RANK.AVG(Table2[[#This Row],[Sharpe Ratio Z-Score]],Table2[Sharpe Ratio Z-Score])</f>
        <v>571</v>
      </c>
      <c r="AV455">
        <f>(Table2[[#This Row],[Rank 1Y]]+Table2[[#This Row],[Rank 6M]]+Table2[[#This Row],[Rank Sharpe]])/3</f>
        <v>426.66666666666669</v>
      </c>
    </row>
    <row r="456" spans="1:48" x14ac:dyDescent="0.3">
      <c r="A456" t="s">
        <v>1701</v>
      </c>
      <c r="B456" t="s">
        <v>1702</v>
      </c>
      <c r="C456" t="s">
        <v>3126</v>
      </c>
      <c r="D456" t="s">
        <v>72</v>
      </c>
      <c r="E456">
        <v>4828.7359999999999</v>
      </c>
      <c r="F456">
        <v>685.9</v>
      </c>
      <c r="G456">
        <v>36.503771011646201</v>
      </c>
      <c r="H456">
        <f>(Table2[[#This Row],[1Y Return vs Nifty]]-AVERAGE(Table2[1Y Return vs Nifty]))/_xlfn.STDEV.P(Table2[1Y Return vs Nifty])</f>
        <v>0.11326462479706054</v>
      </c>
      <c r="I456">
        <v>3.0702632327453498</v>
      </c>
      <c r="J456">
        <f>(Table2[[#This Row],[1M Return vs Nifty]]-AVERAGE(Table2[1M Return vs Nifty]))/_xlfn.STDEV.P(Table2[1M Return vs Nifty])</f>
        <v>0.224881737001486</v>
      </c>
      <c r="K456">
        <v>-30.5953704661672</v>
      </c>
      <c r="L456">
        <f>(Table2[[#This Row],[6M Return vs Nifty]]-AVERAGE(Table2[6M Return vs Nifty]))/_xlfn.STDEV.P(Table2[6M Return vs Nifty])</f>
        <v>-1.2189410016411961</v>
      </c>
      <c r="M456">
        <v>1.52479344217163</v>
      </c>
      <c r="N456">
        <f>(Table2[[#This Row],[1W Return vs Nifty]]-AVERAGE(Table2[1W Return vs Nifty]))/_xlfn.STDEV.P(Table2[1W Return vs Nifty])</f>
        <v>0.37615479773822463</v>
      </c>
      <c r="O456">
        <v>698.99</v>
      </c>
      <c r="P456">
        <v>737.88355385607895</v>
      </c>
      <c r="Q456">
        <v>763.74255734342796</v>
      </c>
      <c r="R456">
        <v>46.014047897608101</v>
      </c>
      <c r="S456" s="1">
        <f>(Table2[[#This Row],[Close Price]]-Table2[[#This Row],[20D EMA]])/Table2[[#This Row],[20D EMA]]</f>
        <v>-1.8727020415170506E-2</v>
      </c>
      <c r="T456" s="1">
        <f>(Table2[[#This Row],[Close Price]]-Table2[[#This Row],[50D EMA]])/Table2[[#This Row],[50D EMA]]</f>
        <v>-7.0449535816891423E-2</v>
      </c>
      <c r="U456" s="1">
        <f>(Table2[[#This Row],[Close Price]]-Table2[[#This Row],[200D EMA]])/Table2[[#This Row],[200D EMA]]</f>
        <v>-0.10192250856648931</v>
      </c>
      <c r="V456">
        <v>1.1742778782755401</v>
      </c>
      <c r="W456">
        <v>681.05</v>
      </c>
      <c r="X456">
        <v>720.25</v>
      </c>
      <c r="Y456">
        <v>681.05</v>
      </c>
      <c r="Z456">
        <v>728.95</v>
      </c>
      <c r="AA456">
        <v>600.1</v>
      </c>
      <c r="AB456">
        <v>738.5</v>
      </c>
      <c r="AC456" s="1">
        <f>(Table2[[#This Row],[Close Price]]/Table2[[#This Row],[Day Low]])-1</f>
        <v>7.1213567285808299E-3</v>
      </c>
      <c r="AD456" s="1">
        <f>(Table2[[#This Row],[Day High]]/Table2[[#This Row],[Close Price]])-1</f>
        <v>5.00801866161249E-2</v>
      </c>
      <c r="AE456" s="1">
        <f>(Table2[[#This Row],[Close Price]]/Table2[[#This Row],[Current Week Low]])-1</f>
        <v>7.1213567285808299E-3</v>
      </c>
      <c r="AF456" s="1">
        <f>(Table2[[#This Row],[Current Week High]]/Table2[[#This Row],[Close Price]])-1</f>
        <v>6.2764251348593092E-2</v>
      </c>
      <c r="AG456" s="1">
        <f>(Table2[[#This Row],[Close Price]]/Table2[[#This Row],[Current Month Low]])-1</f>
        <v>0.14297617063822687</v>
      </c>
      <c r="AH456" s="1">
        <f>(Table2[[#This Row],[Current Month High]]/Table2[[#This Row],[Close Price]])-1</f>
        <v>7.6687563784808344E-2</v>
      </c>
      <c r="AI456">
        <v>69.849832337075298</v>
      </c>
      <c r="AJ456">
        <v>64.3661634315839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-0.27</v>
      </c>
      <c r="AM456" t="s">
        <v>3161</v>
      </c>
      <c r="AN456">
        <v>6.27</v>
      </c>
      <c r="AO456" t="s">
        <v>3162</v>
      </c>
      <c r="AP456">
        <v>5.7845326345831997E-2</v>
      </c>
      <c r="AQ456">
        <f>(Table2[[#This Row],[Sharpe Ratio]]-AVERAGE(Table2[Sharpe Ratio]))/_xlfn.STDEV.P(Table2[Sharpe Ratio])</f>
        <v>3.3632385018069372E-4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257</v>
      </c>
      <c r="AT456">
        <f>_xlfn.RANK.AVG(Table2[[#This Row],[6M Return vs Nifty Z-Score]],Table2[6M Return vs Nifty Z-Score])</f>
        <v>684</v>
      </c>
      <c r="AU456">
        <f>_xlfn.RANK.AVG(Table2[[#This Row],[Sharpe Ratio Z-Score]],Table2[Sharpe Ratio Z-Score])</f>
        <v>339</v>
      </c>
      <c r="AV456">
        <f>(Table2[[#This Row],[Rank 1Y]]+Table2[[#This Row],[Rank 6M]]+Table2[[#This Row],[Rank Sharpe]])/3</f>
        <v>426.66666666666669</v>
      </c>
    </row>
    <row r="457" spans="1:48" x14ac:dyDescent="0.3">
      <c r="A457" t="s">
        <v>1114</v>
      </c>
      <c r="B457" t="s">
        <v>1115</v>
      </c>
      <c r="C457" t="s">
        <v>3120</v>
      </c>
      <c r="D457" t="s">
        <v>253</v>
      </c>
      <c r="E457">
        <v>10936.86078888</v>
      </c>
      <c r="F457">
        <v>2133.3000000000002</v>
      </c>
      <c r="G457">
        <v>21.598658693706302</v>
      </c>
      <c r="H457">
        <f>(Table2[[#This Row],[1Y Return vs Nifty]]-AVERAGE(Table2[1Y Return vs Nifty]))/_xlfn.STDEV.P(Table2[1Y Return vs Nifty])</f>
        <v>-0.13286779137712112</v>
      </c>
      <c r="I457">
        <v>7.9970945178306501</v>
      </c>
      <c r="J457">
        <f>(Table2[[#This Row],[1M Return vs Nifty]]-AVERAGE(Table2[1M Return vs Nifty]))/_xlfn.STDEV.P(Table2[1M Return vs Nifty])</f>
        <v>0.77624020734526533</v>
      </c>
      <c r="K457">
        <v>9.6472167319170001</v>
      </c>
      <c r="L457">
        <f>(Table2[[#This Row],[6M Return vs Nifty]]-AVERAGE(Table2[6M Return vs Nifty]))/_xlfn.STDEV.P(Table2[6M Return vs Nifty])</f>
        <v>0.17569965560609394</v>
      </c>
      <c r="M457">
        <v>-2.2895852803766998</v>
      </c>
      <c r="N457">
        <f>(Table2[[#This Row],[1W Return vs Nifty]]-AVERAGE(Table2[1W Return vs Nifty]))/_xlfn.STDEV.P(Table2[1W Return vs Nifty])</f>
        <v>-0.36379017444211265</v>
      </c>
      <c r="O457">
        <v>2206.5100000000002</v>
      </c>
      <c r="P457">
        <v>2163.05666804868</v>
      </c>
      <c r="Q457">
        <v>1942.8290136714099</v>
      </c>
      <c r="R457">
        <v>29.9003430662851</v>
      </c>
      <c r="S457" s="1">
        <f>(Table2[[#This Row],[Close Price]]-Table2[[#This Row],[20D EMA]])/Table2[[#This Row],[20D EMA]]</f>
        <v>-3.3179092775468967E-2</v>
      </c>
      <c r="T457" s="1">
        <f>(Table2[[#This Row],[Close Price]]-Table2[[#This Row],[50D EMA]])/Table2[[#This Row],[50D EMA]]</f>
        <v>-1.3756767674294748E-2</v>
      </c>
      <c r="U457" s="1">
        <f>(Table2[[#This Row],[Close Price]]-Table2[[#This Row],[200D EMA]])/Table2[[#This Row],[200D EMA]]</f>
        <v>9.8037956499657533E-2</v>
      </c>
      <c r="V457">
        <v>0.73497773042936299</v>
      </c>
      <c r="W457">
        <v>2127</v>
      </c>
      <c r="X457">
        <v>2190.5</v>
      </c>
      <c r="Y457">
        <v>2127</v>
      </c>
      <c r="Z457">
        <v>2217.9</v>
      </c>
      <c r="AA457">
        <v>2127</v>
      </c>
      <c r="AB457">
        <v>2318.3000000000002</v>
      </c>
      <c r="AC457" s="1">
        <f>(Table2[[#This Row],[Close Price]]/Table2[[#This Row],[Day Low]])-1</f>
        <v>2.9619181946405337E-3</v>
      </c>
      <c r="AD457" s="1">
        <f>(Table2[[#This Row],[Day High]]/Table2[[#This Row],[Close Price]])-1</f>
        <v>2.6812918951858444E-2</v>
      </c>
      <c r="AE457" s="1">
        <f>(Table2[[#This Row],[Close Price]]/Table2[[#This Row],[Current Week Low]])-1</f>
        <v>2.9619181946405337E-3</v>
      </c>
      <c r="AF457" s="1">
        <f>(Table2[[#This Row],[Current Week High]]/Table2[[#This Row],[Close Price]])-1</f>
        <v>3.9656869638588166E-2</v>
      </c>
      <c r="AG457" s="1">
        <f>(Table2[[#This Row],[Close Price]]/Table2[[#This Row],[Current Month Low]])-1</f>
        <v>2.9619181946405337E-3</v>
      </c>
      <c r="AH457" s="1">
        <f>(Table2[[#This Row],[Current Month High]]/Table2[[#This Row],[Close Price]])-1</f>
        <v>8.6720105001640624E-2</v>
      </c>
      <c r="AI457">
        <v>8.6720105001640597</v>
      </c>
      <c r="AJ457">
        <v>56.854527407080603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-0.02</v>
      </c>
      <c r="AM457" t="s">
        <v>3161</v>
      </c>
      <c r="AN457">
        <v>-4.54</v>
      </c>
      <c r="AO457" t="s">
        <v>3161</v>
      </c>
      <c r="AP457">
        <v>-6.4768155491154E-2</v>
      </c>
      <c r="AQ457">
        <f>(Table2[[#This Row],[Sharpe Ratio]]-AVERAGE(Table2[Sharpe Ratio]))/_xlfn.STDEV.P(Table2[Sharpe Ratio])</f>
        <v>-1.4409215774668895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-0.98563968033476401</v>
      </c>
      <c r="AS457">
        <f>_xlfn.RANK.AVG(Table2[[#This Row],[1Y Return vs Nifty Z-Score]],Table2[1Y Return vs Nifty Z-Score])</f>
        <v>337</v>
      </c>
      <c r="AT457">
        <f>_xlfn.RANK.AVG(Table2[[#This Row],[6M Return vs Nifty Z-Score]],Table2[6M Return vs Nifty Z-Score])</f>
        <v>263</v>
      </c>
      <c r="AU457">
        <f>_xlfn.RANK.AVG(Table2[[#This Row],[Sharpe Ratio Z-Score]],Table2[Sharpe Ratio Z-Score])</f>
        <v>681</v>
      </c>
      <c r="AV457">
        <f>(Table2[[#This Row],[Rank 1Y]]+Table2[[#This Row],[Rank 6M]]+Table2[[#This Row],[Rank Sharpe]])/3</f>
        <v>427</v>
      </c>
    </row>
    <row r="458" spans="1:48" x14ac:dyDescent="0.3">
      <c r="A458" t="s">
        <v>164</v>
      </c>
      <c r="B458" t="s">
        <v>165</v>
      </c>
      <c r="C458" t="s">
        <v>3130</v>
      </c>
      <c r="D458" t="s">
        <v>166</v>
      </c>
      <c r="E458">
        <v>159066.330621225</v>
      </c>
      <c r="F458">
        <v>3127.45</v>
      </c>
      <c r="G458">
        <v>8.9103496690362807</v>
      </c>
      <c r="H458">
        <f>(Table2[[#This Row],[1Y Return vs Nifty]]-AVERAGE(Table2[1Y Return vs Nifty]))/_xlfn.STDEV.P(Table2[1Y Return vs Nifty])</f>
        <v>-0.34239349576566419</v>
      </c>
      <c r="I458">
        <v>0.70608565221671604</v>
      </c>
      <c r="J458">
        <f>(Table2[[#This Row],[1M Return vs Nifty]]-AVERAGE(Table2[1M Return vs Nifty]))/_xlfn.STDEV.P(Table2[1M Return vs Nifty])</f>
        <v>-3.9691831484075887E-2</v>
      </c>
      <c r="K458">
        <v>-1.64585546381482</v>
      </c>
      <c r="L458">
        <f>(Table2[[#This Row],[6M Return vs Nifty]]-AVERAGE(Table2[6M Return vs Nifty]))/_xlfn.STDEV.P(Table2[6M Return vs Nifty])</f>
        <v>-0.21567124586880704</v>
      </c>
      <c r="M458">
        <v>1.65847668283603</v>
      </c>
      <c r="N458">
        <f>(Table2[[#This Row],[1W Return vs Nifty]]-AVERAGE(Table2[1W Return vs Nifty]))/_xlfn.STDEV.P(Table2[1W Return vs Nifty])</f>
        <v>0.40208778682754898</v>
      </c>
      <c r="O458">
        <v>3187.12</v>
      </c>
      <c r="P458">
        <v>3184.68904447984</v>
      </c>
      <c r="Q458">
        <v>3008.0792976294001</v>
      </c>
      <c r="R458">
        <v>37.361171907450199</v>
      </c>
      <c r="S458" s="1">
        <f>(Table2[[#This Row],[Close Price]]-Table2[[#This Row],[20D EMA]])/Table2[[#This Row],[20D EMA]]</f>
        <v>-1.8722231983734555E-2</v>
      </c>
      <c r="T458" s="1">
        <f>(Table2[[#This Row],[Close Price]]-Table2[[#This Row],[50D EMA]])/Table2[[#This Row],[50D EMA]]</f>
        <v>-1.797319728249612E-2</v>
      </c>
      <c r="U458" s="1">
        <f>(Table2[[#This Row],[Close Price]]-Table2[[#This Row],[200D EMA]])/Table2[[#This Row],[200D EMA]]</f>
        <v>3.9683362890291181E-2</v>
      </c>
      <c r="V458">
        <v>1.1090955088449199</v>
      </c>
      <c r="W458">
        <v>3110</v>
      </c>
      <c r="X458">
        <v>3183.45</v>
      </c>
      <c r="Y458">
        <v>3110</v>
      </c>
      <c r="Z458">
        <v>3204.75</v>
      </c>
      <c r="AA458">
        <v>3100.3</v>
      </c>
      <c r="AB458">
        <v>3396.4</v>
      </c>
      <c r="AC458" s="1">
        <f>(Table2[[#This Row],[Close Price]]/Table2[[#This Row],[Day Low]])-1</f>
        <v>5.6109324758841783E-3</v>
      </c>
      <c r="AD458" s="1">
        <f>(Table2[[#This Row],[Day High]]/Table2[[#This Row],[Close Price]])-1</f>
        <v>1.7905961726006892E-2</v>
      </c>
      <c r="AE458" s="1">
        <f>(Table2[[#This Row],[Close Price]]/Table2[[#This Row],[Current Week Low]])-1</f>
        <v>5.6109324758841783E-3</v>
      </c>
      <c r="AF458" s="1">
        <f>(Table2[[#This Row],[Current Week High]]/Table2[[#This Row],[Close Price]])-1</f>
        <v>2.4716622168220237E-2</v>
      </c>
      <c r="AG458" s="1">
        <f>(Table2[[#This Row],[Close Price]]/Table2[[#This Row],[Current Month Low]])-1</f>
        <v>8.7572170435117336E-3</v>
      </c>
      <c r="AH458" s="1">
        <f>(Table2[[#This Row],[Current Month High]]/Table2[[#This Row],[Close Price]])-1</f>
        <v>8.5996578682313141E-2</v>
      </c>
      <c r="AI458">
        <v>9.1943915969879608</v>
      </c>
      <c r="AJ458">
        <v>36.4179625308062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0.06</v>
      </c>
      <c r="AM458" t="s">
        <v>3162</v>
      </c>
      <c r="AN458">
        <v>-2.54</v>
      </c>
      <c r="AO458" t="s">
        <v>3161</v>
      </c>
      <c r="AP458">
        <v>8.8391192079159998E-3</v>
      </c>
      <c r="AQ458">
        <f>(Table2[[#This Row],[Sharpe Ratio]]-AVERAGE(Table2[Sharpe Ratio]))/_xlfn.STDEV.P(Table2[Sharpe Ratio])</f>
        <v>-0.57570623030390033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-0.77137501659489849</v>
      </c>
      <c r="AS458">
        <f>_xlfn.RANK.AVG(Table2[[#This Row],[1Y Return vs Nifty Z-Score]],Table2[1Y Return vs Nifty Z-Score])</f>
        <v>411</v>
      </c>
      <c r="AT458">
        <f>_xlfn.RANK.AVG(Table2[[#This Row],[6M Return vs Nifty Z-Score]],Table2[6M Return vs Nifty Z-Score])</f>
        <v>397</v>
      </c>
      <c r="AU458">
        <f>_xlfn.RANK.AVG(Table2[[#This Row],[Sharpe Ratio Z-Score]],Table2[Sharpe Ratio Z-Score])</f>
        <v>484</v>
      </c>
      <c r="AV458">
        <f>(Table2[[#This Row],[Rank 1Y]]+Table2[[#This Row],[Rank 6M]]+Table2[[#This Row],[Rank Sharpe]])/3</f>
        <v>430.66666666666669</v>
      </c>
    </row>
    <row r="459" spans="1:48" x14ac:dyDescent="0.3">
      <c r="A459" t="s">
        <v>276</v>
      </c>
      <c r="B459" t="s">
        <v>277</v>
      </c>
      <c r="C459" t="s">
        <v>3116</v>
      </c>
      <c r="D459" t="s">
        <v>34</v>
      </c>
      <c r="E459">
        <v>95003.512659999993</v>
      </c>
      <c r="F459">
        <v>50.26</v>
      </c>
      <c r="G459">
        <v>18.490609035772898</v>
      </c>
      <c r="H459">
        <f>(Table2[[#This Row],[1Y Return vs Nifty]]-AVERAGE(Table2[1Y Return vs Nifty]))/_xlfn.STDEV.P(Table2[1Y Return vs Nifty])</f>
        <v>-0.18419191128836379</v>
      </c>
      <c r="I459">
        <v>-3.8548415131250402</v>
      </c>
      <c r="J459">
        <f>(Table2[[#This Row],[1M Return vs Nifty]]-AVERAGE(Table2[1M Return vs Nifty]))/_xlfn.STDEV.P(Table2[1M Return vs Nifty])</f>
        <v>-0.5501022108378073</v>
      </c>
      <c r="K459">
        <v>-30.5363656626592</v>
      </c>
      <c r="L459">
        <f>(Table2[[#This Row],[6M Return vs Nifty]]-AVERAGE(Table2[6M Return vs Nifty]))/_xlfn.STDEV.P(Table2[6M Return vs Nifty])</f>
        <v>-1.2168961406202063</v>
      </c>
      <c r="M459">
        <v>0.56931269034061005</v>
      </c>
      <c r="N459">
        <f>(Table2[[#This Row],[1W Return vs Nifty]]-AVERAGE(Table2[1W Return vs Nifty]))/_xlfn.STDEV.P(Table2[1W Return vs Nifty])</f>
        <v>0.19080267888514085</v>
      </c>
      <c r="O459">
        <v>55.27</v>
      </c>
      <c r="P459">
        <v>57.849558341261101</v>
      </c>
      <c r="Q459">
        <v>57.411805529648099</v>
      </c>
      <c r="R459">
        <v>22.511653580863701</v>
      </c>
      <c r="S459" s="1">
        <f>(Table2[[#This Row],[Close Price]]-Table2[[#This Row],[20D EMA]])/Table2[[#This Row],[20D EMA]]</f>
        <v>-9.064592002894889E-2</v>
      </c>
      <c r="T459" s="1">
        <f>(Table2[[#This Row],[Close Price]]-Table2[[#This Row],[50D EMA]])/Table2[[#This Row],[50D EMA]]</f>
        <v>-0.13119474994933303</v>
      </c>
      <c r="U459" s="1">
        <f>(Table2[[#This Row],[Close Price]]-Table2[[#This Row],[200D EMA]])/Table2[[#This Row],[200D EMA]]</f>
        <v>-0.12457029462267701</v>
      </c>
      <c r="V459">
        <v>0.61103034687107605</v>
      </c>
      <c r="W459">
        <v>49.72</v>
      </c>
      <c r="X459">
        <v>53.45</v>
      </c>
      <c r="Y459">
        <v>49.72</v>
      </c>
      <c r="Z459">
        <v>55.85</v>
      </c>
      <c r="AA459">
        <v>49.72</v>
      </c>
      <c r="AB459">
        <v>58.08</v>
      </c>
      <c r="AC459" s="1">
        <f>(Table2[[#This Row],[Close Price]]/Table2[[#This Row],[Day Low]])-1</f>
        <v>1.0860820595333776E-2</v>
      </c>
      <c r="AD459" s="1">
        <f>(Table2[[#This Row],[Day High]]/Table2[[#This Row],[Close Price]])-1</f>
        <v>6.346995622761642E-2</v>
      </c>
      <c r="AE459" s="1">
        <f>(Table2[[#This Row],[Close Price]]/Table2[[#This Row],[Current Week Low]])-1</f>
        <v>1.0860820595333776E-2</v>
      </c>
      <c r="AF459" s="1">
        <f>(Table2[[#This Row],[Current Week High]]/Table2[[#This Row],[Close Price]])-1</f>
        <v>0.11122164743334673</v>
      </c>
      <c r="AG459" s="1">
        <f>(Table2[[#This Row],[Close Price]]/Table2[[#This Row],[Current Month Low]])-1</f>
        <v>1.0860820595333776E-2</v>
      </c>
      <c r="AH459" s="1">
        <f>(Table2[[#This Row],[Current Month High]]/Table2[[#This Row],[Close Price]])-1</f>
        <v>0.15559092717867085</v>
      </c>
      <c r="AI459">
        <v>66.633505769996006</v>
      </c>
      <c r="AJ459">
        <v>37.135061391541598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-0.23</v>
      </c>
      <c r="AM459" t="s">
        <v>3161</v>
      </c>
      <c r="AN459">
        <v>-9.67</v>
      </c>
      <c r="AO459" t="s">
        <v>3161</v>
      </c>
      <c r="AP459">
        <v>8.6072290538987004E-2</v>
      </c>
      <c r="AQ459">
        <f>(Table2[[#This Row],[Sharpe Ratio]]-AVERAGE(Table2[Sharpe Ratio]))/_xlfn.STDEV.P(Table2[Sharpe Ratio])</f>
        <v>0.33212965166437347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357</v>
      </c>
      <c r="AT459">
        <f>_xlfn.RANK.AVG(Table2[[#This Row],[6M Return vs Nifty Z-Score]],Table2[6M Return vs Nifty Z-Score])</f>
        <v>683</v>
      </c>
      <c r="AU459">
        <f>_xlfn.RANK.AVG(Table2[[#This Row],[Sharpe Ratio Z-Score]],Table2[Sharpe Ratio Z-Score])</f>
        <v>259</v>
      </c>
      <c r="AV459">
        <f>(Table2[[#This Row],[Rank 1Y]]+Table2[[#This Row],[Rank 6M]]+Table2[[#This Row],[Rank Sharpe]])/3</f>
        <v>433</v>
      </c>
    </row>
    <row r="460" spans="1:48" x14ac:dyDescent="0.3">
      <c r="A460" t="s">
        <v>429</v>
      </c>
      <c r="B460" t="s">
        <v>430</v>
      </c>
      <c r="C460" t="s">
        <v>3116</v>
      </c>
      <c r="D460" t="s">
        <v>34</v>
      </c>
      <c r="E460">
        <v>52319.272978175999</v>
      </c>
      <c r="F460">
        <v>46.39</v>
      </c>
      <c r="G460">
        <v>4.5381765422906302</v>
      </c>
      <c r="H460">
        <f>(Table2[[#This Row],[1Y Return vs Nifty]]-AVERAGE(Table2[1Y Return vs Nifty]))/_xlfn.STDEV.P(Table2[1Y Return vs Nifty])</f>
        <v>-0.41459245090688052</v>
      </c>
      <c r="I460">
        <v>0.80255932926098905</v>
      </c>
      <c r="J460">
        <f>(Table2[[#This Row],[1M Return vs Nifty]]-AVERAGE(Table2[1M Return vs Nifty]))/_xlfn.STDEV.P(Table2[1M Return vs Nifty])</f>
        <v>-2.8895525313699436E-2</v>
      </c>
      <c r="K460">
        <v>-25.749418107648999</v>
      </c>
      <c r="L460">
        <f>(Table2[[#This Row],[6M Return vs Nifty]]-AVERAGE(Table2[6M Return vs Nifty]))/_xlfn.STDEV.P(Table2[6M Return vs Nifty])</f>
        <v>-1.0510004527642933</v>
      </c>
      <c r="M460">
        <v>4.6966305632038097</v>
      </c>
      <c r="N460">
        <f>(Table2[[#This Row],[1W Return vs Nifty]]-AVERAGE(Table2[1W Return vs Nifty]))/_xlfn.STDEV.P(Table2[1W Return vs Nifty])</f>
        <v>0.99145419535932167</v>
      </c>
      <c r="O460">
        <v>46.3</v>
      </c>
      <c r="P460">
        <v>48.667468394020702</v>
      </c>
      <c r="Q460">
        <v>49.182593270582501</v>
      </c>
      <c r="R460">
        <v>30.401256267593698</v>
      </c>
      <c r="S460" s="1">
        <f>(Table2[[#This Row],[Close Price]]-Table2[[#This Row],[20D EMA]])/Table2[[#This Row],[20D EMA]]</f>
        <v>1.9438444924406786E-3</v>
      </c>
      <c r="T460" s="1">
        <f>(Table2[[#This Row],[Close Price]]-Table2[[#This Row],[50D EMA]])/Table2[[#This Row],[50D EMA]]</f>
        <v>-4.6796524848629922E-2</v>
      </c>
      <c r="U460" s="1">
        <f>(Table2[[#This Row],[Close Price]]-Table2[[#This Row],[200D EMA]])/Table2[[#This Row],[200D EMA]]</f>
        <v>-5.6780114363201531E-2</v>
      </c>
      <c r="V460">
        <v>0.73366278312233701</v>
      </c>
      <c r="W460">
        <v>43.36</v>
      </c>
      <c r="X460">
        <v>46.29</v>
      </c>
      <c r="Y460">
        <v>43.36</v>
      </c>
      <c r="Z460">
        <v>48.43</v>
      </c>
      <c r="AA460">
        <v>43.36</v>
      </c>
      <c r="AB460">
        <v>48.54</v>
      </c>
      <c r="AC460" s="1">
        <f>(Table2[[#This Row],[Close Price]]/Table2[[#This Row],[Day Low]])-1</f>
        <v>6.9880073800738129E-2</v>
      </c>
      <c r="AD460" s="1">
        <f>(Table2[[#This Row],[Day High]]/Table2[[#This Row],[Close Price]])-1</f>
        <v>-2.155636990730847E-3</v>
      </c>
      <c r="AE460" s="1">
        <f>(Table2[[#This Row],[Close Price]]/Table2[[#This Row],[Current Week Low]])-1</f>
        <v>6.9880073800738129E-2</v>
      </c>
      <c r="AF460" s="1">
        <f>(Table2[[#This Row],[Current Week High]]/Table2[[#This Row],[Close Price]])-1</f>
        <v>4.3974994610907592E-2</v>
      </c>
      <c r="AG460" s="1">
        <f>(Table2[[#This Row],[Close Price]]/Table2[[#This Row],[Current Month Low]])-1</f>
        <v>6.9880073800738129E-2</v>
      </c>
      <c r="AH460" s="1">
        <f>(Table2[[#This Row],[Current Month High]]/Table2[[#This Row],[Close Price]])-1</f>
        <v>4.6346195300711379E-2</v>
      </c>
      <c r="AI460">
        <v>52.295753395128202</v>
      </c>
      <c r="AJ460">
        <v>33.496402877697797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-0.21</v>
      </c>
      <c r="AM460" t="s">
        <v>3161</v>
      </c>
      <c r="AN460">
        <v>-6.34</v>
      </c>
      <c r="AO460" t="s">
        <v>3161</v>
      </c>
      <c r="AP460">
        <v>0.103021417506794</v>
      </c>
      <c r="AQ460">
        <f>(Table2[[#This Row],[Sharpe Ratio]]-AVERAGE(Table2[Sharpe Ratio]))/_xlfn.STDEV.P(Table2[Sharpe Ratio])</f>
        <v>0.53135785069109276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440</v>
      </c>
      <c r="AT460">
        <f>_xlfn.RANK.AVG(Table2[[#This Row],[6M Return vs Nifty Z-Score]],Table2[6M Return vs Nifty Z-Score])</f>
        <v>655</v>
      </c>
      <c r="AU460">
        <f>_xlfn.RANK.AVG(Table2[[#This Row],[Sharpe Ratio Z-Score]],Table2[Sharpe Ratio Z-Score])</f>
        <v>204</v>
      </c>
      <c r="AV460">
        <f>(Table2[[#This Row],[Rank 1Y]]+Table2[[#This Row],[Rank 6M]]+Table2[[#This Row],[Rank Sharpe]])/3</f>
        <v>433</v>
      </c>
    </row>
    <row r="461" spans="1:48" x14ac:dyDescent="0.3">
      <c r="A461" t="s">
        <v>777</v>
      </c>
      <c r="B461" t="s">
        <v>778</v>
      </c>
      <c r="C461" t="s">
        <v>3120</v>
      </c>
      <c r="D461" t="s">
        <v>253</v>
      </c>
      <c r="E461">
        <v>20179.827533200001</v>
      </c>
      <c r="F461">
        <v>405.2</v>
      </c>
      <c r="G461">
        <v>4.3478643586340198</v>
      </c>
      <c r="H461">
        <f>(Table2[[#This Row],[1Y Return vs Nifty]]-AVERAGE(Table2[1Y Return vs Nifty]))/_xlfn.STDEV.P(Table2[1Y Return vs Nifty])</f>
        <v>-0.41773513085397534</v>
      </c>
      <c r="I461">
        <v>5.1837088928154698</v>
      </c>
      <c r="J461">
        <f>(Table2[[#This Row],[1M Return vs Nifty]]-AVERAGE(Table2[1M Return vs Nifty]))/_xlfn.STDEV.P(Table2[1M Return vs Nifty])</f>
        <v>0.46139606007532469</v>
      </c>
      <c r="K461">
        <v>-30.6290207038763</v>
      </c>
      <c r="L461">
        <f>(Table2[[#This Row],[6M Return vs Nifty]]-AVERAGE(Table2[6M Return vs Nifty]))/_xlfn.STDEV.P(Table2[6M Return vs Nifty])</f>
        <v>-1.2201071788902915</v>
      </c>
      <c r="M461">
        <v>5.0947591197003197</v>
      </c>
      <c r="N461">
        <f>(Table2[[#This Row],[1W Return vs Nifty]]-AVERAGE(Table2[1W Return vs Nifty]))/_xlfn.STDEV.P(Table2[1W Return vs Nifty])</f>
        <v>1.0686864906003655</v>
      </c>
      <c r="O461">
        <v>418</v>
      </c>
      <c r="P461">
        <v>407.68512406656902</v>
      </c>
      <c r="Q461">
        <v>385.95117665321902</v>
      </c>
      <c r="R461">
        <v>35.385572269602299</v>
      </c>
      <c r="S461" s="1">
        <f>(Table2[[#This Row],[Close Price]]-Table2[[#This Row],[20D EMA]])/Table2[[#This Row],[20D EMA]]</f>
        <v>-3.0622009569378019E-2</v>
      </c>
      <c r="T461" s="1">
        <f>(Table2[[#This Row],[Close Price]]-Table2[[#This Row],[50D EMA]])/Table2[[#This Row],[50D EMA]]</f>
        <v>-6.0956947405401132E-3</v>
      </c>
      <c r="U461" s="1">
        <f>(Table2[[#This Row],[Close Price]]-Table2[[#This Row],[200D EMA]])/Table2[[#This Row],[200D EMA]]</f>
        <v>4.9873726292785026E-2</v>
      </c>
      <c r="V461">
        <v>0.42870820287561401</v>
      </c>
      <c r="W461">
        <v>402.35</v>
      </c>
      <c r="X461">
        <v>428.8</v>
      </c>
      <c r="Y461">
        <v>402.35</v>
      </c>
      <c r="Z461">
        <v>430.65</v>
      </c>
      <c r="AA461">
        <v>401.7</v>
      </c>
      <c r="AB461">
        <v>436.35</v>
      </c>
      <c r="AC461" s="1">
        <f>(Table2[[#This Row],[Close Price]]/Table2[[#This Row],[Day Low]])-1</f>
        <v>7.0833851124640912E-3</v>
      </c>
      <c r="AD461" s="1">
        <f>(Table2[[#This Row],[Day High]]/Table2[[#This Row],[Close Price]])-1</f>
        <v>5.8242843040474002E-2</v>
      </c>
      <c r="AE461" s="1">
        <f>(Table2[[#This Row],[Close Price]]/Table2[[#This Row],[Current Week Low]])-1</f>
        <v>7.0833851124640912E-3</v>
      </c>
      <c r="AF461" s="1">
        <f>(Table2[[#This Row],[Current Week High]]/Table2[[#This Row],[Close Price]])-1</f>
        <v>6.2808489634748277E-2</v>
      </c>
      <c r="AG461" s="1">
        <f>(Table2[[#This Row],[Close Price]]/Table2[[#This Row],[Current Month Low]])-1</f>
        <v>8.7129698780183951E-3</v>
      </c>
      <c r="AH461" s="1">
        <f>(Table2[[#This Row],[Current Month High]]/Table2[[#This Row],[Close Price]])-1</f>
        <v>7.6875616979269479E-2</v>
      </c>
      <c r="AI461">
        <v>37.7097729516288</v>
      </c>
      <c r="AJ461">
        <v>30.247508839601402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0.04</v>
      </c>
      <c r="AM461" t="s">
        <v>3162</v>
      </c>
      <c r="AN461">
        <v>-1.76</v>
      </c>
      <c r="AO461" t="s">
        <v>3161</v>
      </c>
      <c r="AP461">
        <v>0.11700878147323</v>
      </c>
      <c r="AQ461">
        <f>(Table2[[#This Row],[Sharpe Ratio]]-AVERAGE(Table2[Sharpe Ratio]))/_xlfn.STDEV.P(Table2[Sharpe Ratio])</f>
        <v>0.69577206137328651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0.5880123023047098</v>
      </c>
      <c r="AS461">
        <f>_xlfn.RANK.AVG(Table2[[#This Row],[1Y Return vs Nifty Z-Score]],Table2[1Y Return vs Nifty Z-Score])</f>
        <v>444</v>
      </c>
      <c r="AT461">
        <f>_xlfn.RANK.AVG(Table2[[#This Row],[6M Return vs Nifty Z-Score]],Table2[6M Return vs Nifty Z-Score])</f>
        <v>686</v>
      </c>
      <c r="AU461">
        <f>_xlfn.RANK.AVG(Table2[[#This Row],[Sharpe Ratio Z-Score]],Table2[Sharpe Ratio Z-Score])</f>
        <v>170</v>
      </c>
      <c r="AV461">
        <f>(Table2[[#This Row],[Rank 1Y]]+Table2[[#This Row],[Rank 6M]]+Table2[[#This Row],[Rank Sharpe]])/3</f>
        <v>433.33333333333331</v>
      </c>
    </row>
    <row r="462" spans="1:48" x14ac:dyDescent="0.3">
      <c r="A462" t="s">
        <v>392</v>
      </c>
      <c r="B462" t="s">
        <v>393</v>
      </c>
      <c r="C462" t="s">
        <v>3122</v>
      </c>
      <c r="D462" t="s">
        <v>394</v>
      </c>
      <c r="E462">
        <v>57154.227223499998</v>
      </c>
      <c r="F462">
        <v>2956.5</v>
      </c>
      <c r="G462">
        <v>-9.5378249037680707</v>
      </c>
      <c r="H462">
        <f>(Table2[[#This Row],[1Y Return vs Nifty]]-AVERAGE(Table2[1Y Return vs Nifty]))/_xlfn.STDEV.P(Table2[1Y Return vs Nifty])</f>
        <v>-0.64703352025861782</v>
      </c>
      <c r="I462">
        <v>1.0618536939710499</v>
      </c>
      <c r="J462">
        <f>(Table2[[#This Row],[1M Return vs Nifty]]-AVERAGE(Table2[1M Return vs Nifty]))/_xlfn.STDEV.P(Table2[1M Return vs Nifty])</f>
        <v>1.219376402458161E-4</v>
      </c>
      <c r="K462">
        <v>15.3249535445375</v>
      </c>
      <c r="L462">
        <f>(Table2[[#This Row],[6M Return vs Nifty]]-AVERAGE(Table2[6M Return vs Nifty]))/_xlfn.STDEV.P(Table2[6M Return vs Nifty])</f>
        <v>0.37246639331740972</v>
      </c>
      <c r="M462">
        <v>0.80205227657253497</v>
      </c>
      <c r="N462">
        <f>(Table2[[#This Row],[1W Return vs Nifty]]-AVERAGE(Table2[1W Return vs Nifty]))/_xlfn.STDEV.P(Table2[1W Return vs Nifty])</f>
        <v>0.23595144338553398</v>
      </c>
      <c r="O462">
        <v>2997.67</v>
      </c>
      <c r="P462">
        <v>3005.1456760050601</v>
      </c>
      <c r="Q462">
        <v>2832.1506771044401</v>
      </c>
      <c r="R462">
        <v>42.570821308904897</v>
      </c>
      <c r="S462" s="1">
        <f>(Table2[[#This Row],[Close Price]]-Table2[[#This Row],[20D EMA]])/Table2[[#This Row],[20D EMA]]</f>
        <v>-1.3734000073390358E-2</v>
      </c>
      <c r="T462" s="1">
        <f>(Table2[[#This Row],[Close Price]]-Table2[[#This Row],[50D EMA]])/Table2[[#This Row],[50D EMA]]</f>
        <v>-1.618746019318704E-2</v>
      </c>
      <c r="U462" s="1">
        <f>(Table2[[#This Row],[Close Price]]-Table2[[#This Row],[200D EMA]])/Table2[[#This Row],[200D EMA]]</f>
        <v>4.3906323170168793E-2</v>
      </c>
      <c r="V462">
        <v>0.81344826174320095</v>
      </c>
      <c r="W462">
        <v>2929</v>
      </c>
      <c r="X462">
        <v>2989.75</v>
      </c>
      <c r="Y462">
        <v>2929</v>
      </c>
      <c r="Z462">
        <v>3024.8</v>
      </c>
      <c r="AA462">
        <v>2779</v>
      </c>
      <c r="AB462">
        <v>3105.45</v>
      </c>
      <c r="AC462" s="1">
        <f>(Table2[[#This Row],[Close Price]]/Table2[[#This Row],[Day Low]])-1</f>
        <v>9.3888699214748073E-3</v>
      </c>
      <c r="AD462" s="1">
        <f>(Table2[[#This Row],[Day High]]/Table2[[#This Row],[Close Price]])-1</f>
        <v>1.1246406223575089E-2</v>
      </c>
      <c r="AE462" s="1">
        <f>(Table2[[#This Row],[Close Price]]/Table2[[#This Row],[Current Week Low]])-1</f>
        <v>9.3888699214748073E-3</v>
      </c>
      <c r="AF462" s="1">
        <f>(Table2[[#This Row],[Current Week High]]/Table2[[#This Row],[Close Price]])-1</f>
        <v>2.3101640453238703E-2</v>
      </c>
      <c r="AG462" s="1">
        <f>(Table2[[#This Row],[Close Price]]/Table2[[#This Row],[Current Month Low]])-1</f>
        <v>6.387189636559909E-2</v>
      </c>
      <c r="AH462" s="1">
        <f>(Table2[[#This Row],[Current Month High]]/Table2[[#This Row],[Close Price]])-1</f>
        <v>5.0380517503805011E-2</v>
      </c>
      <c r="AI462">
        <v>14.155251141552499</v>
      </c>
      <c r="AJ462">
        <v>34.766159175859201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-0.06</v>
      </c>
      <c r="AM462" t="s">
        <v>3161</v>
      </c>
      <c r="AN462">
        <v>3.39</v>
      </c>
      <c r="AO462" t="s">
        <v>3162</v>
      </c>
      <c r="AP462">
        <v>-3.9523466425989999E-3</v>
      </c>
      <c r="AQ462">
        <f>(Table2[[#This Row],[Sharpe Ratio]]-AVERAGE(Table2[Sharpe Ratio]))/_xlfn.STDEV.P(Table2[Sharpe Ratio])</f>
        <v>-0.72606327873184173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537</v>
      </c>
      <c r="AT462">
        <f>_xlfn.RANK.AVG(Table2[[#This Row],[6M Return vs Nifty Z-Score]],Table2[6M Return vs Nifty Z-Score])</f>
        <v>205</v>
      </c>
      <c r="AU462">
        <f>_xlfn.RANK.AVG(Table2[[#This Row],[Sharpe Ratio Z-Score]],Table2[Sharpe Ratio Z-Score])</f>
        <v>559</v>
      </c>
      <c r="AV462">
        <f>(Table2[[#This Row],[Rank 1Y]]+Table2[[#This Row],[Rank 6M]]+Table2[[#This Row],[Rank Sharpe]])/3</f>
        <v>433.66666666666669</v>
      </c>
    </row>
    <row r="463" spans="1:48" x14ac:dyDescent="0.3">
      <c r="A463" t="s">
        <v>2067</v>
      </c>
      <c r="B463" t="s">
        <v>2068</v>
      </c>
      <c r="C463" t="s">
        <v>3130</v>
      </c>
      <c r="D463" t="s">
        <v>268</v>
      </c>
      <c r="E463">
        <v>2968.2315988</v>
      </c>
      <c r="F463">
        <v>289.89999999999998</v>
      </c>
      <c r="G463">
        <v>25.916003926632602</v>
      </c>
      <c r="H463">
        <f>(Table2[[#This Row],[1Y Return vs Nifty]]-AVERAGE(Table2[1Y Return vs Nifty]))/_xlfn.STDEV.P(Table2[1Y Return vs Nifty])</f>
        <v>-6.1574225050939478E-2</v>
      </c>
      <c r="I463">
        <v>-5.2445358506091999</v>
      </c>
      <c r="J463">
        <f>(Table2[[#This Row],[1M Return vs Nifty]]-AVERAGE(Table2[1M Return vs Nifty]))/_xlfn.STDEV.P(Table2[1M Return vs Nifty])</f>
        <v>-0.70562199623825506</v>
      </c>
      <c r="K463">
        <v>-4.9422518740716699</v>
      </c>
      <c r="L463">
        <f>(Table2[[#This Row],[6M Return vs Nifty]]-AVERAGE(Table2[6M Return vs Nifty]))/_xlfn.STDEV.P(Table2[6M Return vs Nifty])</f>
        <v>-0.32991063195795695</v>
      </c>
      <c r="M463">
        <v>-1.4448652207691199</v>
      </c>
      <c r="N463">
        <f>(Table2[[#This Row],[1W Return vs Nifty]]-AVERAGE(Table2[1W Return vs Nifty]))/_xlfn.STDEV.P(Table2[1W Return vs Nifty])</f>
        <v>-0.19992433770398213</v>
      </c>
      <c r="O463">
        <v>315.51</v>
      </c>
      <c r="P463">
        <v>320.50092636299797</v>
      </c>
      <c r="Q463">
        <v>287.979620179363</v>
      </c>
      <c r="R463">
        <v>22.931850205396</v>
      </c>
      <c r="S463" s="1">
        <f>(Table2[[#This Row],[Close Price]]-Table2[[#This Row],[20D EMA]])/Table2[[#This Row],[20D EMA]]</f>
        <v>-8.1170168932838946E-2</v>
      </c>
      <c r="T463" s="1">
        <f>(Table2[[#This Row],[Close Price]]-Table2[[#This Row],[50D EMA]])/Table2[[#This Row],[50D EMA]]</f>
        <v>-9.5478433433105026E-2</v>
      </c>
      <c r="U463" s="1">
        <f>(Table2[[#This Row],[Close Price]]-Table2[[#This Row],[200D EMA]])/Table2[[#This Row],[200D EMA]]</f>
        <v>6.6684573701462158E-3</v>
      </c>
      <c r="V463">
        <v>0.448778445077674</v>
      </c>
      <c r="W463">
        <v>284.25</v>
      </c>
      <c r="X463">
        <v>302.85000000000002</v>
      </c>
      <c r="Y463">
        <v>284.25</v>
      </c>
      <c r="Z463">
        <v>312.05</v>
      </c>
      <c r="AA463">
        <v>284.25</v>
      </c>
      <c r="AB463">
        <v>337</v>
      </c>
      <c r="AC463" s="1">
        <f>(Table2[[#This Row],[Close Price]]/Table2[[#This Row],[Day Low]])-1</f>
        <v>1.9876868953385918E-2</v>
      </c>
      <c r="AD463" s="1">
        <f>(Table2[[#This Row],[Day High]]/Table2[[#This Row],[Close Price]])-1</f>
        <v>4.4670576060710676E-2</v>
      </c>
      <c r="AE463" s="1">
        <f>(Table2[[#This Row],[Close Price]]/Table2[[#This Row],[Current Week Low]])-1</f>
        <v>1.9876868953385918E-2</v>
      </c>
      <c r="AF463" s="1">
        <f>(Table2[[#This Row],[Current Week High]]/Table2[[#This Row],[Close Price]])-1</f>
        <v>7.6405657123145954E-2</v>
      </c>
      <c r="AG463" s="1">
        <f>(Table2[[#This Row],[Close Price]]/Table2[[#This Row],[Current Month Low]])-1</f>
        <v>1.9876868953385918E-2</v>
      </c>
      <c r="AH463" s="1">
        <f>(Table2[[#This Row],[Current Month High]]/Table2[[#This Row],[Close Price]])-1</f>
        <v>0.16246981717833742</v>
      </c>
      <c r="AI463">
        <v>25.163849603311501</v>
      </c>
      <c r="AJ463">
        <v>53.670818976941398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-0.08</v>
      </c>
      <c r="AM463" t="s">
        <v>3161</v>
      </c>
      <c r="AN463">
        <v>-9.31</v>
      </c>
      <c r="AO463" t="s">
        <v>3161</v>
      </c>
      <c r="AP463">
        <v>-4.8618868833989999E-3</v>
      </c>
      <c r="AQ463">
        <f>(Table2[[#This Row],[Sharpe Ratio]]-AVERAGE(Table2[Sharpe Ratio]))/_xlfn.STDEV.P(Table2[Sharpe Ratio])</f>
        <v>-0.73675445264664541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307</v>
      </c>
      <c r="AT463">
        <f>_xlfn.RANK.AVG(Table2[[#This Row],[6M Return vs Nifty Z-Score]],Table2[6M Return vs Nifty Z-Score])</f>
        <v>433</v>
      </c>
      <c r="AU463">
        <f>_xlfn.RANK.AVG(Table2[[#This Row],[Sharpe Ratio Z-Score]],Table2[Sharpe Ratio Z-Score])</f>
        <v>563</v>
      </c>
      <c r="AV463">
        <f>(Table2[[#This Row],[Rank 1Y]]+Table2[[#This Row],[Rank 6M]]+Table2[[#This Row],[Rank Sharpe]])/3</f>
        <v>434.33333333333331</v>
      </c>
    </row>
    <row r="464" spans="1:48" x14ac:dyDescent="0.3">
      <c r="A464" t="s">
        <v>1697</v>
      </c>
      <c r="B464" t="s">
        <v>1698</v>
      </c>
      <c r="C464" t="s">
        <v>3128</v>
      </c>
      <c r="D464" t="s">
        <v>1497</v>
      </c>
      <c r="E464">
        <v>4839.2817072600001</v>
      </c>
      <c r="F464">
        <v>878.35</v>
      </c>
      <c r="G464">
        <v>-16.483733148142701</v>
      </c>
      <c r="H464">
        <f>(Table2[[#This Row],[1Y Return vs Nifty]]-AVERAGE(Table2[1Y Return vs Nifty]))/_xlfn.STDEV.P(Table2[1Y Return vs Nifty])</f>
        <v>-0.76173330528837535</v>
      </c>
      <c r="I464">
        <v>4.3678105871400303</v>
      </c>
      <c r="J464">
        <f>(Table2[[#This Row],[1M Return vs Nifty]]-AVERAGE(Table2[1M Return vs Nifty]))/_xlfn.STDEV.P(Table2[1M Return vs Nifty])</f>
        <v>0.37008941372534659</v>
      </c>
      <c r="K464">
        <v>-23.596267206594302</v>
      </c>
      <c r="L464">
        <f>(Table2[[#This Row],[6M Return vs Nifty]]-AVERAGE(Table2[6M Return vs Nifty]))/_xlfn.STDEV.P(Table2[6M Return vs Nifty])</f>
        <v>-0.97638119995585393</v>
      </c>
      <c r="M464">
        <v>-1.06276324190941</v>
      </c>
      <c r="N464">
        <f>(Table2[[#This Row],[1W Return vs Nifty]]-AVERAGE(Table2[1W Return vs Nifty]))/_xlfn.STDEV.P(Table2[1W Return vs Nifty])</f>
        <v>-0.12580101155232268</v>
      </c>
      <c r="O464">
        <v>882.41</v>
      </c>
      <c r="P464">
        <v>874.79899185294698</v>
      </c>
      <c r="Q464">
        <v>857.87656204079997</v>
      </c>
      <c r="R464">
        <v>33.551120865019698</v>
      </c>
      <c r="S464" s="1">
        <f>(Table2[[#This Row],[Close Price]]-Table2[[#This Row],[20D EMA]])/Table2[[#This Row],[20D EMA]]</f>
        <v>-4.6010357996848919E-3</v>
      </c>
      <c r="T464" s="1">
        <f>(Table2[[#This Row],[Close Price]]-Table2[[#This Row],[50D EMA]])/Table2[[#This Row],[50D EMA]]</f>
        <v>4.0592275255501905E-3</v>
      </c>
      <c r="U464" s="1">
        <f>(Table2[[#This Row],[Close Price]]-Table2[[#This Row],[200D EMA]])/Table2[[#This Row],[200D EMA]]</f>
        <v>2.3865249227110082E-2</v>
      </c>
      <c r="V464">
        <v>0.95198431321100596</v>
      </c>
      <c r="W464">
        <v>847.7</v>
      </c>
      <c r="X464">
        <v>878.65</v>
      </c>
      <c r="Y464">
        <v>847.7</v>
      </c>
      <c r="Z464">
        <v>891.1</v>
      </c>
      <c r="AA464">
        <v>799</v>
      </c>
      <c r="AB464">
        <v>923.35</v>
      </c>
      <c r="AC464" s="1">
        <f>(Table2[[#This Row],[Close Price]]/Table2[[#This Row],[Day Low]])-1</f>
        <v>3.6156659195470064E-2</v>
      </c>
      <c r="AD464" s="1">
        <f>(Table2[[#This Row],[Day High]]/Table2[[#This Row],[Close Price]])-1</f>
        <v>3.4154949621445496E-4</v>
      </c>
      <c r="AE464" s="1">
        <f>(Table2[[#This Row],[Close Price]]/Table2[[#This Row],[Current Week Low]])-1</f>
        <v>3.6156659195470064E-2</v>
      </c>
      <c r="AF464" s="1">
        <f>(Table2[[#This Row],[Current Week High]]/Table2[[#This Row],[Close Price]])-1</f>
        <v>1.451585358911589E-2</v>
      </c>
      <c r="AG464" s="1">
        <f>(Table2[[#This Row],[Close Price]]/Table2[[#This Row],[Current Month Low]])-1</f>
        <v>9.9311639549436892E-2</v>
      </c>
      <c r="AH464" s="1">
        <f>(Table2[[#This Row],[Current Month High]]/Table2[[#This Row],[Close Price]])-1</f>
        <v>5.1232424432174017E-2</v>
      </c>
      <c r="AI464">
        <v>25.906529287869301</v>
      </c>
      <c r="AJ464">
        <v>14.0640218167651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0.01</v>
      </c>
      <c r="AM464" t="s">
        <v>3162</v>
      </c>
      <c r="AN464">
        <v>-0.4</v>
      </c>
      <c r="AO464" t="s">
        <v>3161</v>
      </c>
      <c r="AP464">
        <v>0.15315854848767199</v>
      </c>
      <c r="AQ464">
        <f>(Table2[[#This Row],[Sharpe Ratio]]-AVERAGE(Table2[Sharpe Ratio]))/_xlfn.STDEV.P(Table2[Sharpe Ratio])</f>
        <v>1.1206938282113241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-0.37313227485988121</v>
      </c>
      <c r="AS464">
        <f>_xlfn.RANK.AVG(Table2[[#This Row],[1Y Return vs Nifty Z-Score]],Table2[1Y Return vs Nifty Z-Score])</f>
        <v>580</v>
      </c>
      <c r="AT464">
        <f>_xlfn.RANK.AVG(Table2[[#This Row],[6M Return vs Nifty Z-Score]],Table2[6M Return vs Nifty Z-Score])</f>
        <v>634</v>
      </c>
      <c r="AU464">
        <f>_xlfn.RANK.AVG(Table2[[#This Row],[Sharpe Ratio Z-Score]],Table2[Sharpe Ratio Z-Score])</f>
        <v>97</v>
      </c>
      <c r="AV464">
        <f>(Table2[[#This Row],[Rank 1Y]]+Table2[[#This Row],[Rank 6M]]+Table2[[#This Row],[Rank Sharpe]])/3</f>
        <v>437</v>
      </c>
    </row>
    <row r="465" spans="1:48" x14ac:dyDescent="0.3">
      <c r="A465" t="s">
        <v>639</v>
      </c>
      <c r="B465" t="s">
        <v>640</v>
      </c>
      <c r="C465" t="s">
        <v>3130</v>
      </c>
      <c r="D465" t="s">
        <v>414</v>
      </c>
      <c r="E465">
        <v>28752.826909300002</v>
      </c>
      <c r="F465">
        <v>6397.75</v>
      </c>
      <c r="G465">
        <v>7.6147211477156196</v>
      </c>
      <c r="H465">
        <f>(Table2[[#This Row],[1Y Return vs Nifty]]-AVERAGE(Table2[1Y Return vs Nifty]))/_xlfn.STDEV.P(Table2[1Y Return vs Nifty])</f>
        <v>-0.36378858300918737</v>
      </c>
      <c r="I465">
        <v>12.447351587943</v>
      </c>
      <c r="J465">
        <f>(Table2[[#This Row],[1M Return vs Nifty]]-AVERAGE(Table2[1M Return vs Nifty]))/_xlfn.STDEV.P(Table2[1M Return vs Nifty])</f>
        <v>1.2742655686442474</v>
      </c>
      <c r="K465">
        <v>3.7602381064696599</v>
      </c>
      <c r="L465">
        <f>(Table2[[#This Row],[6M Return vs Nifty]]-AVERAGE(Table2[6M Return vs Nifty]))/_xlfn.STDEV.P(Table2[6M Return vs Nifty])</f>
        <v>-2.8318532861308688E-2</v>
      </c>
      <c r="M465">
        <v>3.1895405988624099</v>
      </c>
      <c r="N465">
        <f>(Table2[[#This Row],[1W Return vs Nifty]]-AVERAGE(Table2[1W Return vs Nifty]))/_xlfn.STDEV.P(Table2[1W Return vs Nifty])</f>
        <v>0.69909632456225557</v>
      </c>
      <c r="O465">
        <v>6563.92</v>
      </c>
      <c r="P465">
        <v>6486.4435639650201</v>
      </c>
      <c r="Q465">
        <v>6031.2658314997498</v>
      </c>
      <c r="R465">
        <v>37.050907299614501</v>
      </c>
      <c r="S465" s="1">
        <f>(Table2[[#This Row],[Close Price]]-Table2[[#This Row],[20D EMA]])/Table2[[#This Row],[20D EMA]]</f>
        <v>-2.5315665029433641E-2</v>
      </c>
      <c r="T465" s="1">
        <f>(Table2[[#This Row],[Close Price]]-Table2[[#This Row],[50D EMA]])/Table2[[#This Row],[50D EMA]]</f>
        <v>-1.3673681593061399E-2</v>
      </c>
      <c r="U465" s="1">
        <f>(Table2[[#This Row],[Close Price]]-Table2[[#This Row],[200D EMA]])/Table2[[#This Row],[200D EMA]]</f>
        <v>6.076405496607324E-2</v>
      </c>
      <c r="V465">
        <v>0.78749081479871696</v>
      </c>
      <c r="W465">
        <v>6370.3</v>
      </c>
      <c r="X465">
        <v>6800</v>
      </c>
      <c r="Y465">
        <v>6370.3</v>
      </c>
      <c r="Z465">
        <v>6800</v>
      </c>
      <c r="AA465">
        <v>6300.05</v>
      </c>
      <c r="AB465">
        <v>6919.6</v>
      </c>
      <c r="AC465" s="1">
        <f>(Table2[[#This Row],[Close Price]]/Table2[[#This Row],[Day Low]])-1</f>
        <v>4.3090592279797502E-3</v>
      </c>
      <c r="AD465" s="1">
        <f>(Table2[[#This Row],[Day High]]/Table2[[#This Row],[Close Price]])-1</f>
        <v>6.2873666523387106E-2</v>
      </c>
      <c r="AE465" s="1">
        <f>(Table2[[#This Row],[Close Price]]/Table2[[#This Row],[Current Week Low]])-1</f>
        <v>4.3090592279797502E-3</v>
      </c>
      <c r="AF465" s="1">
        <f>(Table2[[#This Row],[Current Week High]]/Table2[[#This Row],[Close Price]])-1</f>
        <v>6.2873666523387106E-2</v>
      </c>
      <c r="AG465" s="1">
        <f>(Table2[[#This Row],[Close Price]]/Table2[[#This Row],[Current Month Low]])-1</f>
        <v>1.5507813430052142E-2</v>
      </c>
      <c r="AH465" s="1">
        <f>(Table2[[#This Row],[Current Month High]]/Table2[[#This Row],[Close Price]])-1</f>
        <v>8.1567738658121947E-2</v>
      </c>
      <c r="AI465">
        <v>12.490328631159301</v>
      </c>
      <c r="AJ465">
        <v>32.929211078559703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-0.01</v>
      </c>
      <c r="AM465" t="s">
        <v>3161</v>
      </c>
      <c r="AN465">
        <v>-3.66</v>
      </c>
      <c r="AO465" t="s">
        <v>3161</v>
      </c>
      <c r="AP465">
        <v>-7.2163581199700001E-4</v>
      </c>
      <c r="AQ465">
        <f>(Table2[[#This Row],[Sharpe Ratio]]-AVERAGE(Table2[Sharpe Ratio]))/_xlfn.STDEV.P(Table2[Sharpe Ratio])</f>
        <v>-0.68808794810982843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0.8931668292261784</v>
      </c>
      <c r="AS465">
        <f>_xlfn.RANK.AVG(Table2[[#This Row],[1Y Return vs Nifty Z-Score]],Table2[1Y Return vs Nifty Z-Score])</f>
        <v>422</v>
      </c>
      <c r="AT465">
        <f>_xlfn.RANK.AVG(Table2[[#This Row],[6M Return vs Nifty Z-Score]],Table2[6M Return vs Nifty Z-Score])</f>
        <v>339</v>
      </c>
      <c r="AU465">
        <f>_xlfn.RANK.AVG(Table2[[#This Row],[Sharpe Ratio Z-Score]],Table2[Sharpe Ratio Z-Score])</f>
        <v>551</v>
      </c>
      <c r="AV465">
        <f>(Table2[[#This Row],[Rank 1Y]]+Table2[[#This Row],[Rank 6M]]+Table2[[#This Row],[Rank Sharpe]])/3</f>
        <v>437.33333333333331</v>
      </c>
    </row>
    <row r="466" spans="1:48" x14ac:dyDescent="0.3">
      <c r="A466" t="s">
        <v>502</v>
      </c>
      <c r="B466" t="s">
        <v>503</v>
      </c>
      <c r="C466" t="s">
        <v>3128</v>
      </c>
      <c r="D466" t="s">
        <v>504</v>
      </c>
      <c r="E466">
        <v>40466.922292169998</v>
      </c>
      <c r="F466">
        <v>615.45000000000005</v>
      </c>
      <c r="G466">
        <v>-6.6092188840416402</v>
      </c>
      <c r="H466">
        <f>(Table2[[#This Row],[1Y Return vs Nifty]]-AVERAGE(Table2[1Y Return vs Nifty]))/_xlfn.STDEV.P(Table2[1Y Return vs Nifty])</f>
        <v>-0.59867260487055129</v>
      </c>
      <c r="I466">
        <v>-6.7127424717922901</v>
      </c>
      <c r="J466">
        <f>(Table2[[#This Row],[1M Return vs Nifty]]-AVERAGE(Table2[1M Return vs Nifty]))/_xlfn.STDEV.P(Table2[1M Return vs Nifty])</f>
        <v>-0.86992804001424007</v>
      </c>
      <c r="K466">
        <v>30.7919548697447</v>
      </c>
      <c r="L466">
        <f>(Table2[[#This Row],[6M Return vs Nifty]]-AVERAGE(Table2[6M Return vs Nifty]))/_xlfn.STDEV.P(Table2[6M Return vs Nifty])</f>
        <v>0.90848831426533994</v>
      </c>
      <c r="M466">
        <v>2.2634108975198601</v>
      </c>
      <c r="N466">
        <f>(Table2[[#This Row],[1W Return vs Nifty]]-AVERAGE(Table2[1W Return vs Nifty]))/_xlfn.STDEV.P(Table2[1W Return vs Nifty])</f>
        <v>0.51943796708340817</v>
      </c>
      <c r="O466">
        <v>635.24</v>
      </c>
      <c r="P466">
        <v>635.13056079830801</v>
      </c>
      <c r="Q466">
        <v>571.61212858032695</v>
      </c>
      <c r="R466">
        <v>36.711205716108601</v>
      </c>
      <c r="S466" s="1">
        <f>(Table2[[#This Row],[Close Price]]-Table2[[#This Row],[20D EMA]])/Table2[[#This Row],[20D EMA]]</f>
        <v>-3.1153579749386002E-2</v>
      </c>
      <c r="T466" s="1">
        <f>(Table2[[#This Row],[Close Price]]-Table2[[#This Row],[50D EMA]])/Table2[[#This Row],[50D EMA]]</f>
        <v>-3.0986638044264606E-2</v>
      </c>
      <c r="U466" s="1">
        <f>(Table2[[#This Row],[Close Price]]-Table2[[#This Row],[200D EMA]])/Table2[[#This Row],[200D EMA]]</f>
        <v>7.6691639711267398E-2</v>
      </c>
      <c r="V466">
        <v>0.65805462063991604</v>
      </c>
      <c r="W466">
        <v>613.25</v>
      </c>
      <c r="X466">
        <v>625</v>
      </c>
      <c r="Y466">
        <v>613.25</v>
      </c>
      <c r="Z466">
        <v>637.35</v>
      </c>
      <c r="AA466">
        <v>604.29999999999995</v>
      </c>
      <c r="AB466">
        <v>685.95</v>
      </c>
      <c r="AC466" s="1">
        <f>(Table2[[#This Row],[Close Price]]/Table2[[#This Row],[Day Low]])-1</f>
        <v>3.5874439461884844E-3</v>
      </c>
      <c r="AD466" s="1">
        <f>(Table2[[#This Row],[Day High]]/Table2[[#This Row],[Close Price]])-1</f>
        <v>1.5517101307986003E-2</v>
      </c>
      <c r="AE466" s="1">
        <f>(Table2[[#This Row],[Close Price]]/Table2[[#This Row],[Current Week Low]])-1</f>
        <v>3.5874439461884844E-3</v>
      </c>
      <c r="AF466" s="1">
        <f>(Table2[[#This Row],[Current Week High]]/Table2[[#This Row],[Close Price]])-1</f>
        <v>3.5583719229831834E-2</v>
      </c>
      <c r="AG466" s="1">
        <f>(Table2[[#This Row],[Close Price]]/Table2[[#This Row],[Current Month Low]])-1</f>
        <v>1.8451100446798208E-2</v>
      </c>
      <c r="AH466" s="1">
        <f>(Table2[[#This Row],[Current Month High]]/Table2[[#This Row],[Close Price]])-1</f>
        <v>0.11455032902754092</v>
      </c>
      <c r="AI466">
        <v>16.248273620927701</v>
      </c>
      <c r="AJ466">
        <v>46.170288564303497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0.04</v>
      </c>
      <c r="AM466" t="s">
        <v>3162</v>
      </c>
      <c r="AN466">
        <v>-2.1800000000000002</v>
      </c>
      <c r="AO466" t="s">
        <v>3161</v>
      </c>
      <c r="AP466">
        <v>-7.1125743268082006E-2</v>
      </c>
      <c r="AQ466">
        <f>(Table2[[#This Row],[Sharpe Ratio]]-AVERAGE(Table2[Sharpe Ratio]))/_xlfn.STDEV.P(Table2[Sharpe Ratio])</f>
        <v>-1.5156517252413109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-1.5563260887773545</v>
      </c>
      <c r="AS466">
        <f>_xlfn.RANK.AVG(Table2[[#This Row],[1Y Return vs Nifty Z-Score]],Table2[1Y Return vs Nifty Z-Score])</f>
        <v>523</v>
      </c>
      <c r="AT466">
        <f>_xlfn.RANK.AVG(Table2[[#This Row],[6M Return vs Nifty Z-Score]],Table2[6M Return vs Nifty Z-Score])</f>
        <v>103</v>
      </c>
      <c r="AU466">
        <f>_xlfn.RANK.AVG(Table2[[#This Row],[Sharpe Ratio Z-Score]],Table2[Sharpe Ratio Z-Score])</f>
        <v>688</v>
      </c>
      <c r="AV466">
        <f>(Table2[[#This Row],[Rank 1Y]]+Table2[[#This Row],[Rank 6M]]+Table2[[#This Row],[Rank Sharpe]])/3</f>
        <v>438</v>
      </c>
    </row>
    <row r="467" spans="1:48" x14ac:dyDescent="0.3">
      <c r="A467" t="s">
        <v>1353</v>
      </c>
      <c r="B467" t="s">
        <v>1354</v>
      </c>
      <c r="C467" t="s">
        <v>3124</v>
      </c>
      <c r="D467" t="s">
        <v>77</v>
      </c>
      <c r="E467">
        <v>8017.7269320289997</v>
      </c>
      <c r="F467">
        <v>198.37</v>
      </c>
      <c r="G467">
        <v>12.125575263859799</v>
      </c>
      <c r="H467">
        <f>(Table2[[#This Row],[1Y Return vs Nifty]]-AVERAGE(Table2[1Y Return vs Nifty]))/_xlfn.STDEV.P(Table2[1Y Return vs Nifty])</f>
        <v>-0.28929954871459207</v>
      </c>
      <c r="I467">
        <v>2.3983867470760201</v>
      </c>
      <c r="J467">
        <f>(Table2[[#This Row],[1M Return vs Nifty]]-AVERAGE(Table2[1M Return vs Nifty]))/_xlfn.STDEV.P(Table2[1M Return vs Nifty])</f>
        <v>0.14969247843685424</v>
      </c>
      <c r="K467">
        <v>-23.779901273741899</v>
      </c>
      <c r="L467">
        <f>(Table2[[#This Row],[6M Return vs Nifty]]-AVERAGE(Table2[6M Return vs Nifty]))/_xlfn.STDEV.P(Table2[6M Return vs Nifty])</f>
        <v>-0.9827451927786589</v>
      </c>
      <c r="M467">
        <v>1.7187123384579901</v>
      </c>
      <c r="N467">
        <f>(Table2[[#This Row],[1W Return vs Nifty]]-AVERAGE(Table2[1W Return vs Nifty]))/_xlfn.STDEV.P(Table2[1W Return vs Nifty])</f>
        <v>0.41377280128612326</v>
      </c>
      <c r="O467">
        <v>208.38</v>
      </c>
      <c r="P467">
        <v>210.77986771006999</v>
      </c>
      <c r="Q467">
        <v>203.78349667507399</v>
      </c>
      <c r="R467">
        <v>25.682697050469901</v>
      </c>
      <c r="S467" s="1">
        <f>(Table2[[#This Row],[Close Price]]-Table2[[#This Row],[20D EMA]])/Table2[[#This Row],[20D EMA]]</f>
        <v>-4.8037239658316494E-2</v>
      </c>
      <c r="T467" s="1">
        <f>(Table2[[#This Row],[Close Price]]-Table2[[#This Row],[50D EMA]])/Table2[[#This Row],[50D EMA]]</f>
        <v>-5.8875963083627594E-2</v>
      </c>
      <c r="U467" s="1">
        <f>(Table2[[#This Row],[Close Price]]-Table2[[#This Row],[200D EMA]])/Table2[[#This Row],[200D EMA]]</f>
        <v>-2.6564941535504354E-2</v>
      </c>
      <c r="V467">
        <v>0.40011013330290401</v>
      </c>
      <c r="W467">
        <v>195.77</v>
      </c>
      <c r="X467">
        <v>212</v>
      </c>
      <c r="Y467">
        <v>195.77</v>
      </c>
      <c r="Z467">
        <v>214.4</v>
      </c>
      <c r="AA467">
        <v>195.77</v>
      </c>
      <c r="AB467">
        <v>217.24</v>
      </c>
      <c r="AC467" s="1">
        <f>(Table2[[#This Row],[Close Price]]/Table2[[#This Row],[Day Low]])-1</f>
        <v>1.3280890841293358E-2</v>
      </c>
      <c r="AD467" s="1">
        <f>(Table2[[#This Row],[Day High]]/Table2[[#This Row],[Close Price]])-1</f>
        <v>6.8709986389070998E-2</v>
      </c>
      <c r="AE467" s="1">
        <f>(Table2[[#This Row],[Close Price]]/Table2[[#This Row],[Current Week Low]])-1</f>
        <v>1.3280890841293358E-2</v>
      </c>
      <c r="AF467" s="1">
        <f>(Table2[[#This Row],[Current Week High]]/Table2[[#This Row],[Close Price]])-1</f>
        <v>8.0808590008569769E-2</v>
      </c>
      <c r="AG467" s="1">
        <f>(Table2[[#This Row],[Close Price]]/Table2[[#This Row],[Current Month Low]])-1</f>
        <v>1.3280890841293358E-2</v>
      </c>
      <c r="AH467" s="1">
        <f>(Table2[[#This Row],[Current Month High]]/Table2[[#This Row],[Close Price]])-1</f>
        <v>9.512527095831036E-2</v>
      </c>
      <c r="AI467">
        <v>29.0517719413217</v>
      </c>
      <c r="AJ467">
        <v>34.945578231292501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0.01</v>
      </c>
      <c r="AM467" t="s">
        <v>3162</v>
      </c>
      <c r="AN467">
        <v>-4.79</v>
      </c>
      <c r="AO467" t="s">
        <v>3161</v>
      </c>
      <c r="AP467">
        <v>7.7633891183451001E-2</v>
      </c>
      <c r="AQ467">
        <f>(Table2[[#This Row],[Sharpe Ratio]]-AVERAGE(Table2[Sharpe Ratio]))/_xlfn.STDEV.P(Table2[Sharpe Ratio])</f>
        <v>0.23294064272811041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394</v>
      </c>
      <c r="AT467">
        <f>_xlfn.RANK.AVG(Table2[[#This Row],[6M Return vs Nifty Z-Score]],Table2[6M Return vs Nifty Z-Score])</f>
        <v>636</v>
      </c>
      <c r="AU467">
        <f>_xlfn.RANK.AVG(Table2[[#This Row],[Sharpe Ratio Z-Score]],Table2[Sharpe Ratio Z-Score])</f>
        <v>284</v>
      </c>
      <c r="AV467">
        <f>(Table2[[#This Row],[Rank 1Y]]+Table2[[#This Row],[Rank 6M]]+Table2[[#This Row],[Rank Sharpe]])/3</f>
        <v>438</v>
      </c>
    </row>
    <row r="468" spans="1:48" x14ac:dyDescent="0.3">
      <c r="A468" t="s">
        <v>1950</v>
      </c>
      <c r="B468" t="s">
        <v>1951</v>
      </c>
      <c r="C468" t="s">
        <v>3127</v>
      </c>
      <c r="D468" t="s">
        <v>485</v>
      </c>
      <c r="E468">
        <v>3498.9690399999999</v>
      </c>
      <c r="F468">
        <v>404.15</v>
      </c>
      <c r="G468">
        <v>3.1404212539701599</v>
      </c>
      <c r="H468">
        <f>(Table2[[#This Row],[1Y Return vs Nifty]]-AVERAGE(Table2[1Y Return vs Nifty]))/_xlfn.STDEV.P(Table2[1Y Return vs Nifty])</f>
        <v>-0.43767398689238773</v>
      </c>
      <c r="I468">
        <v>-42.618658403759198</v>
      </c>
      <c r="J468">
        <f>(Table2[[#This Row],[1M Return vs Nifty]]-AVERAGE(Table2[1M Return vs Nifty]))/_xlfn.STDEV.P(Table2[1M Return vs Nifty])</f>
        <v>-4.8881356341066073</v>
      </c>
      <c r="K468">
        <v>-50.009471027685102</v>
      </c>
      <c r="L468">
        <f>(Table2[[#This Row],[6M Return vs Nifty]]-AVERAGE(Table2[6M Return vs Nifty]))/_xlfn.STDEV.P(Table2[6M Return vs Nifty])</f>
        <v>-1.8917529616105413</v>
      </c>
      <c r="M468">
        <v>5.8586444584742399</v>
      </c>
      <c r="N468">
        <f>(Table2[[#This Row],[1W Return vs Nifty]]-AVERAGE(Table2[1W Return vs Nifty]))/_xlfn.STDEV.P(Table2[1W Return vs Nifty])</f>
        <v>1.2168713345453872</v>
      </c>
      <c r="O468">
        <v>416.81</v>
      </c>
      <c r="P468">
        <v>430.45684244965599</v>
      </c>
      <c r="Q468">
        <v>467.157003122731</v>
      </c>
      <c r="R468">
        <v>42.9230847893432</v>
      </c>
      <c r="S468" s="1">
        <f>(Table2[[#This Row],[Close Price]]-Table2[[#This Row],[20D EMA]])/Table2[[#This Row],[20D EMA]]</f>
        <v>-3.0373551498284648E-2</v>
      </c>
      <c r="T468" s="1">
        <f>(Table2[[#This Row],[Close Price]]-Table2[[#This Row],[50D EMA]])/Table2[[#This Row],[50D EMA]]</f>
        <v>-6.1113774611987332E-2</v>
      </c>
      <c r="U468" s="1">
        <f>(Table2[[#This Row],[Close Price]]-Table2[[#This Row],[200D EMA]])/Table2[[#This Row],[200D EMA]]</f>
        <v>-0.13487329249386826</v>
      </c>
      <c r="V468">
        <v>0.92759097761611098</v>
      </c>
      <c r="W468">
        <v>401</v>
      </c>
      <c r="X468">
        <v>427.9</v>
      </c>
      <c r="Y468">
        <v>401</v>
      </c>
      <c r="Z468">
        <v>457.95</v>
      </c>
      <c r="AA468">
        <v>357.55</v>
      </c>
      <c r="AB468">
        <v>475.95</v>
      </c>
      <c r="AC468" s="1">
        <f>(Table2[[#This Row],[Close Price]]/Table2[[#This Row],[Day Low]])-1</f>
        <v>7.8553615960099687E-3</v>
      </c>
      <c r="AD468" s="1">
        <f>(Table2[[#This Row],[Day High]]/Table2[[#This Row],[Close Price]])-1</f>
        <v>5.876530990968698E-2</v>
      </c>
      <c r="AE468" s="1">
        <f>(Table2[[#This Row],[Close Price]]/Table2[[#This Row],[Current Week Low]])-1</f>
        <v>7.8553615960099687E-3</v>
      </c>
      <c r="AF468" s="1">
        <f>(Table2[[#This Row],[Current Week High]]/Table2[[#This Row],[Close Price]])-1</f>
        <v>0.13311889150068046</v>
      </c>
      <c r="AG468" s="1">
        <f>(Table2[[#This Row],[Close Price]]/Table2[[#This Row],[Current Month Low]])-1</f>
        <v>0.13033142217871618</v>
      </c>
      <c r="AH468" s="1">
        <f>(Table2[[#This Row],[Current Month High]]/Table2[[#This Row],[Close Price]])-1</f>
        <v>0.1776568105901275</v>
      </c>
      <c r="AI468">
        <v>84.949894841024403</v>
      </c>
      <c r="AJ468">
        <v>30.370967741935399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-0.25</v>
      </c>
      <c r="AM468" t="s">
        <v>3161</v>
      </c>
      <c r="AN468">
        <v>6.03</v>
      </c>
      <c r="AO468" t="s">
        <v>3162</v>
      </c>
      <c r="AP468">
        <v>0.13366699100747501</v>
      </c>
      <c r="AQ468">
        <f>(Table2[[#This Row],[Sharpe Ratio]]-AVERAGE(Table2[Sharpe Ratio]))/_xlfn.STDEV.P(Table2[Sharpe Ratio])</f>
        <v>0.89158067681531039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456</v>
      </c>
      <c r="AT468">
        <f>_xlfn.RANK.AVG(Table2[[#This Row],[6M Return vs Nifty Z-Score]],Table2[6M Return vs Nifty Z-Score])</f>
        <v>730</v>
      </c>
      <c r="AU468">
        <f>_xlfn.RANK.AVG(Table2[[#This Row],[Sharpe Ratio Z-Score]],Table2[Sharpe Ratio Z-Score])</f>
        <v>128</v>
      </c>
      <c r="AV468">
        <f>(Table2[[#This Row],[Rank 1Y]]+Table2[[#This Row],[Rank 6M]]+Table2[[#This Row],[Rank Sharpe]])/3</f>
        <v>438</v>
      </c>
    </row>
    <row r="469" spans="1:48" x14ac:dyDescent="0.3">
      <c r="A469" t="s">
        <v>1309</v>
      </c>
      <c r="B469" t="s">
        <v>1310</v>
      </c>
      <c r="C469" t="s">
        <v>3118</v>
      </c>
      <c r="D469" t="s">
        <v>260</v>
      </c>
      <c r="E469">
        <v>8443.6380212000004</v>
      </c>
      <c r="F469">
        <v>632.35</v>
      </c>
      <c r="G469">
        <v>-21.619007707434001</v>
      </c>
      <c r="H469">
        <f>(Table2[[#This Row],[1Y Return vs Nifty]]-AVERAGE(Table2[1Y Return vs Nifty]))/_xlfn.STDEV.P(Table2[1Y Return vs Nifty])</f>
        <v>-0.84653357435275978</v>
      </c>
      <c r="I469">
        <v>-10.642453399781299</v>
      </c>
      <c r="J469">
        <f>(Table2[[#This Row],[1M Return vs Nifty]]-AVERAGE(Table2[1M Return vs Nifty]))/_xlfn.STDEV.P(Table2[1M Return vs Nifty])</f>
        <v>-1.3096994226285201</v>
      </c>
      <c r="K469">
        <v>2.1907082613033499</v>
      </c>
      <c r="L469">
        <f>(Table2[[#This Row],[6M Return vs Nifty]]-AVERAGE(Table2[6M Return vs Nifty]))/_xlfn.STDEV.P(Table2[6M Return vs Nifty])</f>
        <v>-8.2711907821460026E-2</v>
      </c>
      <c r="M469">
        <v>-1.43145565324361</v>
      </c>
      <c r="N469">
        <f>(Table2[[#This Row],[1W Return vs Nifty]]-AVERAGE(Table2[1W Return vs Nifty]))/_xlfn.STDEV.P(Table2[1W Return vs Nifty])</f>
        <v>-0.19732303804515203</v>
      </c>
      <c r="O469">
        <v>673.36</v>
      </c>
      <c r="P469">
        <v>682.52012908317795</v>
      </c>
      <c r="Q469">
        <v>644.81585583440403</v>
      </c>
      <c r="R469">
        <v>25.9785112457194</v>
      </c>
      <c r="S469" s="1">
        <f>(Table2[[#This Row],[Close Price]]-Table2[[#This Row],[20D EMA]])/Table2[[#This Row],[20D EMA]]</f>
        <v>-6.0903528573125802E-2</v>
      </c>
      <c r="T469" s="1">
        <f>(Table2[[#This Row],[Close Price]]-Table2[[#This Row],[50D EMA]])/Table2[[#This Row],[50D EMA]]</f>
        <v>-7.3507178682877719E-2</v>
      </c>
      <c r="U469" s="1">
        <f>(Table2[[#This Row],[Close Price]]-Table2[[#This Row],[200D EMA]])/Table2[[#This Row],[200D EMA]]</f>
        <v>-1.9332427578526205E-2</v>
      </c>
      <c r="V469">
        <v>0.27155399577134698</v>
      </c>
      <c r="W469">
        <v>618.04999999999995</v>
      </c>
      <c r="X469">
        <v>642.95000000000005</v>
      </c>
      <c r="Y469">
        <v>618.04999999999995</v>
      </c>
      <c r="Z469">
        <v>652</v>
      </c>
      <c r="AA469">
        <v>618.04999999999995</v>
      </c>
      <c r="AB469">
        <v>704.25</v>
      </c>
      <c r="AC469" s="1">
        <f>(Table2[[#This Row],[Close Price]]/Table2[[#This Row],[Day Low]])-1</f>
        <v>2.3137286627295639E-2</v>
      </c>
      <c r="AD469" s="1">
        <f>(Table2[[#This Row],[Day High]]/Table2[[#This Row],[Close Price]])-1</f>
        <v>1.6762868664505381E-2</v>
      </c>
      <c r="AE469" s="1">
        <f>(Table2[[#This Row],[Close Price]]/Table2[[#This Row],[Current Week Low]])-1</f>
        <v>2.3137286627295639E-2</v>
      </c>
      <c r="AF469" s="1">
        <f>(Table2[[#This Row],[Current Week High]]/Table2[[#This Row],[Close Price]])-1</f>
        <v>3.1074563137502897E-2</v>
      </c>
      <c r="AG469" s="1">
        <f>(Table2[[#This Row],[Close Price]]/Table2[[#This Row],[Current Month Low]])-1</f>
        <v>2.3137286627295639E-2</v>
      </c>
      <c r="AH469" s="1">
        <f>(Table2[[#This Row],[Current Month High]]/Table2[[#This Row],[Close Price]])-1</f>
        <v>0.113702854431881</v>
      </c>
      <c r="AI469">
        <v>35.209931208982297</v>
      </c>
      <c r="AJ469">
        <v>14.639231327048501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0</v>
      </c>
      <c r="AM469" t="s">
        <v>3163</v>
      </c>
      <c r="AN469">
        <v>-5.12</v>
      </c>
      <c r="AO469" t="s">
        <v>3161</v>
      </c>
      <c r="AP469">
        <v>5.0685471893985999E-2</v>
      </c>
      <c r="AQ469">
        <f>(Table2[[#This Row],[Sharpe Ratio]]-AVERAGE(Table2[Sharpe Ratio]))/_xlfn.STDEV.P(Table2[Sharpe Ratio])</f>
        <v>-8.3824052695708154E-2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607</v>
      </c>
      <c r="AT469">
        <f>_xlfn.RANK.AVG(Table2[[#This Row],[6M Return vs Nifty Z-Score]],Table2[6M Return vs Nifty Z-Score])</f>
        <v>354</v>
      </c>
      <c r="AU469">
        <f>_xlfn.RANK.AVG(Table2[[#This Row],[Sharpe Ratio Z-Score]],Table2[Sharpe Ratio Z-Score])</f>
        <v>356</v>
      </c>
      <c r="AV469">
        <f>(Table2[[#This Row],[Rank 1Y]]+Table2[[#This Row],[Rank 6M]]+Table2[[#This Row],[Rank Sharpe]])/3</f>
        <v>439</v>
      </c>
    </row>
    <row r="470" spans="1:48" x14ac:dyDescent="0.3">
      <c r="A470" t="s">
        <v>465</v>
      </c>
      <c r="B470" t="s">
        <v>466</v>
      </c>
      <c r="C470" t="s">
        <v>3116</v>
      </c>
      <c r="D470" t="s">
        <v>34</v>
      </c>
      <c r="E470">
        <v>45982.936171303998</v>
      </c>
      <c r="F470">
        <v>52.97</v>
      </c>
      <c r="G470">
        <v>7.8899223288190399</v>
      </c>
      <c r="H470">
        <f>(Table2[[#This Row],[1Y Return vs Nifty]]-AVERAGE(Table2[1Y Return vs Nifty]))/_xlfn.STDEV.P(Table2[1Y Return vs Nifty])</f>
        <v>-0.35924410657760453</v>
      </c>
      <c r="I470">
        <v>-0.17066550158329999</v>
      </c>
      <c r="J470">
        <f>(Table2[[#This Row],[1M Return vs Nifty]]-AVERAGE(Table2[1M Return vs Nifty]))/_xlfn.STDEV.P(Table2[1M Return vs Nifty])</f>
        <v>-0.13780848031162979</v>
      </c>
      <c r="K470">
        <v>-27.564618870595801</v>
      </c>
      <c r="L470">
        <f>(Table2[[#This Row],[6M Return vs Nifty]]-AVERAGE(Table2[6M Return vs Nifty]))/_xlfn.STDEV.P(Table2[6M Return vs Nifty])</f>
        <v>-1.1139077597078297</v>
      </c>
      <c r="M470">
        <v>1.3912558881635899</v>
      </c>
      <c r="N470">
        <f>(Table2[[#This Row],[1W Return vs Nifty]]-AVERAGE(Table2[1W Return vs Nifty]))/_xlfn.STDEV.P(Table2[1W Return vs Nifty])</f>
        <v>0.35025007016059806</v>
      </c>
      <c r="O470">
        <v>57.54</v>
      </c>
      <c r="P470">
        <v>58.918997889862403</v>
      </c>
      <c r="Q470">
        <v>57.872870106029403</v>
      </c>
      <c r="R470">
        <v>24.602943407397198</v>
      </c>
      <c r="S470" s="1">
        <f>(Table2[[#This Row],[Close Price]]-Table2[[#This Row],[20D EMA]])/Table2[[#This Row],[20D EMA]]</f>
        <v>-7.9423010079944387E-2</v>
      </c>
      <c r="T470" s="1">
        <f>(Table2[[#This Row],[Close Price]]-Table2[[#This Row],[50D EMA]])/Table2[[#This Row],[50D EMA]]</f>
        <v>-0.1009690949086218</v>
      </c>
      <c r="U470" s="1">
        <f>(Table2[[#This Row],[Close Price]]-Table2[[#This Row],[200D EMA]])/Table2[[#This Row],[200D EMA]]</f>
        <v>-8.4717936004328309E-2</v>
      </c>
      <c r="V470">
        <v>0.89775756847836097</v>
      </c>
      <c r="W470">
        <v>52.52</v>
      </c>
      <c r="X470">
        <v>56.59</v>
      </c>
      <c r="Y470">
        <v>52.52</v>
      </c>
      <c r="Z470">
        <v>59.42</v>
      </c>
      <c r="AA470">
        <v>52.52</v>
      </c>
      <c r="AB470">
        <v>60.42</v>
      </c>
      <c r="AC470" s="1">
        <f>(Table2[[#This Row],[Close Price]]/Table2[[#This Row],[Day Low]])-1</f>
        <v>8.5681645087585245E-3</v>
      </c>
      <c r="AD470" s="1">
        <f>(Table2[[#This Row],[Day High]]/Table2[[#This Row],[Close Price]])-1</f>
        <v>6.834057013403827E-2</v>
      </c>
      <c r="AE470" s="1">
        <f>(Table2[[#This Row],[Close Price]]/Table2[[#This Row],[Current Week Low]])-1</f>
        <v>8.5681645087585245E-3</v>
      </c>
      <c r="AF470" s="1">
        <f>(Table2[[#This Row],[Current Week High]]/Table2[[#This Row],[Close Price]])-1</f>
        <v>0.12176703794600718</v>
      </c>
      <c r="AG470" s="1">
        <f>(Table2[[#This Row],[Close Price]]/Table2[[#This Row],[Current Month Low]])-1</f>
        <v>8.5681645087585245E-3</v>
      </c>
      <c r="AH470" s="1">
        <f>(Table2[[#This Row],[Current Month High]]/Table2[[#This Row],[Close Price]])-1</f>
        <v>0.14064564848027183</v>
      </c>
      <c r="AI470">
        <v>45.1765150084954</v>
      </c>
      <c r="AJ470">
        <v>29.669522643818802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-0.15</v>
      </c>
      <c r="AM470" t="s">
        <v>3161</v>
      </c>
      <c r="AN470">
        <v>-8.5299999999999994</v>
      </c>
      <c r="AO470" t="s">
        <v>3161</v>
      </c>
      <c r="AP470">
        <v>9.4407026890611007E-2</v>
      </c>
      <c r="AQ470">
        <f>(Table2[[#This Row],[Sharpe Ratio]]-AVERAGE(Table2[Sharpe Ratio]))/_xlfn.STDEV.P(Table2[Sharpe Ratio])</f>
        <v>0.43010015574110516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420</v>
      </c>
      <c r="AT470">
        <f>_xlfn.RANK.AVG(Table2[[#This Row],[6M Return vs Nifty Z-Score]],Table2[6M Return vs Nifty Z-Score])</f>
        <v>670</v>
      </c>
      <c r="AU470">
        <f>_xlfn.RANK.AVG(Table2[[#This Row],[Sharpe Ratio Z-Score]],Table2[Sharpe Ratio Z-Score])</f>
        <v>229</v>
      </c>
      <c r="AV470">
        <f>(Table2[[#This Row],[Rank 1Y]]+Table2[[#This Row],[Rank 6M]]+Table2[[#This Row],[Rank Sharpe]])/3</f>
        <v>439.66666666666669</v>
      </c>
    </row>
    <row r="471" spans="1:48" x14ac:dyDescent="0.3">
      <c r="A471" t="s">
        <v>1243</v>
      </c>
      <c r="B471" t="s">
        <v>1244</v>
      </c>
      <c r="C471" t="s">
        <v>3128</v>
      </c>
      <c r="D471" t="s">
        <v>915</v>
      </c>
      <c r="E471">
        <v>9177.3790161839897</v>
      </c>
      <c r="F471">
        <v>66.459999999999994</v>
      </c>
      <c r="G471">
        <v>11.9103843148909</v>
      </c>
      <c r="H471">
        <f>(Table2[[#This Row],[1Y Return vs Nifty]]-AVERAGE(Table2[1Y Return vs Nifty]))/_xlfn.STDEV.P(Table2[1Y Return vs Nifty])</f>
        <v>-0.29285305888470875</v>
      </c>
      <c r="I471">
        <v>-8.5098238036004492</v>
      </c>
      <c r="J471">
        <f>(Table2[[#This Row],[1M Return vs Nifty]]-AVERAGE(Table2[1M Return vs Nifty]))/_xlfn.STDEV.P(Table2[1M Return vs Nifty])</f>
        <v>-1.0710382377976726</v>
      </c>
      <c r="K471">
        <v>-18.081825717111698</v>
      </c>
      <c r="L471">
        <f>(Table2[[#This Row],[6M Return vs Nifty]]-AVERAGE(Table2[6M Return vs Nifty]))/_xlfn.STDEV.P(Table2[6M Return vs Nifty])</f>
        <v>-0.78527359881211156</v>
      </c>
      <c r="M471">
        <v>-2.6935818312578701</v>
      </c>
      <c r="N471">
        <f>(Table2[[#This Row],[1W Return vs Nifty]]-AVERAGE(Table2[1W Return vs Nifty]))/_xlfn.STDEV.P(Table2[1W Return vs Nifty])</f>
        <v>-0.44216079213552451</v>
      </c>
      <c r="O471">
        <v>73.239999999999995</v>
      </c>
      <c r="P471">
        <v>75.914137035272105</v>
      </c>
      <c r="Q471">
        <v>74.527678996395807</v>
      </c>
      <c r="R471">
        <v>18.491557560163301</v>
      </c>
      <c r="S471" s="1">
        <f>(Table2[[#This Row],[Close Price]]-Table2[[#This Row],[20D EMA]])/Table2[[#This Row],[20D EMA]]</f>
        <v>-9.2572364827962883E-2</v>
      </c>
      <c r="T471" s="1">
        <f>(Table2[[#This Row],[Close Price]]-Table2[[#This Row],[50D EMA]])/Table2[[#This Row],[50D EMA]]</f>
        <v>-0.12453723910316494</v>
      </c>
      <c r="U471" s="1">
        <f>(Table2[[#This Row],[Close Price]]-Table2[[#This Row],[200D EMA]])/Table2[[#This Row],[200D EMA]]</f>
        <v>-0.10825077481328742</v>
      </c>
      <c r="V471">
        <v>0.40170272302985899</v>
      </c>
      <c r="W471">
        <v>66.010000000000005</v>
      </c>
      <c r="X471">
        <v>70.400000000000006</v>
      </c>
      <c r="Y471">
        <v>66.010000000000005</v>
      </c>
      <c r="Z471">
        <v>72.34</v>
      </c>
      <c r="AA471">
        <v>66.010000000000005</v>
      </c>
      <c r="AB471">
        <v>77.45</v>
      </c>
      <c r="AC471" s="1">
        <f>(Table2[[#This Row],[Close Price]]/Table2[[#This Row],[Day Low]])-1</f>
        <v>6.8171489168307176E-3</v>
      </c>
      <c r="AD471" s="1">
        <f>(Table2[[#This Row],[Day High]]/Table2[[#This Row],[Close Price]])-1</f>
        <v>5.9283779717123286E-2</v>
      </c>
      <c r="AE471" s="1">
        <f>(Table2[[#This Row],[Close Price]]/Table2[[#This Row],[Current Week Low]])-1</f>
        <v>6.8171489168307176E-3</v>
      </c>
      <c r="AF471" s="1">
        <f>(Table2[[#This Row],[Current Week High]]/Table2[[#This Row],[Close Price]])-1</f>
        <v>8.847427023773724E-2</v>
      </c>
      <c r="AG471" s="1">
        <f>(Table2[[#This Row],[Close Price]]/Table2[[#This Row],[Current Month Low]])-1</f>
        <v>6.8171489168307176E-3</v>
      </c>
      <c r="AH471" s="1">
        <f>(Table2[[#This Row],[Current Month High]]/Table2[[#This Row],[Close Price]])-1</f>
        <v>0.16536262413481806</v>
      </c>
      <c r="AI471">
        <v>42.717424014444703</v>
      </c>
      <c r="AJ471">
        <v>37.598343685300101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0</v>
      </c>
      <c r="AM471">
        <v>0</v>
      </c>
      <c r="AN471">
        <v>-9.16</v>
      </c>
      <c r="AO471" t="s">
        <v>3161</v>
      </c>
      <c r="AP471">
        <v>5.3348458683651998E-2</v>
      </c>
      <c r="AQ471">
        <f>(Table2[[#This Row],[Sharpe Ratio]]-AVERAGE(Table2[Sharpe Ratio]))/_xlfn.STDEV.P(Table2[Sharpe Ratio])</f>
        <v>-5.2522023798006939E-2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395</v>
      </c>
      <c r="AT471">
        <f>_xlfn.RANK.AVG(Table2[[#This Row],[6M Return vs Nifty Z-Score]],Table2[6M Return vs Nifty Z-Score])</f>
        <v>585</v>
      </c>
      <c r="AU471">
        <f>_xlfn.RANK.AVG(Table2[[#This Row],[Sharpe Ratio Z-Score]],Table2[Sharpe Ratio Z-Score])</f>
        <v>346</v>
      </c>
      <c r="AV471">
        <f>(Table2[[#This Row],[Rank 1Y]]+Table2[[#This Row],[Rank 6M]]+Table2[[#This Row],[Rank Sharpe]])/3</f>
        <v>442</v>
      </c>
    </row>
    <row r="472" spans="1:48" x14ac:dyDescent="0.3">
      <c r="A472" t="s">
        <v>686</v>
      </c>
      <c r="B472" t="s">
        <v>687</v>
      </c>
      <c r="C472" t="s">
        <v>3127</v>
      </c>
      <c r="D472" t="s">
        <v>265</v>
      </c>
      <c r="E472">
        <v>25684.504917390001</v>
      </c>
      <c r="F472">
        <v>5195.3</v>
      </c>
      <c r="G472">
        <v>-19.604965252357701</v>
      </c>
      <c r="H472">
        <f>(Table2[[#This Row],[1Y Return vs Nifty]]-AVERAGE(Table2[1Y Return vs Nifty]))/_xlfn.STDEV.P(Table2[1Y Return vs Nifty])</f>
        <v>-0.8132751107349675</v>
      </c>
      <c r="I472">
        <v>3.5129774053441198</v>
      </c>
      <c r="J472">
        <f>(Table2[[#This Row],[1M Return vs Nifty]]-AVERAGE(Table2[1M Return vs Nifty]))/_xlfn.STDEV.P(Table2[1M Return vs Nifty])</f>
        <v>0.27442559082544415</v>
      </c>
      <c r="K472">
        <v>4.03915932535228</v>
      </c>
      <c r="L472">
        <f>(Table2[[#This Row],[6M Return vs Nifty]]-AVERAGE(Table2[6M Return vs Nifty]))/_xlfn.STDEV.P(Table2[6M Return vs Nifty])</f>
        <v>-1.8652283767831145E-2</v>
      </c>
      <c r="M472">
        <v>-1.4808910744172E-2</v>
      </c>
      <c r="N472">
        <f>(Table2[[#This Row],[1W Return vs Nifty]]-AVERAGE(Table2[1W Return vs Nifty]))/_xlfn.STDEV.P(Table2[1W Return vs Nifty])</f>
        <v>7.7489902859624746E-2</v>
      </c>
      <c r="O472">
        <v>5347.34</v>
      </c>
      <c r="P472">
        <v>5398.8778569453698</v>
      </c>
      <c r="Q472">
        <v>5286.0490616444904</v>
      </c>
      <c r="R472">
        <v>29.556354264047702</v>
      </c>
      <c r="S472" s="1">
        <f>(Table2[[#This Row],[Close Price]]-Table2[[#This Row],[20D EMA]])/Table2[[#This Row],[20D EMA]]</f>
        <v>-2.8432828284717254E-2</v>
      </c>
      <c r="T472" s="1">
        <f>(Table2[[#This Row],[Close Price]]-Table2[[#This Row],[50D EMA]])/Table2[[#This Row],[50D EMA]]</f>
        <v>-3.7707438904823067E-2</v>
      </c>
      <c r="U472" s="1">
        <f>(Table2[[#This Row],[Close Price]]-Table2[[#This Row],[200D EMA]])/Table2[[#This Row],[200D EMA]]</f>
        <v>-1.7167654061889876E-2</v>
      </c>
      <c r="V472">
        <v>0.92803583362420605</v>
      </c>
      <c r="W472">
        <v>5165</v>
      </c>
      <c r="X472">
        <v>5319.4</v>
      </c>
      <c r="Y472">
        <v>5165</v>
      </c>
      <c r="Z472">
        <v>5365</v>
      </c>
      <c r="AA472">
        <v>5074.1000000000004</v>
      </c>
      <c r="AB472">
        <v>5492.6</v>
      </c>
      <c r="AC472" s="1">
        <f>(Table2[[#This Row],[Close Price]]/Table2[[#This Row],[Day Low]])-1</f>
        <v>5.8664085188770976E-3</v>
      </c>
      <c r="AD472" s="1">
        <f>(Table2[[#This Row],[Day High]]/Table2[[#This Row],[Close Price]])-1</f>
        <v>2.3886974765653379E-2</v>
      </c>
      <c r="AE472" s="1">
        <f>(Table2[[#This Row],[Close Price]]/Table2[[#This Row],[Current Week Low]])-1</f>
        <v>5.8664085188770976E-3</v>
      </c>
      <c r="AF472" s="1">
        <f>(Table2[[#This Row],[Current Week High]]/Table2[[#This Row],[Close Price]])-1</f>
        <v>3.2664138740784887E-2</v>
      </c>
      <c r="AG472" s="1">
        <f>(Table2[[#This Row],[Close Price]]/Table2[[#This Row],[Current Month Low]])-1</f>
        <v>2.3886009341558045E-2</v>
      </c>
      <c r="AH472" s="1">
        <f>(Table2[[#This Row],[Current Month High]]/Table2[[#This Row],[Close Price]])-1</f>
        <v>5.7224799337863175E-2</v>
      </c>
      <c r="AI472">
        <v>41.474024599156898</v>
      </c>
      <c r="AJ472">
        <v>29.0918126475338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-0.03</v>
      </c>
      <c r="AM472" t="s">
        <v>3161</v>
      </c>
      <c r="AN472">
        <v>-2.2400000000000002</v>
      </c>
      <c r="AO472" t="s">
        <v>3161</v>
      </c>
      <c r="AP472">
        <v>3.9476502784512001E-2</v>
      </c>
      <c r="AQ472">
        <f>(Table2[[#This Row],[Sharpe Ratio]]-AVERAGE(Table2[Sharpe Ratio]))/_xlfn.STDEV.P(Table2[Sharpe Ratio])</f>
        <v>-0.21557967249065349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597</v>
      </c>
      <c r="AT472">
        <f>_xlfn.RANK.AVG(Table2[[#This Row],[6M Return vs Nifty Z-Score]],Table2[6M Return vs Nifty Z-Score])</f>
        <v>332</v>
      </c>
      <c r="AU472">
        <f>_xlfn.RANK.AVG(Table2[[#This Row],[Sharpe Ratio Z-Score]],Table2[Sharpe Ratio Z-Score])</f>
        <v>399</v>
      </c>
      <c r="AV472">
        <f>(Table2[[#This Row],[Rank 1Y]]+Table2[[#This Row],[Rank 6M]]+Table2[[#This Row],[Rank Sharpe]])/3</f>
        <v>442.66666666666669</v>
      </c>
    </row>
    <row r="473" spans="1:48" x14ac:dyDescent="0.3">
      <c r="A473" t="s">
        <v>1471</v>
      </c>
      <c r="B473" t="s">
        <v>1472</v>
      </c>
      <c r="C473" t="s">
        <v>3114</v>
      </c>
      <c r="D473" t="s">
        <v>1456</v>
      </c>
      <c r="E473">
        <v>6793.3147756500002</v>
      </c>
      <c r="F473">
        <v>441.9</v>
      </c>
      <c r="G473">
        <v>50.5457687379566</v>
      </c>
      <c r="H473">
        <f>(Table2[[#This Row],[1Y Return vs Nifty]]-AVERAGE(Table2[1Y Return vs Nifty]))/_xlfn.STDEV.P(Table2[1Y Return vs Nifty])</f>
        <v>0.34514418092286364</v>
      </c>
      <c r="I473">
        <v>-6.0086693599796197</v>
      </c>
      <c r="J473">
        <f>(Table2[[#This Row],[1M Return vs Nifty]]-AVERAGE(Table2[1M Return vs Nifty]))/_xlfn.STDEV.P(Table2[1M Return vs Nifty])</f>
        <v>-0.79113567805242835</v>
      </c>
      <c r="K473">
        <v>-19.981145842859998</v>
      </c>
      <c r="L473">
        <f>(Table2[[#This Row],[6M Return vs Nifty]]-AVERAGE(Table2[6M Return vs Nifty]))/_xlfn.STDEV.P(Table2[6M Return vs Nifty])</f>
        <v>-0.85109613292151698</v>
      </c>
      <c r="M473">
        <v>-6.3438371940793798</v>
      </c>
      <c r="N473">
        <f>(Table2[[#This Row],[1W Return vs Nifty]]-AVERAGE(Table2[1W Return vs Nifty]))/_xlfn.STDEV.P(Table2[1W Return vs Nifty])</f>
        <v>-1.1502677472544431</v>
      </c>
      <c r="O473">
        <v>470.09</v>
      </c>
      <c r="P473">
        <v>491.57573303725297</v>
      </c>
      <c r="Q473">
        <v>466.996490956066</v>
      </c>
      <c r="R473">
        <v>15.4228097398145</v>
      </c>
      <c r="S473" s="1">
        <f>(Table2[[#This Row],[Close Price]]-Table2[[#This Row],[20D EMA]])/Table2[[#This Row],[20D EMA]]</f>
        <v>-5.9967240315684227E-2</v>
      </c>
      <c r="T473" s="1">
        <f>(Table2[[#This Row],[Close Price]]-Table2[[#This Row],[50D EMA]])/Table2[[#This Row],[50D EMA]]</f>
        <v>-0.10105407915546644</v>
      </c>
      <c r="U473" s="1">
        <f>(Table2[[#This Row],[Close Price]]-Table2[[#This Row],[200D EMA]])/Table2[[#This Row],[200D EMA]]</f>
        <v>-5.3740213132408829E-2</v>
      </c>
      <c r="V473">
        <v>0.46924917461141802</v>
      </c>
      <c r="W473">
        <v>417.3</v>
      </c>
      <c r="X473">
        <v>444.1</v>
      </c>
      <c r="Y473">
        <v>417.3</v>
      </c>
      <c r="Z473">
        <v>465</v>
      </c>
      <c r="AA473">
        <v>417.3</v>
      </c>
      <c r="AB473">
        <v>504.65</v>
      </c>
      <c r="AC473" s="1">
        <f>(Table2[[#This Row],[Close Price]]/Table2[[#This Row],[Day Low]])-1</f>
        <v>5.8950395398993383E-2</v>
      </c>
      <c r="AD473" s="1">
        <f>(Table2[[#This Row],[Day High]]/Table2[[#This Row],[Close Price]])-1</f>
        <v>4.9785019235122352E-3</v>
      </c>
      <c r="AE473" s="1">
        <f>(Table2[[#This Row],[Close Price]]/Table2[[#This Row],[Current Week Low]])-1</f>
        <v>5.8950395398993383E-2</v>
      </c>
      <c r="AF473" s="1">
        <f>(Table2[[#This Row],[Current Week High]]/Table2[[#This Row],[Close Price]])-1</f>
        <v>5.2274270196877248E-2</v>
      </c>
      <c r="AG473" s="1">
        <f>(Table2[[#This Row],[Close Price]]/Table2[[#This Row],[Current Month Low]])-1</f>
        <v>5.8950395398993383E-2</v>
      </c>
      <c r="AH473" s="1">
        <f>(Table2[[#This Row],[Current Month High]]/Table2[[#This Row],[Close Price]])-1</f>
        <v>0.14200045259108407</v>
      </c>
      <c r="AI473">
        <v>43.652410047521997</v>
      </c>
      <c r="AJ473">
        <v>84.946986607142804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-0.28000000000000003</v>
      </c>
      <c r="AM473" t="s">
        <v>3161</v>
      </c>
      <c r="AN473">
        <v>-12.67</v>
      </c>
      <c r="AO473" t="s">
        <v>3161</v>
      </c>
      <c r="AQ473">
        <f>(Table2[[#This Row],[Sharpe Ratio]]-AVERAGE(Table2[Sharpe Ratio]))/_xlfn.STDEV.P(Table2[Sharpe Ratio])</f>
        <v>-0.6796054933231942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202</v>
      </c>
      <c r="AT473">
        <f>_xlfn.RANK.AVG(Table2[[#This Row],[6M Return vs Nifty Z-Score]],Table2[6M Return vs Nifty Z-Score])</f>
        <v>603</v>
      </c>
      <c r="AU473">
        <f>_xlfn.RANK.AVG(Table2[[#This Row],[Sharpe Ratio Z-Score]],Table2[Sharpe Ratio Z-Score])</f>
        <v>524.5</v>
      </c>
      <c r="AV473">
        <f>(Table2[[#This Row],[Rank 1Y]]+Table2[[#This Row],[Rank 6M]]+Table2[[#This Row],[Rank Sharpe]])/3</f>
        <v>443.16666666666669</v>
      </c>
    </row>
    <row r="474" spans="1:48" x14ac:dyDescent="0.3">
      <c r="A474" t="s">
        <v>660</v>
      </c>
      <c r="B474" t="s">
        <v>661</v>
      </c>
      <c r="C474" t="s">
        <v>3116</v>
      </c>
      <c r="D474" t="s">
        <v>539</v>
      </c>
      <c r="E474">
        <v>27490.7778071299</v>
      </c>
      <c r="F474">
        <v>845.9</v>
      </c>
      <c r="G474">
        <v>4.6651248709966904</v>
      </c>
      <c r="H474">
        <f>(Table2[[#This Row],[1Y Return vs Nifty]]-AVERAGE(Table2[1Y Return vs Nifty]))/_xlfn.STDEV.P(Table2[1Y Return vs Nifty])</f>
        <v>-0.41249611656151036</v>
      </c>
      <c r="I474">
        <v>-0.783068026730804</v>
      </c>
      <c r="J474">
        <f>(Table2[[#This Row],[1M Return vs Nifty]]-AVERAGE(Table2[1M Return vs Nifty]))/_xlfn.STDEV.P(Table2[1M Return vs Nifty])</f>
        <v>-0.20634204680946244</v>
      </c>
      <c r="K474">
        <v>7.4128254417725303</v>
      </c>
      <c r="L474">
        <f>(Table2[[#This Row],[6M Return vs Nifty]]-AVERAGE(Table2[6M Return vs Nifty]))/_xlfn.STDEV.P(Table2[6M Return vs Nifty])</f>
        <v>9.8264948883682882E-2</v>
      </c>
      <c r="M474">
        <v>4.1202869048155497</v>
      </c>
      <c r="N474">
        <f>(Table2[[#This Row],[1W Return vs Nifty]]-AVERAGE(Table2[1W Return vs Nifty]))/_xlfn.STDEV.P(Table2[1W Return vs Nifty])</f>
        <v>0.87965024947649084</v>
      </c>
      <c r="O474">
        <v>856.27</v>
      </c>
      <c r="P474">
        <v>840.70809744887902</v>
      </c>
      <c r="Q474">
        <v>772.20817616198599</v>
      </c>
      <c r="R474">
        <v>43.992072376662399</v>
      </c>
      <c r="S474" s="1">
        <f>(Table2[[#This Row],[Close Price]]-Table2[[#This Row],[20D EMA]])/Table2[[#This Row],[20D EMA]]</f>
        <v>-1.2110666028238763E-2</v>
      </c>
      <c r="T474" s="1">
        <f>(Table2[[#This Row],[Close Price]]-Table2[[#This Row],[50D EMA]])/Table2[[#This Row],[50D EMA]]</f>
        <v>6.1756304796822363E-3</v>
      </c>
      <c r="U474" s="1">
        <f>(Table2[[#This Row],[Close Price]]-Table2[[#This Row],[200D EMA]])/Table2[[#This Row],[200D EMA]]</f>
        <v>9.5429996875033951E-2</v>
      </c>
      <c r="V474">
        <v>0.46573442769967899</v>
      </c>
      <c r="W474">
        <v>841.75</v>
      </c>
      <c r="X474">
        <v>864.9</v>
      </c>
      <c r="Y474">
        <v>841.75</v>
      </c>
      <c r="Z474">
        <v>864.9</v>
      </c>
      <c r="AA474">
        <v>821.9</v>
      </c>
      <c r="AB474">
        <v>898.7</v>
      </c>
      <c r="AC474" s="1">
        <f>(Table2[[#This Row],[Close Price]]/Table2[[#This Row],[Day Low]])-1</f>
        <v>4.9302049302049067E-3</v>
      </c>
      <c r="AD474" s="1">
        <f>(Table2[[#This Row],[Day High]]/Table2[[#This Row],[Close Price]])-1</f>
        <v>2.2461283839697366E-2</v>
      </c>
      <c r="AE474" s="1">
        <f>(Table2[[#This Row],[Close Price]]/Table2[[#This Row],[Current Week Low]])-1</f>
        <v>4.9302049302049067E-3</v>
      </c>
      <c r="AF474" s="1">
        <f>(Table2[[#This Row],[Current Week High]]/Table2[[#This Row],[Close Price]])-1</f>
        <v>2.2461283839697366E-2</v>
      </c>
      <c r="AG474" s="1">
        <f>(Table2[[#This Row],[Close Price]]/Table2[[#This Row],[Current Month Low]])-1</f>
        <v>2.920063268037465E-2</v>
      </c>
      <c r="AH474" s="1">
        <f>(Table2[[#This Row],[Current Month High]]/Table2[[#This Row],[Close Price]])-1</f>
        <v>6.2418725617685356E-2</v>
      </c>
      <c r="AI474">
        <v>9.0495330417306992</v>
      </c>
      <c r="AJ474">
        <v>36.095245756576297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0.09</v>
      </c>
      <c r="AM474" t="s">
        <v>3162</v>
      </c>
      <c r="AN474">
        <v>-2.64</v>
      </c>
      <c r="AO474" t="s">
        <v>3161</v>
      </c>
      <c r="AP474">
        <v>-2.1049928817357001E-2</v>
      </c>
      <c r="AQ474">
        <f>(Table2[[#This Row],[Sharpe Ratio]]-AVERAGE(Table2[Sharpe Ratio]))/_xlfn.STDEV.P(Table2[Sharpe Ratio])</f>
        <v>-0.92703649173911373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-0.56795945674991288</v>
      </c>
      <c r="AS474">
        <f>_xlfn.RANK.AVG(Table2[[#This Row],[1Y Return vs Nifty Z-Score]],Table2[1Y Return vs Nifty Z-Score])</f>
        <v>437</v>
      </c>
      <c r="AT474">
        <f>_xlfn.RANK.AVG(Table2[[#This Row],[6M Return vs Nifty Z-Score]],Table2[6M Return vs Nifty Z-Score])</f>
        <v>286</v>
      </c>
      <c r="AU474">
        <f>_xlfn.RANK.AVG(Table2[[#This Row],[Sharpe Ratio Z-Score]],Table2[Sharpe Ratio Z-Score])</f>
        <v>608</v>
      </c>
      <c r="AV474">
        <f>(Table2[[#This Row],[Rank 1Y]]+Table2[[#This Row],[Rank 6M]]+Table2[[#This Row],[Rank Sharpe]])/3</f>
        <v>443.66666666666669</v>
      </c>
    </row>
    <row r="475" spans="1:48" x14ac:dyDescent="0.3">
      <c r="A475" t="s">
        <v>1283</v>
      </c>
      <c r="B475" t="s">
        <v>1284</v>
      </c>
      <c r="C475" t="s">
        <v>3120</v>
      </c>
      <c r="D475" t="s">
        <v>253</v>
      </c>
      <c r="E475">
        <v>8645.8634910300007</v>
      </c>
      <c r="F475">
        <v>1318.65</v>
      </c>
      <c r="G475">
        <v>9.5347380034311797</v>
      </c>
      <c r="H475">
        <f>(Table2[[#This Row],[1Y Return vs Nifty]]-AVERAGE(Table2[1Y Return vs Nifty]))/_xlfn.STDEV.P(Table2[1Y Return vs Nifty])</f>
        <v>-0.332082791216956</v>
      </c>
      <c r="I475">
        <v>4.11515153318184</v>
      </c>
      <c r="J475">
        <f>(Table2[[#This Row],[1M Return vs Nifty]]-AVERAGE(Table2[1M Return vs Nifty]))/_xlfn.STDEV.P(Table2[1M Return vs Nifty])</f>
        <v>0.3418145040626987</v>
      </c>
      <c r="K475">
        <v>-2.11835496576203</v>
      </c>
      <c r="L475">
        <f>(Table2[[#This Row],[6M Return vs Nifty]]-AVERAGE(Table2[6M Return vs Nifty]))/_xlfn.STDEV.P(Table2[6M Return vs Nifty])</f>
        <v>-0.2320461129393826</v>
      </c>
      <c r="M475">
        <v>1.2937468847210201</v>
      </c>
      <c r="N475">
        <f>(Table2[[#This Row],[1W Return vs Nifty]]-AVERAGE(Table2[1W Return vs Nifty]))/_xlfn.STDEV.P(Table2[1W Return vs Nifty])</f>
        <v>0.3313344610698884</v>
      </c>
      <c r="O475">
        <v>1366.22</v>
      </c>
      <c r="P475">
        <v>1355.1176121875401</v>
      </c>
      <c r="Q475">
        <v>1259.7215997181299</v>
      </c>
      <c r="R475">
        <v>32.5580617147032</v>
      </c>
      <c r="S475" s="1">
        <f>(Table2[[#This Row],[Close Price]]-Table2[[#This Row],[20D EMA]])/Table2[[#This Row],[20D EMA]]</f>
        <v>-3.4818696842382584E-2</v>
      </c>
      <c r="T475" s="1">
        <f>(Table2[[#This Row],[Close Price]]-Table2[[#This Row],[50D EMA]])/Table2[[#This Row],[50D EMA]]</f>
        <v>-2.6911031086571918E-2</v>
      </c>
      <c r="U475" s="1">
        <f>(Table2[[#This Row],[Close Price]]-Table2[[#This Row],[200D EMA]])/Table2[[#This Row],[200D EMA]]</f>
        <v>4.6778907573749411E-2</v>
      </c>
      <c r="V475">
        <v>0.39122730972946101</v>
      </c>
      <c r="W475">
        <v>1292</v>
      </c>
      <c r="X475">
        <v>1359.3</v>
      </c>
      <c r="Y475">
        <v>1292</v>
      </c>
      <c r="Z475">
        <v>1387</v>
      </c>
      <c r="AA475">
        <v>1292</v>
      </c>
      <c r="AB475">
        <v>1450</v>
      </c>
      <c r="AC475" s="1">
        <f>(Table2[[#This Row],[Close Price]]/Table2[[#This Row],[Day Low]])-1</f>
        <v>2.0626934984520284E-2</v>
      </c>
      <c r="AD475" s="1">
        <f>(Table2[[#This Row],[Day High]]/Table2[[#This Row],[Close Price]])-1</f>
        <v>3.0826982140825798E-2</v>
      </c>
      <c r="AE475" s="1">
        <f>(Table2[[#This Row],[Close Price]]/Table2[[#This Row],[Current Week Low]])-1</f>
        <v>2.0626934984520284E-2</v>
      </c>
      <c r="AF475" s="1">
        <f>(Table2[[#This Row],[Current Week High]]/Table2[[#This Row],[Close Price]])-1</f>
        <v>5.1833314374549744E-2</v>
      </c>
      <c r="AG475" s="1">
        <f>(Table2[[#This Row],[Close Price]]/Table2[[#This Row],[Current Month Low]])-1</f>
        <v>2.0626934984520284E-2</v>
      </c>
      <c r="AH475" s="1">
        <f>(Table2[[#This Row],[Current Month High]]/Table2[[#This Row],[Close Price]])-1</f>
        <v>9.9609449057748378E-2</v>
      </c>
      <c r="AI475">
        <v>25.427520570280201</v>
      </c>
      <c r="AJ475">
        <v>34.9831098372402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-0.06</v>
      </c>
      <c r="AM475" t="s">
        <v>3161</v>
      </c>
      <c r="AN475">
        <v>-7.94</v>
      </c>
      <c r="AO475" t="s">
        <v>3161</v>
      </c>
      <c r="AQ475">
        <f>(Table2[[#This Row],[Sharpe Ratio]]-AVERAGE(Table2[Sharpe Ratio]))/_xlfn.STDEV.P(Table2[Sharpe Ratio])</f>
        <v>-0.6796054933231942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-0.5705854323469457</v>
      </c>
      <c r="AS475">
        <f>_xlfn.RANK.AVG(Table2[[#This Row],[1Y Return vs Nifty Z-Score]],Table2[1Y Return vs Nifty Z-Score])</f>
        <v>406</v>
      </c>
      <c r="AT475">
        <f>_xlfn.RANK.AVG(Table2[[#This Row],[6M Return vs Nifty Z-Score]],Table2[6M Return vs Nifty Z-Score])</f>
        <v>401</v>
      </c>
      <c r="AU475">
        <f>_xlfn.RANK.AVG(Table2[[#This Row],[Sharpe Ratio Z-Score]],Table2[Sharpe Ratio Z-Score])</f>
        <v>524.5</v>
      </c>
      <c r="AV475">
        <f>(Table2[[#This Row],[Rank 1Y]]+Table2[[#This Row],[Rank 6M]]+Table2[[#This Row],[Rank Sharpe]])/3</f>
        <v>443.83333333333331</v>
      </c>
    </row>
    <row r="476" spans="1:48" x14ac:dyDescent="0.3">
      <c r="A476" t="s">
        <v>1495</v>
      </c>
      <c r="B476" t="s">
        <v>1496</v>
      </c>
      <c r="C476" t="s">
        <v>3133</v>
      </c>
      <c r="D476" t="s">
        <v>1497</v>
      </c>
      <c r="E476">
        <v>6612.0495713999999</v>
      </c>
      <c r="F476">
        <v>863.85</v>
      </c>
      <c r="G476">
        <v>-9.7466484889409699</v>
      </c>
      <c r="H476">
        <f>(Table2[[#This Row],[1Y Return vs Nifty]]-AVERAGE(Table2[1Y Return vs Nifty]))/_xlfn.STDEV.P(Table2[1Y Return vs Nifty])</f>
        <v>-0.65048188431494891</v>
      </c>
      <c r="I476">
        <v>-8.8511022588703803</v>
      </c>
      <c r="J476">
        <f>(Table2[[#This Row],[1M Return vs Nifty]]-AVERAGE(Table2[1M Return vs Nifty]))/_xlfn.STDEV.P(Table2[1M Return vs Nifty])</f>
        <v>-1.1092304867647811</v>
      </c>
      <c r="K476">
        <v>26.2212498176197</v>
      </c>
      <c r="L476">
        <f>(Table2[[#This Row],[6M Return vs Nifty]]-AVERAGE(Table2[6M Return vs Nifty]))/_xlfn.STDEV.P(Table2[6M Return vs Nifty])</f>
        <v>0.75008669195904387</v>
      </c>
      <c r="M476">
        <v>-1.3053945873781301</v>
      </c>
      <c r="N476">
        <f>(Table2[[#This Row],[1W Return vs Nifty]]-AVERAGE(Table2[1W Return vs Nifty]))/_xlfn.STDEV.P(Table2[1W Return vs Nifty])</f>
        <v>-0.17286866194362571</v>
      </c>
      <c r="O476">
        <v>937.61</v>
      </c>
      <c r="P476">
        <v>943.37742187213701</v>
      </c>
      <c r="Q476">
        <v>855.43806512535002</v>
      </c>
      <c r="R476">
        <v>29.475034561562602</v>
      </c>
      <c r="S476" s="1">
        <f>(Table2[[#This Row],[Close Price]]-Table2[[#This Row],[20D EMA]])/Table2[[#This Row],[20D EMA]]</f>
        <v>-7.8668102942588053E-2</v>
      </c>
      <c r="T476" s="1">
        <f>(Table2[[#This Row],[Close Price]]-Table2[[#This Row],[50D EMA]])/Table2[[#This Row],[50D EMA]]</f>
        <v>-8.4300747535715273E-2</v>
      </c>
      <c r="U476" s="1">
        <f>(Table2[[#This Row],[Close Price]]-Table2[[#This Row],[200D EMA]])/Table2[[#This Row],[200D EMA]]</f>
        <v>9.8334820691166856E-3</v>
      </c>
      <c r="V476">
        <v>0.42010643795023001</v>
      </c>
      <c r="W476">
        <v>850</v>
      </c>
      <c r="X476">
        <v>904.95</v>
      </c>
      <c r="Y476">
        <v>850</v>
      </c>
      <c r="Z476">
        <v>935.45</v>
      </c>
      <c r="AA476">
        <v>850</v>
      </c>
      <c r="AB476">
        <v>1017</v>
      </c>
      <c r="AC476" s="1">
        <f>(Table2[[#This Row],[Close Price]]/Table2[[#This Row],[Day Low]])-1</f>
        <v>1.6294117647058792E-2</v>
      </c>
      <c r="AD476" s="1">
        <f>(Table2[[#This Row],[Day High]]/Table2[[#This Row],[Close Price]])-1</f>
        <v>4.757770446258025E-2</v>
      </c>
      <c r="AE476" s="1">
        <f>(Table2[[#This Row],[Close Price]]/Table2[[#This Row],[Current Week Low]])-1</f>
        <v>1.6294117647058792E-2</v>
      </c>
      <c r="AF476" s="1">
        <f>(Table2[[#This Row],[Current Week High]]/Table2[[#This Row],[Close Price]])-1</f>
        <v>8.2884760085663034E-2</v>
      </c>
      <c r="AG476" s="1">
        <f>(Table2[[#This Row],[Close Price]]/Table2[[#This Row],[Current Month Low]])-1</f>
        <v>1.6294117647058792E-2</v>
      </c>
      <c r="AH476" s="1">
        <f>(Table2[[#This Row],[Current Month High]]/Table2[[#This Row],[Close Price]])-1</f>
        <v>0.1772877235631185</v>
      </c>
      <c r="AI476">
        <v>29.304856167158601</v>
      </c>
      <c r="AJ476">
        <v>46.043956043956001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-0.15</v>
      </c>
      <c r="AM476" t="s">
        <v>3161</v>
      </c>
      <c r="AN476">
        <v>-9.4600000000000009</v>
      </c>
      <c r="AO476" t="s">
        <v>3161</v>
      </c>
      <c r="AP476">
        <v>-5.8766632876204997E-2</v>
      </c>
      <c r="AQ476">
        <f>(Table2[[#This Row],[Sharpe Ratio]]-AVERAGE(Table2[Sharpe Ratio]))/_xlfn.STDEV.P(Table2[Sharpe Ratio])</f>
        <v>-1.3703767910442339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541</v>
      </c>
      <c r="AT476">
        <f>_xlfn.RANK.AVG(Table2[[#This Row],[6M Return vs Nifty Z-Score]],Table2[6M Return vs Nifty Z-Score])</f>
        <v>119</v>
      </c>
      <c r="AU476">
        <f>_xlfn.RANK.AVG(Table2[[#This Row],[Sharpe Ratio Z-Score]],Table2[Sharpe Ratio Z-Score])</f>
        <v>672</v>
      </c>
      <c r="AV476">
        <f>(Table2[[#This Row],[Rank 1Y]]+Table2[[#This Row],[Rank 6M]]+Table2[[#This Row],[Rank Sharpe]])/3</f>
        <v>444</v>
      </c>
    </row>
    <row r="477" spans="1:48" x14ac:dyDescent="0.3">
      <c r="A477" t="s">
        <v>228</v>
      </c>
      <c r="B477" t="s">
        <v>229</v>
      </c>
      <c r="C477" t="s">
        <v>3120</v>
      </c>
      <c r="D477" t="s">
        <v>51</v>
      </c>
      <c r="E477">
        <v>110990.67514368</v>
      </c>
      <c r="F477">
        <v>6662.4</v>
      </c>
      <c r="G477">
        <v>-4.5925713830429702</v>
      </c>
      <c r="H477">
        <f>(Table2[[#This Row],[1Y Return vs Nifty]]-AVERAGE(Table2[1Y Return vs Nifty]))/_xlfn.STDEV.P(Table2[1Y Return vs Nifty])</f>
        <v>-0.56537112337852646</v>
      </c>
      <c r="I477">
        <v>6.58860426071376</v>
      </c>
      <c r="J477">
        <f>(Table2[[#This Row],[1M Return vs Nifty]]-AVERAGE(Table2[1M Return vs Nifty]))/_xlfn.STDEV.P(Table2[1M Return vs Nifty])</f>
        <v>0.61861698285836486</v>
      </c>
      <c r="K477">
        <v>1.18131715051327</v>
      </c>
      <c r="L477">
        <f>(Table2[[#This Row],[6M Return vs Nifty]]-AVERAGE(Table2[6M Return vs Nifty]))/_xlfn.STDEV.P(Table2[6M Return vs Nifty])</f>
        <v>-0.11769320450704852</v>
      </c>
      <c r="M477">
        <v>2.4163354023789201</v>
      </c>
      <c r="N477">
        <f>(Table2[[#This Row],[1W Return vs Nifty]]-AVERAGE(Table2[1W Return vs Nifty]))/_xlfn.STDEV.P(Table2[1W Return vs Nifty])</f>
        <v>0.54910353695058467</v>
      </c>
      <c r="O477">
        <v>6678.78</v>
      </c>
      <c r="P477">
        <v>6681.5285376790598</v>
      </c>
      <c r="Q477">
        <v>6325.8362393940197</v>
      </c>
      <c r="R477">
        <v>47.501510340383497</v>
      </c>
      <c r="S477" s="1">
        <f>(Table2[[#This Row],[Close Price]]-Table2[[#This Row],[20D EMA]])/Table2[[#This Row],[20D EMA]]</f>
        <v>-2.4525437280461565E-3</v>
      </c>
      <c r="T477" s="1">
        <f>(Table2[[#This Row],[Close Price]]-Table2[[#This Row],[50D EMA]])/Table2[[#This Row],[50D EMA]]</f>
        <v>-2.8628984477412395E-3</v>
      </c>
      <c r="U477" s="1">
        <f>(Table2[[#This Row],[Close Price]]-Table2[[#This Row],[200D EMA]])/Table2[[#This Row],[200D EMA]]</f>
        <v>5.3204627478345992E-2</v>
      </c>
      <c r="V477">
        <v>0.78638244491986997</v>
      </c>
      <c r="W477">
        <v>6632.3</v>
      </c>
      <c r="X477">
        <v>6755</v>
      </c>
      <c r="Y477">
        <v>6632.3</v>
      </c>
      <c r="Z477">
        <v>6770</v>
      </c>
      <c r="AA477">
        <v>6545.05</v>
      </c>
      <c r="AB477">
        <v>6795</v>
      </c>
      <c r="AC477" s="1">
        <f>(Table2[[#This Row],[Close Price]]/Table2[[#This Row],[Day Low]])-1</f>
        <v>4.5383954284334838E-3</v>
      </c>
      <c r="AD477" s="1">
        <f>(Table2[[#This Row],[Day High]]/Table2[[#This Row],[Close Price]])-1</f>
        <v>1.389889529298749E-2</v>
      </c>
      <c r="AE477" s="1">
        <f>(Table2[[#This Row],[Close Price]]/Table2[[#This Row],[Current Week Low]])-1</f>
        <v>4.5383954284334838E-3</v>
      </c>
      <c r="AF477" s="1">
        <f>(Table2[[#This Row],[Current Week High]]/Table2[[#This Row],[Close Price]])-1</f>
        <v>1.6150336215177807E-2</v>
      </c>
      <c r="AG477" s="1">
        <f>(Table2[[#This Row],[Close Price]]/Table2[[#This Row],[Current Month Low]])-1</f>
        <v>1.792958036989778E-2</v>
      </c>
      <c r="AH477" s="1">
        <f>(Table2[[#This Row],[Current Month High]]/Table2[[#This Row],[Close Price]])-1</f>
        <v>1.9902737752161448E-2</v>
      </c>
      <c r="AI477">
        <v>6.68002521613833</v>
      </c>
      <c r="AJ477">
        <v>27.986475972759798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-0.08</v>
      </c>
      <c r="AM477" t="s">
        <v>3161</v>
      </c>
      <c r="AN477">
        <v>0.44</v>
      </c>
      <c r="AO477" t="s">
        <v>3162</v>
      </c>
      <c r="AP477">
        <v>1.9189440163548999E-2</v>
      </c>
      <c r="AQ477">
        <f>(Table2[[#This Row],[Sharpe Ratio]]-AVERAGE(Table2[Sharpe Ratio]))/_xlfn.STDEV.P(Table2[Sharpe Ratio])</f>
        <v>-0.45404357433017611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510</v>
      </c>
      <c r="AT477">
        <f>_xlfn.RANK.AVG(Table2[[#This Row],[6M Return vs Nifty Z-Score]],Table2[6M Return vs Nifty Z-Score])</f>
        <v>361</v>
      </c>
      <c r="AU477">
        <f>_xlfn.RANK.AVG(Table2[[#This Row],[Sharpe Ratio Z-Score]],Table2[Sharpe Ratio Z-Score])</f>
        <v>462</v>
      </c>
      <c r="AV477">
        <f>(Table2[[#This Row],[Rank 1Y]]+Table2[[#This Row],[Rank 6M]]+Table2[[#This Row],[Rank Sharpe]])/3</f>
        <v>444.33333333333331</v>
      </c>
    </row>
    <row r="478" spans="1:48" x14ac:dyDescent="0.3">
      <c r="A478" t="s">
        <v>1475</v>
      </c>
      <c r="B478" t="s">
        <v>1476</v>
      </c>
      <c r="C478" t="s">
        <v>3119</v>
      </c>
      <c r="D478" t="s">
        <v>48</v>
      </c>
      <c r="E478">
        <v>6779.9882052699904</v>
      </c>
      <c r="F478">
        <v>463.7</v>
      </c>
      <c r="G478">
        <v>35.778224121221598</v>
      </c>
      <c r="H478">
        <f>(Table2[[#This Row],[1Y Return vs Nifty]]-AVERAGE(Table2[1Y Return vs Nifty]))/_xlfn.STDEV.P(Table2[1Y Return vs Nifty])</f>
        <v>0.10128345985320897</v>
      </c>
      <c r="I478">
        <v>-1.7865167154021999</v>
      </c>
      <c r="J478">
        <f>(Table2[[#This Row],[1M Return vs Nifty]]-AVERAGE(Table2[1M Return vs Nifty]))/_xlfn.STDEV.P(Table2[1M Return vs Nifty])</f>
        <v>-0.31863733399114091</v>
      </c>
      <c r="K478">
        <v>-5.3358542057704303</v>
      </c>
      <c r="L478">
        <f>(Table2[[#This Row],[6M Return vs Nifty]]-AVERAGE(Table2[6M Return vs Nifty]))/_xlfn.STDEV.P(Table2[6M Return vs Nifty])</f>
        <v>-0.34355125133146863</v>
      </c>
      <c r="M478">
        <v>-0.50151686343419299</v>
      </c>
      <c r="N478">
        <f>(Table2[[#This Row],[1W Return vs Nifty]]-AVERAGE(Table2[1W Return vs Nifty]))/_xlfn.STDEV.P(Table2[1W Return vs Nifty])</f>
        <v>-1.6925761842008287E-2</v>
      </c>
      <c r="O478">
        <v>508.71</v>
      </c>
      <c r="P478">
        <v>519.25279814594796</v>
      </c>
      <c r="Q478">
        <v>472.146400138459</v>
      </c>
      <c r="R478">
        <v>19.023388396378898</v>
      </c>
      <c r="S478" s="1">
        <f>(Table2[[#This Row],[Close Price]]-Table2[[#This Row],[20D EMA]])/Table2[[#This Row],[20D EMA]]</f>
        <v>-8.8478701028090648E-2</v>
      </c>
      <c r="T478" s="1">
        <f>(Table2[[#This Row],[Close Price]]-Table2[[#This Row],[50D EMA]])/Table2[[#This Row],[50D EMA]]</f>
        <v>-0.10698603521118355</v>
      </c>
      <c r="U478" s="1">
        <f>(Table2[[#This Row],[Close Price]]-Table2[[#This Row],[200D EMA]])/Table2[[#This Row],[200D EMA]]</f>
        <v>-1.7889366806528799E-2</v>
      </c>
      <c r="V478">
        <v>0.37334083102564702</v>
      </c>
      <c r="W478">
        <v>458.15</v>
      </c>
      <c r="X478">
        <v>490.95</v>
      </c>
      <c r="Y478">
        <v>458.15</v>
      </c>
      <c r="Z478">
        <v>502.6</v>
      </c>
      <c r="AA478">
        <v>458.15</v>
      </c>
      <c r="AB478">
        <v>540.35</v>
      </c>
      <c r="AC478" s="1">
        <f>(Table2[[#This Row],[Close Price]]/Table2[[#This Row],[Day Low]])-1</f>
        <v>1.2113936483684418E-2</v>
      </c>
      <c r="AD478" s="1">
        <f>(Table2[[#This Row],[Day High]]/Table2[[#This Row],[Close Price]])-1</f>
        <v>5.8766443821436365E-2</v>
      </c>
      <c r="AE478" s="1">
        <f>(Table2[[#This Row],[Close Price]]/Table2[[#This Row],[Current Week Low]])-1</f>
        <v>1.2113936483684418E-2</v>
      </c>
      <c r="AF478" s="1">
        <f>(Table2[[#This Row],[Current Week High]]/Table2[[#This Row],[Close Price]])-1</f>
        <v>8.3890446409316421E-2</v>
      </c>
      <c r="AG478" s="1">
        <f>(Table2[[#This Row],[Close Price]]/Table2[[#This Row],[Current Month Low]])-1</f>
        <v>1.2113936483684418E-2</v>
      </c>
      <c r="AH478" s="1">
        <f>(Table2[[#This Row],[Current Month High]]/Table2[[#This Row],[Close Price]])-1</f>
        <v>0.16530084106103082</v>
      </c>
      <c r="AI478">
        <v>26.806124649557901</v>
      </c>
      <c r="AJ478">
        <v>61.991266375545798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-0.05</v>
      </c>
      <c r="AM478" t="s">
        <v>3161</v>
      </c>
      <c r="AN478">
        <v>-9.11</v>
      </c>
      <c r="AO478" t="s">
        <v>3161</v>
      </c>
      <c r="AP478">
        <v>-3.6862916707184001E-2</v>
      </c>
      <c r="AQ478">
        <f>(Table2[[#This Row],[Sharpe Ratio]]-AVERAGE(Table2[Sharpe Ratio]))/_xlfn.STDEV.P(Table2[Sharpe Ratio])</f>
        <v>-1.1129099650162553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262</v>
      </c>
      <c r="AT478">
        <f>_xlfn.RANK.AVG(Table2[[#This Row],[6M Return vs Nifty Z-Score]],Table2[6M Return vs Nifty Z-Score])</f>
        <v>439</v>
      </c>
      <c r="AU478">
        <f>_xlfn.RANK.AVG(Table2[[#This Row],[Sharpe Ratio Z-Score]],Table2[Sharpe Ratio Z-Score])</f>
        <v>633</v>
      </c>
      <c r="AV478">
        <f>(Table2[[#This Row],[Rank 1Y]]+Table2[[#This Row],[Rank 6M]]+Table2[[#This Row],[Rank Sharpe]])/3</f>
        <v>444.66666666666669</v>
      </c>
    </row>
    <row r="479" spans="1:48" x14ac:dyDescent="0.3">
      <c r="A479" t="s">
        <v>451</v>
      </c>
      <c r="B479" t="s">
        <v>452</v>
      </c>
      <c r="C479" t="s">
        <v>611</v>
      </c>
      <c r="D479" t="s">
        <v>453</v>
      </c>
      <c r="E479">
        <v>49145.251539509998</v>
      </c>
      <c r="F479">
        <v>44061.15</v>
      </c>
      <c r="G479">
        <v>-6.3303455484538196</v>
      </c>
      <c r="H479">
        <f>(Table2[[#This Row],[1Y Return vs Nifty]]-AVERAGE(Table2[1Y Return vs Nifty]))/_xlfn.STDEV.P(Table2[1Y Return vs Nifty])</f>
        <v>-0.59406748909345197</v>
      </c>
      <c r="I479">
        <v>8.4821281482118405</v>
      </c>
      <c r="J479">
        <f>(Table2[[#This Row],[1M Return vs Nifty]]-AVERAGE(Table2[1M Return vs Nifty]))/_xlfn.STDEV.P(Table2[1M Return vs Nifty])</f>
        <v>0.83052000404174042</v>
      </c>
      <c r="K479">
        <v>14.574324268828899</v>
      </c>
      <c r="L479">
        <f>(Table2[[#This Row],[6M Return vs Nifty]]-AVERAGE(Table2[6M Return vs Nifty]))/_xlfn.STDEV.P(Table2[6M Return vs Nifty])</f>
        <v>0.34645270534873118</v>
      </c>
      <c r="M479">
        <v>-0.14283409489012799</v>
      </c>
      <c r="N479">
        <f>(Table2[[#This Row],[1W Return vs Nifty]]-AVERAGE(Table2[1W Return vs Nifty]))/_xlfn.STDEV.P(Table2[1W Return vs Nifty])</f>
        <v>5.2654510725837579E-2</v>
      </c>
      <c r="O479">
        <v>44028.85</v>
      </c>
      <c r="P479">
        <v>42746.906093575999</v>
      </c>
      <c r="Q479">
        <v>39906.4623087582</v>
      </c>
      <c r="R479">
        <v>45.592460857325001</v>
      </c>
      <c r="S479" s="1">
        <f>(Table2[[#This Row],[Close Price]]-Table2[[#This Row],[20D EMA]])/Table2[[#This Row],[20D EMA]]</f>
        <v>7.3360989442156478E-4</v>
      </c>
      <c r="T479" s="1">
        <f>(Table2[[#This Row],[Close Price]]-Table2[[#This Row],[50D EMA]])/Table2[[#This Row],[50D EMA]]</f>
        <v>3.0744772581833869E-2</v>
      </c>
      <c r="U479" s="1">
        <f>(Table2[[#This Row],[Close Price]]-Table2[[#This Row],[200D EMA]])/Table2[[#This Row],[200D EMA]]</f>
        <v>0.10411064902463125</v>
      </c>
      <c r="V479">
        <v>1.2902952392376601</v>
      </c>
      <c r="W479">
        <v>43915.55</v>
      </c>
      <c r="X479">
        <v>44929.4</v>
      </c>
      <c r="Y479">
        <v>43915.55</v>
      </c>
      <c r="Z479">
        <v>45900</v>
      </c>
      <c r="AA479">
        <v>40805</v>
      </c>
      <c r="AB479">
        <v>46810.400000000001</v>
      </c>
      <c r="AC479" s="1">
        <f>(Table2[[#This Row],[Close Price]]/Table2[[#This Row],[Day Low]])-1</f>
        <v>3.3154543208497866E-3</v>
      </c>
      <c r="AD479" s="1">
        <f>(Table2[[#This Row],[Day High]]/Table2[[#This Row],[Close Price]])-1</f>
        <v>1.9705568284077879E-2</v>
      </c>
      <c r="AE479" s="1">
        <f>(Table2[[#This Row],[Close Price]]/Table2[[#This Row],[Current Week Low]])-1</f>
        <v>3.3154543208497866E-3</v>
      </c>
      <c r="AF479" s="1">
        <f>(Table2[[#This Row],[Current Week High]]/Table2[[#This Row],[Close Price]])-1</f>
        <v>4.1734044617537158E-2</v>
      </c>
      <c r="AG479" s="1">
        <f>(Table2[[#This Row],[Close Price]]/Table2[[#This Row],[Current Month Low]])-1</f>
        <v>7.9797818894743244E-2</v>
      </c>
      <c r="AH479" s="1">
        <f>(Table2[[#This Row],[Current Month High]]/Table2[[#This Row],[Close Price]])-1</f>
        <v>6.2396237955659295E-2</v>
      </c>
      <c r="AI479">
        <v>6.2396237955659197</v>
      </c>
      <c r="AJ479">
        <v>33.235813069529598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0.02</v>
      </c>
      <c r="AM479" t="s">
        <v>3162</v>
      </c>
      <c r="AN479">
        <v>6.45</v>
      </c>
      <c r="AO479" t="s">
        <v>3162</v>
      </c>
      <c r="AP479">
        <v>-2.0115670787757001E-2</v>
      </c>
      <c r="AQ479">
        <f>(Table2[[#This Row],[Sharpe Ratio]]-AVERAGE(Table2[Sharpe Ratio]))/_xlfn.STDEV.P(Table2[Sharpe Ratio])</f>
        <v>-0.91605477303366101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-0.28049504201080366</v>
      </c>
      <c r="AS479">
        <f>_xlfn.RANK.AVG(Table2[[#This Row],[1Y Return vs Nifty Z-Score]],Table2[1Y Return vs Nifty Z-Score])</f>
        <v>522</v>
      </c>
      <c r="AT479">
        <f>_xlfn.RANK.AVG(Table2[[#This Row],[6M Return vs Nifty Z-Score]],Table2[6M Return vs Nifty Z-Score])</f>
        <v>211</v>
      </c>
      <c r="AU479">
        <f>_xlfn.RANK.AVG(Table2[[#This Row],[Sharpe Ratio Z-Score]],Table2[Sharpe Ratio Z-Score])</f>
        <v>604</v>
      </c>
      <c r="AV479">
        <f>(Table2[[#This Row],[Rank 1Y]]+Table2[[#This Row],[Rank 6M]]+Table2[[#This Row],[Rank Sharpe]])/3</f>
        <v>445.66666666666669</v>
      </c>
    </row>
    <row r="480" spans="1:48" x14ac:dyDescent="0.3">
      <c r="A480" t="s">
        <v>70</v>
      </c>
      <c r="B480" t="s">
        <v>71</v>
      </c>
      <c r="C480" t="s">
        <v>3123</v>
      </c>
      <c r="D480" t="s">
        <v>72</v>
      </c>
      <c r="E480">
        <v>325917.55425501999</v>
      </c>
      <c r="F480">
        <v>2823.8</v>
      </c>
      <c r="G480">
        <v>2.02129862238497</v>
      </c>
      <c r="H480">
        <f>(Table2[[#This Row],[1Y Return vs Nifty]]-AVERAGE(Table2[1Y Return vs Nifty]))/_xlfn.STDEV.P(Table2[1Y Return vs Nifty])</f>
        <v>-0.45615438150006443</v>
      </c>
      <c r="I480">
        <v>2.25812601688212</v>
      </c>
      <c r="J480">
        <f>(Table2[[#This Row],[1M Return vs Nifty]]-AVERAGE(Table2[1M Return vs Nifty]))/_xlfn.STDEV.P(Table2[1M Return vs Nifty])</f>
        <v>0.13399599175521798</v>
      </c>
      <c r="K480">
        <v>-17.381393298680202</v>
      </c>
      <c r="L480">
        <f>(Table2[[#This Row],[6M Return vs Nifty]]-AVERAGE(Table2[6M Return vs Nifty]))/_xlfn.STDEV.P(Table2[6M Return vs Nifty])</f>
        <v>-0.76099952509040225</v>
      </c>
      <c r="M480">
        <v>-3.3396084123580398</v>
      </c>
      <c r="N480">
        <f>(Table2[[#This Row],[1W Return vs Nifty]]-AVERAGE(Table2[1W Return vs Nifty]))/_xlfn.STDEV.P(Table2[1W Return vs Nifty])</f>
        <v>-0.56748241207696615</v>
      </c>
      <c r="O480">
        <v>3043.71</v>
      </c>
      <c r="P480">
        <v>3061.76400091698</v>
      </c>
      <c r="Q480">
        <v>3014.9729281750401</v>
      </c>
      <c r="R480">
        <v>17.464424798707899</v>
      </c>
      <c r="S480" s="1">
        <f>(Table2[[#This Row],[Close Price]]-Table2[[#This Row],[20D EMA]])/Table2[[#This Row],[20D EMA]]</f>
        <v>-7.2250641486869591E-2</v>
      </c>
      <c r="T480" s="1">
        <f>(Table2[[#This Row],[Close Price]]-Table2[[#This Row],[50D EMA]])/Table2[[#This Row],[50D EMA]]</f>
        <v>-7.7721209356995183E-2</v>
      </c>
      <c r="U480" s="1">
        <f>(Table2[[#This Row],[Close Price]]-Table2[[#This Row],[200D EMA]])/Table2[[#This Row],[200D EMA]]</f>
        <v>-6.3407842368507342E-2</v>
      </c>
      <c r="V480">
        <v>0.77478386521528497</v>
      </c>
      <c r="W480">
        <v>2818</v>
      </c>
      <c r="X480">
        <v>2955</v>
      </c>
      <c r="Y480">
        <v>2818</v>
      </c>
      <c r="Z480">
        <v>3014.95</v>
      </c>
      <c r="AA480">
        <v>2818</v>
      </c>
      <c r="AB480">
        <v>3211</v>
      </c>
      <c r="AC480" s="1">
        <f>(Table2[[#This Row],[Close Price]]/Table2[[#This Row],[Day Low]])-1</f>
        <v>2.0581973030517897E-3</v>
      </c>
      <c r="AD480" s="1">
        <f>(Table2[[#This Row],[Day High]]/Table2[[#This Row],[Close Price]])-1</f>
        <v>4.6462214037821248E-2</v>
      </c>
      <c r="AE480" s="1">
        <f>(Table2[[#This Row],[Close Price]]/Table2[[#This Row],[Current Week Low]])-1</f>
        <v>2.0581973030517897E-3</v>
      </c>
      <c r="AF480" s="1">
        <f>(Table2[[#This Row],[Current Week High]]/Table2[[#This Row],[Close Price]])-1</f>
        <v>6.7692471138182553E-2</v>
      </c>
      <c r="AG480" s="1">
        <f>(Table2[[#This Row],[Close Price]]/Table2[[#This Row],[Current Month Low]])-1</f>
        <v>2.0581973030517897E-3</v>
      </c>
      <c r="AH480" s="1">
        <f>(Table2[[#This Row],[Current Month High]]/Table2[[#This Row],[Close Price]])-1</f>
        <v>0.13712019264820441</v>
      </c>
      <c r="AI480">
        <v>32.583752390395901</v>
      </c>
      <c r="AJ480">
        <v>31.8300653594771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-0.12</v>
      </c>
      <c r="AM480" t="s">
        <v>3161</v>
      </c>
      <c r="AN480">
        <v>-9.2200000000000006</v>
      </c>
      <c r="AO480" t="s">
        <v>3161</v>
      </c>
      <c r="AP480">
        <v>7.2284488048029005E-2</v>
      </c>
      <c r="AQ480">
        <f>(Table2[[#This Row],[Sharpe Ratio]]-AVERAGE(Table2[Sharpe Ratio]))/_xlfn.STDEV.P(Table2[Sharpe Ratio])</f>
        <v>0.17006118264958908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465</v>
      </c>
      <c r="AT480">
        <f>_xlfn.RANK.AVG(Table2[[#This Row],[6M Return vs Nifty Z-Score]],Table2[6M Return vs Nifty Z-Score])</f>
        <v>577</v>
      </c>
      <c r="AU480">
        <f>_xlfn.RANK.AVG(Table2[[#This Row],[Sharpe Ratio Z-Score]],Table2[Sharpe Ratio Z-Score])</f>
        <v>298</v>
      </c>
      <c r="AV480">
        <f>(Table2[[#This Row],[Rank 1Y]]+Table2[[#This Row],[Rank 6M]]+Table2[[#This Row],[Rank Sharpe]])/3</f>
        <v>446.66666666666669</v>
      </c>
    </row>
    <row r="481" spans="1:48" x14ac:dyDescent="0.3">
      <c r="A481" t="s">
        <v>99</v>
      </c>
      <c r="B481" t="s">
        <v>100</v>
      </c>
      <c r="C481" t="s">
        <v>3115</v>
      </c>
      <c r="D481" t="s">
        <v>21</v>
      </c>
      <c r="E481">
        <v>285026.69977588998</v>
      </c>
      <c r="F481">
        <v>548.1</v>
      </c>
      <c r="G481">
        <v>17.826963183028202</v>
      </c>
      <c r="H481">
        <f>(Table2[[#This Row],[1Y Return vs Nifty]]-AVERAGE(Table2[1Y Return vs Nifty]))/_xlfn.STDEV.P(Table2[1Y Return vs Nifty])</f>
        <v>-0.19515088655374468</v>
      </c>
      <c r="I481">
        <v>6.99093885494589</v>
      </c>
      <c r="J481">
        <f>(Table2[[#This Row],[1M Return vs Nifty]]-AVERAGE(Table2[1M Return vs Nifty]))/_xlfn.STDEV.P(Table2[1M Return vs Nifty])</f>
        <v>0.66364198444787459</v>
      </c>
      <c r="K481">
        <v>9.0748407410000294</v>
      </c>
      <c r="L481">
        <f>(Table2[[#This Row],[6M Return vs Nifty]]-AVERAGE(Table2[6M Return vs Nifty]))/_xlfn.STDEV.P(Table2[6M Return vs Nifty])</f>
        <v>0.15586348492860291</v>
      </c>
      <c r="M481">
        <v>2.0536444023081999</v>
      </c>
      <c r="N481">
        <f>(Table2[[#This Row],[1W Return vs Nifty]]-AVERAGE(Table2[1W Return vs Nifty]))/_xlfn.STDEV.P(Table2[1W Return vs Nifty])</f>
        <v>0.4787457142281224</v>
      </c>
      <c r="O481">
        <v>537.05999999999995</v>
      </c>
      <c r="P481">
        <v>529.62696182139098</v>
      </c>
      <c r="Q481">
        <v>496.355710288382</v>
      </c>
      <c r="R481">
        <v>57.924618624649703</v>
      </c>
      <c r="S481" s="1">
        <f>(Table2[[#This Row],[Close Price]]-Table2[[#This Row],[20D EMA]])/Table2[[#This Row],[20D EMA]]</f>
        <v>2.0556362417607117E-2</v>
      </c>
      <c r="T481" s="1">
        <f>(Table2[[#This Row],[Close Price]]-Table2[[#This Row],[50D EMA]])/Table2[[#This Row],[50D EMA]]</f>
        <v>3.4879338686006719E-2</v>
      </c>
      <c r="U481" s="1">
        <f>(Table2[[#This Row],[Close Price]]-Table2[[#This Row],[200D EMA]])/Table2[[#This Row],[200D EMA]]</f>
        <v>0.10424840218228709</v>
      </c>
      <c r="V481">
        <v>1.3822646268349701</v>
      </c>
      <c r="W481">
        <v>543.85</v>
      </c>
      <c r="X481">
        <v>555.5</v>
      </c>
      <c r="Y481">
        <v>543.85</v>
      </c>
      <c r="Z481">
        <v>561.9</v>
      </c>
      <c r="AA481">
        <v>520.29999999999995</v>
      </c>
      <c r="AB481">
        <v>561.9</v>
      </c>
      <c r="AC481" s="1">
        <f>(Table2[[#This Row],[Close Price]]/Table2[[#This Row],[Day Low]])-1</f>
        <v>7.8146547761330787E-3</v>
      </c>
      <c r="AD481" s="1">
        <f>(Table2[[#This Row],[Day High]]/Table2[[#This Row],[Close Price]])-1</f>
        <v>1.3501185914978953E-2</v>
      </c>
      <c r="AE481" s="1">
        <f>(Table2[[#This Row],[Close Price]]/Table2[[#This Row],[Current Week Low]])-1</f>
        <v>7.8146547761330787E-3</v>
      </c>
      <c r="AF481" s="1">
        <f>(Table2[[#This Row],[Current Week High]]/Table2[[#This Row],[Close Price]])-1</f>
        <v>2.5177887246852659E-2</v>
      </c>
      <c r="AG481" s="1">
        <f>(Table2[[#This Row],[Close Price]]/Table2[[#This Row],[Current Month Low]])-1</f>
        <v>5.3430713050163448E-2</v>
      </c>
      <c r="AH481" s="1">
        <f>(Table2[[#This Row],[Current Month High]]/Table2[[#This Row],[Close Price]])-1</f>
        <v>2.5177887246852659E-2</v>
      </c>
      <c r="AI481">
        <v>5.8018609742747502</v>
      </c>
      <c r="AJ481">
        <v>46.1405145980535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0.05</v>
      </c>
      <c r="AM481" t="s">
        <v>3162</v>
      </c>
      <c r="AN481">
        <v>2.23</v>
      </c>
      <c r="AO481" t="s">
        <v>3162</v>
      </c>
      <c r="AP481">
        <v>-9.4857836041640997E-2</v>
      </c>
      <c r="AQ481">
        <f>(Table2[[#This Row],[Sharpe Ratio]]-AVERAGE(Table2[Sharpe Ratio]))/_xlfn.STDEV.P(Table2[Sharpe Ratio])</f>
        <v>-1.7946101702037971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-0.6915098731529421</v>
      </c>
      <c r="AS481">
        <f>_xlfn.RANK.AVG(Table2[[#This Row],[1Y Return vs Nifty Z-Score]],Table2[1Y Return vs Nifty Z-Score])</f>
        <v>363</v>
      </c>
      <c r="AT481">
        <f>_xlfn.RANK.AVG(Table2[[#This Row],[6M Return vs Nifty Z-Score]],Table2[6M Return vs Nifty Z-Score])</f>
        <v>270</v>
      </c>
      <c r="AU481">
        <f>_xlfn.RANK.AVG(Table2[[#This Row],[Sharpe Ratio Z-Score]],Table2[Sharpe Ratio Z-Score])</f>
        <v>707</v>
      </c>
      <c r="AV481">
        <f>(Table2[[#This Row],[Rank 1Y]]+Table2[[#This Row],[Rank 6M]]+Table2[[#This Row],[Rank Sharpe]])/3</f>
        <v>446.66666666666669</v>
      </c>
    </row>
    <row r="482" spans="1:48" x14ac:dyDescent="0.3">
      <c r="A482" t="s">
        <v>532</v>
      </c>
      <c r="B482" t="s">
        <v>533</v>
      </c>
      <c r="C482" t="s">
        <v>3132</v>
      </c>
      <c r="D482" t="s">
        <v>534</v>
      </c>
      <c r="E482">
        <v>38125.502908000002</v>
      </c>
      <c r="F482">
        <v>33844</v>
      </c>
      <c r="G482">
        <v>-10.0694425649941</v>
      </c>
      <c r="H482">
        <f>(Table2[[#This Row],[1Y Return vs Nifty]]-AVERAGE(Table2[1Y Return vs Nifty]))/_xlfn.STDEV.P(Table2[1Y Return vs Nifty])</f>
        <v>-0.65581227593970992</v>
      </c>
      <c r="I482">
        <v>1.3424157530443199</v>
      </c>
      <c r="J482">
        <f>(Table2[[#This Row],[1M Return vs Nifty]]-AVERAGE(Table2[1M Return vs Nifty]))/_xlfn.STDEV.P(Table2[1M Return vs Nifty])</f>
        <v>3.1519454375885568E-2</v>
      </c>
      <c r="K482">
        <v>3.8876932947151199</v>
      </c>
      <c r="L482">
        <f>(Table2[[#This Row],[6M Return vs Nifty]]-AVERAGE(Table2[6M Return vs Nifty]))/_xlfn.STDEV.P(Table2[6M Return vs Nifty])</f>
        <v>-2.3901466268913069E-2</v>
      </c>
      <c r="M482">
        <v>1.4425432550287101</v>
      </c>
      <c r="N482">
        <f>(Table2[[#This Row],[1W Return vs Nifty]]-AVERAGE(Table2[1W Return vs Nifty]))/_xlfn.STDEV.P(Table2[1W Return vs Nifty])</f>
        <v>0.36019922099448809</v>
      </c>
      <c r="O482">
        <v>34323.300000000003</v>
      </c>
      <c r="P482">
        <v>34989.426454244604</v>
      </c>
      <c r="Q482">
        <v>33839.1944672584</v>
      </c>
      <c r="R482">
        <v>41.418678892243598</v>
      </c>
      <c r="S482" s="1">
        <f>(Table2[[#This Row],[Close Price]]-Table2[[#This Row],[20D EMA]])/Table2[[#This Row],[20D EMA]]</f>
        <v>-1.3964274996868101E-2</v>
      </c>
      <c r="T482" s="1">
        <f>(Table2[[#This Row],[Close Price]]-Table2[[#This Row],[50D EMA]])/Table2[[#This Row],[50D EMA]]</f>
        <v>-3.2736359818371662E-2</v>
      </c>
      <c r="U482" s="1">
        <f>(Table2[[#This Row],[Close Price]]-Table2[[#This Row],[200D EMA]])/Table2[[#This Row],[200D EMA]]</f>
        <v>1.4201084917225601E-4</v>
      </c>
      <c r="V482">
        <v>0.84942377963788396</v>
      </c>
      <c r="W482">
        <v>33200</v>
      </c>
      <c r="X482">
        <v>34290</v>
      </c>
      <c r="Y482">
        <v>33200</v>
      </c>
      <c r="Z482">
        <v>34300</v>
      </c>
      <c r="AA482">
        <v>33200</v>
      </c>
      <c r="AB482">
        <v>35254</v>
      </c>
      <c r="AC482" s="1">
        <f>(Table2[[#This Row],[Close Price]]/Table2[[#This Row],[Day Low]])-1</f>
        <v>1.9397590361445838E-2</v>
      </c>
      <c r="AD482" s="1">
        <f>(Table2[[#This Row],[Day High]]/Table2[[#This Row],[Close Price]])-1</f>
        <v>1.3178111334357645E-2</v>
      </c>
      <c r="AE482" s="1">
        <f>(Table2[[#This Row],[Close Price]]/Table2[[#This Row],[Current Week Low]])-1</f>
        <v>1.9397590361445838E-2</v>
      </c>
      <c r="AF482" s="1">
        <f>(Table2[[#This Row],[Current Week High]]/Table2[[#This Row],[Close Price]])-1</f>
        <v>1.3473584682661688E-2</v>
      </c>
      <c r="AG482" s="1">
        <f>(Table2[[#This Row],[Close Price]]/Table2[[#This Row],[Current Month Low]])-1</f>
        <v>1.9397590361445838E-2</v>
      </c>
      <c r="AH482" s="1">
        <f>(Table2[[#This Row],[Current Month High]]/Table2[[#This Row],[Close Price]])-1</f>
        <v>4.1661742110861599E-2</v>
      </c>
      <c r="AI482">
        <v>20.720068549816801</v>
      </c>
      <c r="AJ482">
        <v>18.755252386491399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0</v>
      </c>
      <c r="AM482">
        <v>0</v>
      </c>
      <c r="AN482">
        <v>-1.42</v>
      </c>
      <c r="AO482" t="s">
        <v>3161</v>
      </c>
      <c r="AP482">
        <v>1.9267290362740001E-2</v>
      </c>
      <c r="AQ482">
        <f>(Table2[[#This Row],[Sharpe Ratio]]-AVERAGE(Table2[Sharpe Ratio]))/_xlfn.STDEV.P(Table2[Sharpe Ratio])</f>
        <v>-0.45312848560565633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547</v>
      </c>
      <c r="AT482">
        <f>_xlfn.RANK.AVG(Table2[[#This Row],[6M Return vs Nifty Z-Score]],Table2[6M Return vs Nifty Z-Score])</f>
        <v>335</v>
      </c>
      <c r="AU482">
        <f>_xlfn.RANK.AVG(Table2[[#This Row],[Sharpe Ratio Z-Score]],Table2[Sharpe Ratio Z-Score])</f>
        <v>461</v>
      </c>
      <c r="AV482">
        <f>(Table2[[#This Row],[Rank 1Y]]+Table2[[#This Row],[Rank 6M]]+Table2[[#This Row],[Rank Sharpe]])/3</f>
        <v>447.66666666666669</v>
      </c>
    </row>
    <row r="483" spans="1:48" x14ac:dyDescent="0.3">
      <c r="A483" t="s">
        <v>695</v>
      </c>
      <c r="B483" t="s">
        <v>696</v>
      </c>
      <c r="C483" t="s">
        <v>3127</v>
      </c>
      <c r="D483" t="s">
        <v>265</v>
      </c>
      <c r="E483">
        <v>25321.664000000001</v>
      </c>
      <c r="F483">
        <v>2287</v>
      </c>
      <c r="G483">
        <v>-9.6387704998854993</v>
      </c>
      <c r="H483">
        <f>(Table2[[#This Row],[1Y Return vs Nifty]]-AVERAGE(Table2[1Y Return vs Nifty]))/_xlfn.STDEV.P(Table2[1Y Return vs Nifty])</f>
        <v>-0.64870046398534309</v>
      </c>
      <c r="I483">
        <v>6.1507459702665104</v>
      </c>
      <c r="J483">
        <f>(Table2[[#This Row],[1M Return vs Nifty]]-AVERAGE(Table2[1M Return vs Nifty]))/_xlfn.STDEV.P(Table2[1M Return vs Nifty])</f>
        <v>0.56961654763356528</v>
      </c>
      <c r="K483">
        <v>2.0893180253774801</v>
      </c>
      <c r="L483">
        <f>(Table2[[#This Row],[6M Return vs Nifty]]-AVERAGE(Table2[6M Return vs Nifty]))/_xlfn.STDEV.P(Table2[6M Return vs Nifty])</f>
        <v>-8.6225671600465875E-2</v>
      </c>
      <c r="M483">
        <v>1.1586873046564501</v>
      </c>
      <c r="N483">
        <f>(Table2[[#This Row],[1W Return vs Nifty]]-AVERAGE(Table2[1W Return vs Nifty]))/_xlfn.STDEV.P(Table2[1W Return vs Nifty])</f>
        <v>0.30513447819383038</v>
      </c>
      <c r="O483">
        <v>2416.62</v>
      </c>
      <c r="P483">
        <v>2440.2351661170201</v>
      </c>
      <c r="Q483">
        <v>2375.28272467851</v>
      </c>
      <c r="R483">
        <v>26.715967465485299</v>
      </c>
      <c r="S483" s="1">
        <f>(Table2[[#This Row],[Close Price]]-Table2[[#This Row],[20D EMA]])/Table2[[#This Row],[20D EMA]]</f>
        <v>-5.3636897815957783E-2</v>
      </c>
      <c r="T483" s="1">
        <f>(Table2[[#This Row],[Close Price]]-Table2[[#This Row],[50D EMA]])/Table2[[#This Row],[50D EMA]]</f>
        <v>-6.279524541106124E-2</v>
      </c>
      <c r="U483" s="1">
        <f>(Table2[[#This Row],[Close Price]]-Table2[[#This Row],[200D EMA]])/Table2[[#This Row],[200D EMA]]</f>
        <v>-3.716724908629937E-2</v>
      </c>
      <c r="V483">
        <v>1.1675216276432101</v>
      </c>
      <c r="W483">
        <v>2265.0500000000002</v>
      </c>
      <c r="X483">
        <v>2401</v>
      </c>
      <c r="Y483">
        <v>2265.0500000000002</v>
      </c>
      <c r="Z483">
        <v>2467.4499999999998</v>
      </c>
      <c r="AA483">
        <v>2265.0500000000002</v>
      </c>
      <c r="AB483">
        <v>2632</v>
      </c>
      <c r="AC483" s="1">
        <f>(Table2[[#This Row],[Close Price]]/Table2[[#This Row],[Day Low]])-1</f>
        <v>9.6907353038564459E-3</v>
      </c>
      <c r="AD483" s="1">
        <f>(Table2[[#This Row],[Day High]]/Table2[[#This Row],[Close Price]])-1</f>
        <v>4.9846961084390129E-2</v>
      </c>
      <c r="AE483" s="1">
        <f>(Table2[[#This Row],[Close Price]]/Table2[[#This Row],[Current Week Low]])-1</f>
        <v>9.6907353038564459E-3</v>
      </c>
      <c r="AF483" s="1">
        <f>(Table2[[#This Row],[Current Week High]]/Table2[[#This Row],[Close Price]])-1</f>
        <v>7.8902492348054132E-2</v>
      </c>
      <c r="AG483" s="1">
        <f>(Table2[[#This Row],[Close Price]]/Table2[[#This Row],[Current Month Low]])-1</f>
        <v>9.6907353038564459E-3</v>
      </c>
      <c r="AH483" s="1">
        <f>(Table2[[#This Row],[Current Month High]]/Table2[[#This Row],[Close Price]])-1</f>
        <v>0.15085264538696985</v>
      </c>
      <c r="AI483">
        <v>29.427197201574099</v>
      </c>
      <c r="AJ483">
        <v>21.960324232081899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-0.05</v>
      </c>
      <c r="AM483" t="s">
        <v>3161</v>
      </c>
      <c r="AN483">
        <v>-6.31</v>
      </c>
      <c r="AO483" t="s">
        <v>3161</v>
      </c>
      <c r="AP483">
        <v>2.1807161058266002E-2</v>
      </c>
      <c r="AQ483">
        <f>(Table2[[#This Row],[Sharpe Ratio]]-AVERAGE(Table2[Sharpe Ratio]))/_xlfn.STDEV.P(Table2[Sharpe Ratio])</f>
        <v>-0.42327362255627898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538</v>
      </c>
      <c r="AT483">
        <f>_xlfn.RANK.AVG(Table2[[#This Row],[6M Return vs Nifty Z-Score]],Table2[6M Return vs Nifty Z-Score])</f>
        <v>357</v>
      </c>
      <c r="AU483">
        <f>_xlfn.RANK.AVG(Table2[[#This Row],[Sharpe Ratio Z-Score]],Table2[Sharpe Ratio Z-Score])</f>
        <v>450</v>
      </c>
      <c r="AV483">
        <f>(Table2[[#This Row],[Rank 1Y]]+Table2[[#This Row],[Rank 6M]]+Table2[[#This Row],[Rank Sharpe]])/3</f>
        <v>448.33333333333331</v>
      </c>
    </row>
    <row r="484" spans="1:48" x14ac:dyDescent="0.3">
      <c r="A484" t="s">
        <v>505</v>
      </c>
      <c r="B484" t="s">
        <v>506</v>
      </c>
      <c r="C484" t="s">
        <v>3116</v>
      </c>
      <c r="D484" t="s">
        <v>43</v>
      </c>
      <c r="E484">
        <v>40393.958371695</v>
      </c>
      <c r="F484">
        <v>1170.45</v>
      </c>
      <c r="G484">
        <v>8.8263797169736193</v>
      </c>
      <c r="H484">
        <f>(Table2[[#This Row],[1Y Return vs Nifty]]-AVERAGE(Table2[1Y Return vs Nifty]))/_xlfn.STDEV.P(Table2[1Y Return vs Nifty])</f>
        <v>-0.34378011578880463</v>
      </c>
      <c r="I484">
        <v>7.1836723186660798</v>
      </c>
      <c r="J484">
        <f>(Table2[[#This Row],[1M Return vs Nifty]]-AVERAGE(Table2[1M Return vs Nifty]))/_xlfn.STDEV.P(Table2[1M Return vs Nifty])</f>
        <v>0.68521066045724244</v>
      </c>
      <c r="K484">
        <v>0.82704637748370902</v>
      </c>
      <c r="L484">
        <f>(Table2[[#This Row],[6M Return vs Nifty]]-AVERAGE(Table2[6M Return vs Nifty]))/_xlfn.STDEV.P(Table2[6M Return vs Nifty])</f>
        <v>-0.1299707556821125</v>
      </c>
      <c r="M484">
        <v>1.38108715026074</v>
      </c>
      <c r="N484">
        <f>(Table2[[#This Row],[1W Return vs Nifty]]-AVERAGE(Table2[1W Return vs Nifty]))/_xlfn.STDEV.P(Table2[1W Return vs Nifty])</f>
        <v>0.34827745363981211</v>
      </c>
      <c r="O484">
        <v>1175.3699999999999</v>
      </c>
      <c r="P484">
        <v>1140.4202553008599</v>
      </c>
      <c r="Q484">
        <v>1035.71762061301</v>
      </c>
      <c r="R484">
        <v>44.551611220507198</v>
      </c>
      <c r="S484" s="1">
        <f>(Table2[[#This Row],[Close Price]]-Table2[[#This Row],[20D EMA]])/Table2[[#This Row],[20D EMA]]</f>
        <v>-4.1859159243470955E-3</v>
      </c>
      <c r="T484" s="1">
        <f>(Table2[[#This Row],[Close Price]]-Table2[[#This Row],[50D EMA]])/Table2[[#This Row],[50D EMA]]</f>
        <v>2.6332174090697658E-2</v>
      </c>
      <c r="U484" s="1">
        <f>(Table2[[#This Row],[Close Price]]-Table2[[#This Row],[200D EMA]])/Table2[[#This Row],[200D EMA]]</f>
        <v>0.13008601640594469</v>
      </c>
      <c r="V484">
        <v>0.72635355052165396</v>
      </c>
      <c r="W484">
        <v>1164.1500000000001</v>
      </c>
      <c r="X484">
        <v>1204.55</v>
      </c>
      <c r="Y484">
        <v>1164.1500000000001</v>
      </c>
      <c r="Z484">
        <v>1212</v>
      </c>
      <c r="AA484">
        <v>1132.3499999999999</v>
      </c>
      <c r="AB484">
        <v>1212</v>
      </c>
      <c r="AC484" s="1">
        <f>(Table2[[#This Row],[Close Price]]/Table2[[#This Row],[Day Low]])-1</f>
        <v>5.4116737533822512E-3</v>
      </c>
      <c r="AD484" s="1">
        <f>(Table2[[#This Row],[Day High]]/Table2[[#This Row],[Close Price]])-1</f>
        <v>2.9134093724635823E-2</v>
      </c>
      <c r="AE484" s="1">
        <f>(Table2[[#This Row],[Close Price]]/Table2[[#This Row],[Current Week Low]])-1</f>
        <v>5.4116737533822512E-3</v>
      </c>
      <c r="AF484" s="1">
        <f>(Table2[[#This Row],[Current Week High]]/Table2[[#This Row],[Close Price]])-1</f>
        <v>3.549916698705613E-2</v>
      </c>
      <c r="AG484" s="1">
        <f>(Table2[[#This Row],[Close Price]]/Table2[[#This Row],[Current Month Low]])-1</f>
        <v>3.3646840641144538E-2</v>
      </c>
      <c r="AH484" s="1">
        <f>(Table2[[#This Row],[Current Month High]]/Table2[[#This Row],[Close Price]])-1</f>
        <v>3.549916698705613E-2</v>
      </c>
      <c r="AI484">
        <v>3.6225383399547102</v>
      </c>
      <c r="AJ484">
        <v>37.014925373134297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0.04</v>
      </c>
      <c r="AM484" t="s">
        <v>3162</v>
      </c>
      <c r="AN484">
        <v>0.83</v>
      </c>
      <c r="AO484" t="s">
        <v>3162</v>
      </c>
      <c r="AP484">
        <v>-6.4089628675149998E-3</v>
      </c>
      <c r="AQ484">
        <f>(Table2[[#This Row],[Sharpe Ratio]]-AVERAGE(Table2[Sharpe Ratio]))/_xlfn.STDEV.P(Table2[Sharpe Ratio])</f>
        <v>-0.75493952864839753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-0.1952022860222602</v>
      </c>
      <c r="AS484">
        <f>_xlfn.RANK.AVG(Table2[[#This Row],[1Y Return vs Nifty Z-Score]],Table2[1Y Return vs Nifty Z-Score])</f>
        <v>412</v>
      </c>
      <c r="AT484">
        <f>_xlfn.RANK.AVG(Table2[[#This Row],[6M Return vs Nifty Z-Score]],Table2[6M Return vs Nifty Z-Score])</f>
        <v>371</v>
      </c>
      <c r="AU484">
        <f>_xlfn.RANK.AVG(Table2[[#This Row],[Sharpe Ratio Z-Score]],Table2[Sharpe Ratio Z-Score])</f>
        <v>565</v>
      </c>
      <c r="AV484">
        <f>(Table2[[#This Row],[Rank 1Y]]+Table2[[#This Row],[Rank 6M]]+Table2[[#This Row],[Rank Sharpe]])/3</f>
        <v>449.33333333333331</v>
      </c>
    </row>
    <row r="485" spans="1:48" x14ac:dyDescent="0.3">
      <c r="A485" t="s">
        <v>950</v>
      </c>
      <c r="B485" t="s">
        <v>951</v>
      </c>
      <c r="C485" t="s">
        <v>3130</v>
      </c>
      <c r="D485" t="s">
        <v>436</v>
      </c>
      <c r="E485">
        <v>14996.867360759999</v>
      </c>
      <c r="F485">
        <v>4891.3500000000004</v>
      </c>
      <c r="G485">
        <v>-19.620798016855598</v>
      </c>
      <c r="H485">
        <f>(Table2[[#This Row],[1Y Return vs Nifty]]-AVERAGE(Table2[1Y Return vs Nifty]))/_xlfn.STDEV.P(Table2[1Y Return vs Nifty])</f>
        <v>-0.81353656173898947</v>
      </c>
      <c r="I485">
        <v>-2.3500538498013599</v>
      </c>
      <c r="J485">
        <f>(Table2[[#This Row],[1M Return vs Nifty]]-AVERAGE(Table2[1M Return vs Nifty]))/_xlfn.STDEV.P(Table2[1M Return vs Nifty])</f>
        <v>-0.38170240653479276</v>
      </c>
      <c r="K485">
        <v>4.1299909460700404</v>
      </c>
      <c r="L485">
        <f>(Table2[[#This Row],[6M Return vs Nifty]]-AVERAGE(Table2[6M Return vs Nifty]))/_xlfn.STDEV.P(Table2[6M Return vs Nifty])</f>
        <v>-1.5504437666557501E-2</v>
      </c>
      <c r="M485">
        <v>-0.61873527479380197</v>
      </c>
      <c r="N485">
        <f>(Table2[[#This Row],[1W Return vs Nifty]]-AVERAGE(Table2[1W Return vs Nifty]))/_xlfn.STDEV.P(Table2[1W Return vs Nifty])</f>
        <v>-3.966476613116883E-2</v>
      </c>
      <c r="O485">
        <v>5131.3599999999997</v>
      </c>
      <c r="P485">
        <v>5190.9087687526098</v>
      </c>
      <c r="Q485">
        <v>4931.0053878239296</v>
      </c>
      <c r="R485">
        <v>31.556791490763199</v>
      </c>
      <c r="S485" s="1">
        <f>(Table2[[#This Row],[Close Price]]-Table2[[#This Row],[20D EMA]])/Table2[[#This Row],[20D EMA]]</f>
        <v>-4.6773175142652106E-2</v>
      </c>
      <c r="T485" s="1">
        <f>(Table2[[#This Row],[Close Price]]-Table2[[#This Row],[50D EMA]])/Table2[[#This Row],[50D EMA]]</f>
        <v>-5.7708347824535988E-2</v>
      </c>
      <c r="U485" s="1">
        <f>(Table2[[#This Row],[Close Price]]-Table2[[#This Row],[200D EMA]])/Table2[[#This Row],[200D EMA]]</f>
        <v>-8.0420491776078337E-3</v>
      </c>
      <c r="V485">
        <v>0.52859867408859695</v>
      </c>
      <c r="W485">
        <v>4842.1000000000004</v>
      </c>
      <c r="X485">
        <v>4999.75</v>
      </c>
      <c r="Y485">
        <v>4842.1000000000004</v>
      </c>
      <c r="Z485">
        <v>5085.05</v>
      </c>
      <c r="AA485">
        <v>4842.1000000000004</v>
      </c>
      <c r="AB485">
        <v>5359</v>
      </c>
      <c r="AC485" s="1">
        <f>(Table2[[#This Row],[Close Price]]/Table2[[#This Row],[Day Low]])-1</f>
        <v>1.0171206707833447E-2</v>
      </c>
      <c r="AD485" s="1">
        <f>(Table2[[#This Row],[Day High]]/Table2[[#This Row],[Close Price]])-1</f>
        <v>2.2161570936448882E-2</v>
      </c>
      <c r="AE485" s="1">
        <f>(Table2[[#This Row],[Close Price]]/Table2[[#This Row],[Current Week Low]])-1</f>
        <v>1.0171206707833447E-2</v>
      </c>
      <c r="AF485" s="1">
        <f>(Table2[[#This Row],[Current Week High]]/Table2[[#This Row],[Close Price]])-1</f>
        <v>3.960051928404229E-2</v>
      </c>
      <c r="AG485" s="1">
        <f>(Table2[[#This Row],[Close Price]]/Table2[[#This Row],[Current Month Low]])-1</f>
        <v>1.0171206707833447E-2</v>
      </c>
      <c r="AH485" s="1">
        <f>(Table2[[#This Row],[Current Month High]]/Table2[[#This Row],[Close Price]])-1</f>
        <v>9.5607552107291438E-2</v>
      </c>
      <c r="AI485">
        <v>21.824240751530699</v>
      </c>
      <c r="AJ485">
        <v>21.645113155931298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-0.05</v>
      </c>
      <c r="AM485" t="s">
        <v>3161</v>
      </c>
      <c r="AN485">
        <v>-4.87</v>
      </c>
      <c r="AO485" t="s">
        <v>3161</v>
      </c>
      <c r="AP485">
        <v>2.8493216358191999E-2</v>
      </c>
      <c r="AQ485">
        <f>(Table2[[#This Row],[Sharpe Ratio]]-AVERAGE(Table2[Sharpe Ratio]))/_xlfn.STDEV.P(Table2[Sharpe Ratio])</f>
        <v>-0.34468250936635531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598</v>
      </c>
      <c r="AT485">
        <f>_xlfn.RANK.AVG(Table2[[#This Row],[6M Return vs Nifty Z-Score]],Table2[6M Return vs Nifty Z-Score])</f>
        <v>329</v>
      </c>
      <c r="AU485">
        <f>_xlfn.RANK.AVG(Table2[[#This Row],[Sharpe Ratio Z-Score]],Table2[Sharpe Ratio Z-Score])</f>
        <v>422</v>
      </c>
      <c r="AV485">
        <f>(Table2[[#This Row],[Rank 1Y]]+Table2[[#This Row],[Rank 6M]]+Table2[[#This Row],[Rank Sharpe]])/3</f>
        <v>449.66666666666669</v>
      </c>
    </row>
    <row r="486" spans="1:48" x14ac:dyDescent="0.3">
      <c r="A486" t="s">
        <v>1261</v>
      </c>
      <c r="B486" t="s">
        <v>1262</v>
      </c>
      <c r="C486" t="s">
        <v>3129</v>
      </c>
      <c r="D486" t="s">
        <v>133</v>
      </c>
      <c r="E486">
        <v>8835.1417763280006</v>
      </c>
      <c r="F486">
        <v>164.08</v>
      </c>
      <c r="G486">
        <v>-5.0847854539303903</v>
      </c>
      <c r="H486">
        <f>(Table2[[#This Row],[1Y Return vs Nifty]]-AVERAGE(Table2[1Y Return vs Nifty]))/_xlfn.STDEV.P(Table2[1Y Return vs Nifty])</f>
        <v>-0.57349919621408874</v>
      </c>
      <c r="I486">
        <v>-6.8120533419305698</v>
      </c>
      <c r="J486">
        <f>(Table2[[#This Row],[1M Return vs Nifty]]-AVERAGE(Table2[1M Return vs Nifty]))/_xlfn.STDEV.P(Table2[1M Return vs Nifty])</f>
        <v>-0.88104185461018747</v>
      </c>
      <c r="K486">
        <v>-33.298450620206701</v>
      </c>
      <c r="L486">
        <f>(Table2[[#This Row],[6M Return vs Nifty]]-AVERAGE(Table2[6M Return vs Nifty]))/_xlfn.STDEV.P(Table2[6M Return vs Nifty])</f>
        <v>-1.3126185145721048</v>
      </c>
      <c r="M486">
        <v>-8.6217773176719597</v>
      </c>
      <c r="N486">
        <f>(Table2[[#This Row],[1W Return vs Nifty]]-AVERAGE(Table2[1W Return vs Nifty]))/_xlfn.STDEV.P(Table2[1W Return vs Nifty])</f>
        <v>-1.5921615559148727</v>
      </c>
      <c r="O486">
        <v>183.28</v>
      </c>
      <c r="P486">
        <v>189.76362659919999</v>
      </c>
      <c r="Q486">
        <v>195.07238626873999</v>
      </c>
      <c r="R486">
        <v>27.408040280939002</v>
      </c>
      <c r="S486" s="1">
        <f>(Table2[[#This Row],[Close Price]]-Table2[[#This Row],[20D EMA]])/Table2[[#This Row],[20D EMA]]</f>
        <v>-0.10475774770842421</v>
      </c>
      <c r="T486" s="1">
        <f>(Table2[[#This Row],[Close Price]]-Table2[[#This Row],[50D EMA]])/Table2[[#This Row],[50D EMA]]</f>
        <v>-0.13534536127646002</v>
      </c>
      <c r="U486" s="1">
        <f>(Table2[[#This Row],[Close Price]]-Table2[[#This Row],[200D EMA]])/Table2[[#This Row],[200D EMA]]</f>
        <v>-0.1588763374537468</v>
      </c>
      <c r="V486">
        <v>1.31341182871092</v>
      </c>
      <c r="W486">
        <v>162.94999999999999</v>
      </c>
      <c r="X486">
        <v>172.5</v>
      </c>
      <c r="Y486">
        <v>162.94999999999999</v>
      </c>
      <c r="Z486">
        <v>180.65</v>
      </c>
      <c r="AA486">
        <v>162.94999999999999</v>
      </c>
      <c r="AB486">
        <v>205.9</v>
      </c>
      <c r="AC486" s="1">
        <f>(Table2[[#This Row],[Close Price]]/Table2[[#This Row],[Day Low]])-1</f>
        <v>6.9346425283831614E-3</v>
      </c>
      <c r="AD486" s="1">
        <f>(Table2[[#This Row],[Day High]]/Table2[[#This Row],[Close Price]])-1</f>
        <v>5.1316431009263752E-2</v>
      </c>
      <c r="AE486" s="1">
        <f>(Table2[[#This Row],[Close Price]]/Table2[[#This Row],[Current Week Low]])-1</f>
        <v>6.9346425283831614E-3</v>
      </c>
      <c r="AF486" s="1">
        <f>(Table2[[#This Row],[Current Week High]]/Table2[[#This Row],[Close Price]])-1</f>
        <v>0.10098732325694781</v>
      </c>
      <c r="AG486" s="1">
        <f>(Table2[[#This Row],[Close Price]]/Table2[[#This Row],[Current Month Low]])-1</f>
        <v>6.9346425283831614E-3</v>
      </c>
      <c r="AH486" s="1">
        <f>(Table2[[#This Row],[Current Month High]]/Table2[[#This Row],[Close Price]])-1</f>
        <v>0.25487567040468062</v>
      </c>
      <c r="AI486">
        <v>73.634812286689396</v>
      </c>
      <c r="AJ486">
        <v>21.047583917373601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-0.2</v>
      </c>
      <c r="AM486" t="s">
        <v>3161</v>
      </c>
      <c r="AN486">
        <v>-10.46</v>
      </c>
      <c r="AO486" t="s">
        <v>3161</v>
      </c>
      <c r="AP486">
        <v>0.12721559045003</v>
      </c>
      <c r="AQ486">
        <f>(Table2[[#This Row],[Sharpe Ratio]]-AVERAGE(Table2[Sharpe Ratio]))/_xlfn.STDEV.P(Table2[Sharpe Ratio])</f>
        <v>0.81574780844981709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511</v>
      </c>
      <c r="AT486">
        <f>_xlfn.RANK.AVG(Table2[[#This Row],[6M Return vs Nifty Z-Score]],Table2[6M Return vs Nifty Z-Score])</f>
        <v>695</v>
      </c>
      <c r="AU486">
        <f>_xlfn.RANK.AVG(Table2[[#This Row],[Sharpe Ratio Z-Score]],Table2[Sharpe Ratio Z-Score])</f>
        <v>145</v>
      </c>
      <c r="AV486">
        <f>(Table2[[#This Row],[Rank 1Y]]+Table2[[#This Row],[Rank 6M]]+Table2[[#This Row],[Rank Sharpe]])/3</f>
        <v>450.33333333333331</v>
      </c>
    </row>
    <row r="487" spans="1:48" x14ac:dyDescent="0.3">
      <c r="A487" t="s">
        <v>1806</v>
      </c>
      <c r="B487" t="s">
        <v>1807</v>
      </c>
      <c r="C487" t="s">
        <v>3128</v>
      </c>
      <c r="D487" t="s">
        <v>288</v>
      </c>
      <c r="E487">
        <v>4168.2370311120003</v>
      </c>
      <c r="F487">
        <v>198.98</v>
      </c>
      <c r="G487">
        <v>16.955288547826999</v>
      </c>
      <c r="H487">
        <f>(Table2[[#This Row],[1Y Return vs Nifty]]-AVERAGE(Table2[1Y Return vs Nifty]))/_xlfn.STDEV.P(Table2[1Y Return vs Nifty])</f>
        <v>-0.20954510106909521</v>
      </c>
      <c r="I487">
        <v>1.23921929960583</v>
      </c>
      <c r="J487">
        <f>(Table2[[#This Row],[1M Return vs Nifty]]-AVERAGE(Table2[1M Return vs Nifty]))/_xlfn.STDEV.P(Table2[1M Return vs Nifty])</f>
        <v>1.9970806691319329E-2</v>
      </c>
      <c r="K487">
        <v>-6.7029030969660797</v>
      </c>
      <c r="L487">
        <f>(Table2[[#This Row],[6M Return vs Nifty]]-AVERAGE(Table2[6M Return vs Nifty]))/_xlfn.STDEV.P(Table2[6M Return vs Nifty])</f>
        <v>-0.39092747877732842</v>
      </c>
      <c r="M487">
        <v>0.91379413030520595</v>
      </c>
      <c r="N487">
        <f>(Table2[[#This Row],[1W Return vs Nifty]]-AVERAGE(Table2[1W Return vs Nifty]))/_xlfn.STDEV.P(Table2[1W Return vs Nifty])</f>
        <v>0.25762805938667432</v>
      </c>
      <c r="O487">
        <v>200.15</v>
      </c>
      <c r="P487">
        <v>200.89267320857999</v>
      </c>
      <c r="Q487">
        <v>191.355399155144</v>
      </c>
      <c r="R487">
        <v>28.974977782390901</v>
      </c>
      <c r="S487" s="1">
        <f>(Table2[[#This Row],[Close Price]]-Table2[[#This Row],[20D EMA]])/Table2[[#This Row],[20D EMA]]</f>
        <v>-5.8456157881589602E-3</v>
      </c>
      <c r="T487" s="1">
        <f>(Table2[[#This Row],[Close Price]]-Table2[[#This Row],[50D EMA]])/Table2[[#This Row],[50D EMA]]</f>
        <v>-9.5208709109771243E-3</v>
      </c>
      <c r="U487" s="1">
        <f>(Table2[[#This Row],[Close Price]]-Table2[[#This Row],[200D EMA]])/Table2[[#This Row],[200D EMA]]</f>
        <v>3.9845234984324858E-2</v>
      </c>
      <c r="V487">
        <v>0.63855428611345899</v>
      </c>
      <c r="W487">
        <v>188.24</v>
      </c>
      <c r="X487">
        <v>198.49</v>
      </c>
      <c r="Y487">
        <v>188.24</v>
      </c>
      <c r="Z487">
        <v>202.15</v>
      </c>
      <c r="AA487">
        <v>188</v>
      </c>
      <c r="AB487">
        <v>207</v>
      </c>
      <c r="AC487" s="1">
        <f>(Table2[[#This Row],[Close Price]]/Table2[[#This Row],[Day Low]])-1</f>
        <v>5.7054823629409057E-2</v>
      </c>
      <c r="AD487" s="1">
        <f>(Table2[[#This Row],[Day High]]/Table2[[#This Row],[Close Price]])-1</f>
        <v>-2.4625590511607731E-3</v>
      </c>
      <c r="AE487" s="1">
        <f>(Table2[[#This Row],[Close Price]]/Table2[[#This Row],[Current Week Low]])-1</f>
        <v>5.7054823629409057E-2</v>
      </c>
      <c r="AF487" s="1">
        <f>(Table2[[#This Row],[Current Week High]]/Table2[[#This Row],[Close Price]])-1</f>
        <v>1.5931249371796241E-2</v>
      </c>
      <c r="AG487" s="1">
        <f>(Table2[[#This Row],[Close Price]]/Table2[[#This Row],[Current Month Low]])-1</f>
        <v>5.8404255319148835E-2</v>
      </c>
      <c r="AH487" s="1">
        <f>(Table2[[#This Row],[Current Month High]]/Table2[[#This Row],[Close Price]])-1</f>
        <v>4.0305558347572656E-2</v>
      </c>
      <c r="AI487">
        <v>19.5346265956377</v>
      </c>
      <c r="AJ487">
        <v>45.240875912408697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0.04</v>
      </c>
      <c r="AM487" t="s">
        <v>3162</v>
      </c>
      <c r="AN487">
        <v>-3.23</v>
      </c>
      <c r="AO487" t="s">
        <v>3161</v>
      </c>
      <c r="AQ487">
        <f>(Table2[[#This Row],[Sharpe Ratio]]-AVERAGE(Table2[Sharpe Ratio]))/_xlfn.STDEV.P(Table2[Sharpe Ratio])</f>
        <v>-0.6796054933231942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368</v>
      </c>
      <c r="AT487">
        <f>_xlfn.RANK.AVG(Table2[[#This Row],[6M Return vs Nifty Z-Score]],Table2[6M Return vs Nifty Z-Score])</f>
        <v>459</v>
      </c>
      <c r="AU487">
        <f>_xlfn.RANK.AVG(Table2[[#This Row],[Sharpe Ratio Z-Score]],Table2[Sharpe Ratio Z-Score])</f>
        <v>524.5</v>
      </c>
      <c r="AV487">
        <f>(Table2[[#This Row],[Rank 1Y]]+Table2[[#This Row],[Rank 6M]]+Table2[[#This Row],[Rank Sharpe]])/3</f>
        <v>450.5</v>
      </c>
    </row>
    <row r="488" spans="1:48" x14ac:dyDescent="0.3">
      <c r="A488" t="s">
        <v>1349</v>
      </c>
      <c r="B488" t="s">
        <v>1350</v>
      </c>
      <c r="C488" t="s">
        <v>3116</v>
      </c>
      <c r="D488" t="s">
        <v>24</v>
      </c>
      <c r="E488">
        <v>8082.9981883979999</v>
      </c>
      <c r="F488">
        <v>214.02</v>
      </c>
      <c r="G488">
        <v>-28.295138555664501</v>
      </c>
      <c r="H488">
        <f>(Table2[[#This Row],[1Y Return vs Nifty]]-AVERAGE(Table2[1Y Return vs Nifty]))/_xlfn.STDEV.P(Table2[1Y Return vs Nifty])</f>
        <v>-0.95677844747539831</v>
      </c>
      <c r="I488">
        <v>-3.0092659210606501</v>
      </c>
      <c r="J488">
        <f>(Table2[[#This Row],[1M Return vs Nifty]]-AVERAGE(Table2[1M Return vs Nifty]))/_xlfn.STDEV.P(Table2[1M Return vs Nifty])</f>
        <v>-0.45547439875664208</v>
      </c>
      <c r="K488">
        <v>-14.3357164437507</v>
      </c>
      <c r="L488">
        <f>(Table2[[#This Row],[6M Return vs Nifty]]-AVERAGE(Table2[6M Return vs Nifty]))/_xlfn.STDEV.P(Table2[6M Return vs Nifty])</f>
        <v>-0.6554490357589422</v>
      </c>
      <c r="M488">
        <v>-2.8711429588986599</v>
      </c>
      <c r="N488">
        <f>(Table2[[#This Row],[1W Return vs Nifty]]-AVERAGE(Table2[1W Return vs Nifty]))/_xlfn.STDEV.P(Table2[1W Return vs Nifty])</f>
        <v>-0.47660557940213782</v>
      </c>
      <c r="O488">
        <v>226.03</v>
      </c>
      <c r="P488">
        <v>226.79726550850901</v>
      </c>
      <c r="Q488">
        <v>223.96388207588001</v>
      </c>
      <c r="R488">
        <v>23.166492303846699</v>
      </c>
      <c r="S488" s="1">
        <f>(Table2[[#This Row],[Close Price]]-Table2[[#This Row],[20D EMA]])/Table2[[#This Row],[20D EMA]]</f>
        <v>-5.3134539662876568E-2</v>
      </c>
      <c r="T488" s="1">
        <f>(Table2[[#This Row],[Close Price]]-Table2[[#This Row],[50D EMA]])/Table2[[#This Row],[50D EMA]]</f>
        <v>-5.6337828764648948E-2</v>
      </c>
      <c r="U488" s="1">
        <f>(Table2[[#This Row],[Close Price]]-Table2[[#This Row],[200D EMA]])/Table2[[#This Row],[200D EMA]]</f>
        <v>-4.4399489702142976E-2</v>
      </c>
      <c r="V488">
        <v>0.54743918370417499</v>
      </c>
      <c r="W488">
        <v>211.2</v>
      </c>
      <c r="X488">
        <v>217.87</v>
      </c>
      <c r="Y488">
        <v>211.2</v>
      </c>
      <c r="Z488">
        <v>223.9</v>
      </c>
      <c r="AA488">
        <v>211.2</v>
      </c>
      <c r="AB488">
        <v>240.55</v>
      </c>
      <c r="AC488" s="1">
        <f>(Table2[[#This Row],[Close Price]]/Table2[[#This Row],[Day Low]])-1</f>
        <v>1.3352272727272796E-2</v>
      </c>
      <c r="AD488" s="1">
        <f>(Table2[[#This Row],[Day High]]/Table2[[#This Row],[Close Price]])-1</f>
        <v>1.7988972993178143E-2</v>
      </c>
      <c r="AE488" s="1">
        <f>(Table2[[#This Row],[Close Price]]/Table2[[#This Row],[Current Week Low]])-1</f>
        <v>1.3352272727272796E-2</v>
      </c>
      <c r="AF488" s="1">
        <f>(Table2[[#This Row],[Current Week High]]/Table2[[#This Row],[Close Price]])-1</f>
        <v>4.616390991496111E-2</v>
      </c>
      <c r="AG488" s="1">
        <f>(Table2[[#This Row],[Close Price]]/Table2[[#This Row],[Current Month Low]])-1</f>
        <v>1.3352272727272796E-2</v>
      </c>
      <c r="AH488" s="1">
        <f>(Table2[[#This Row],[Current Month High]]/Table2[[#This Row],[Close Price]])-1</f>
        <v>0.12396037753480993</v>
      </c>
      <c r="AI488">
        <v>33.889356134940599</v>
      </c>
      <c r="AJ488">
        <v>11.46875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-7.0000000000000007E-2</v>
      </c>
      <c r="AM488" t="s">
        <v>3161</v>
      </c>
      <c r="AN488">
        <v>-6.66</v>
      </c>
      <c r="AO488" t="s">
        <v>3161</v>
      </c>
      <c r="AP488">
        <v>0.120284440810597</v>
      </c>
      <c r="AQ488">
        <f>(Table2[[#This Row],[Sharpe Ratio]]-AVERAGE(Table2[Sharpe Ratio]))/_xlfn.STDEV.P(Table2[Sharpe Ratio])</f>
        <v>0.73427573838557347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647</v>
      </c>
      <c r="AT488">
        <f>_xlfn.RANK.AVG(Table2[[#This Row],[6M Return vs Nifty Z-Score]],Table2[6M Return vs Nifty Z-Score])</f>
        <v>544</v>
      </c>
      <c r="AU488">
        <f>_xlfn.RANK.AVG(Table2[[#This Row],[Sharpe Ratio Z-Score]],Table2[Sharpe Ratio Z-Score])</f>
        <v>161</v>
      </c>
      <c r="AV488">
        <f>(Table2[[#This Row],[Rank 1Y]]+Table2[[#This Row],[Rank 6M]]+Table2[[#This Row],[Rank Sharpe]])/3</f>
        <v>450.66666666666669</v>
      </c>
    </row>
    <row r="489" spans="1:48" x14ac:dyDescent="0.3">
      <c r="A489" t="s">
        <v>535</v>
      </c>
      <c r="B489" t="s">
        <v>536</v>
      </c>
      <c r="C489" t="s">
        <v>3116</v>
      </c>
      <c r="D489" t="s">
        <v>34</v>
      </c>
      <c r="E489">
        <v>37742.46013965</v>
      </c>
      <c r="F489">
        <v>49.07</v>
      </c>
      <c r="G489">
        <v>4.1191853723700804</v>
      </c>
      <c r="H489">
        <f>(Table2[[#This Row],[1Y Return vs Nifty]]-AVERAGE(Table2[1Y Return vs Nifty]))/_xlfn.STDEV.P(Table2[1Y Return vs Nifty])</f>
        <v>-0.42151137287193458</v>
      </c>
      <c r="I489">
        <v>-6.41376208674229</v>
      </c>
      <c r="J489">
        <f>(Table2[[#This Row],[1M Return vs Nifty]]-AVERAGE(Table2[1M Return vs Nifty]))/_xlfn.STDEV.P(Table2[1M Return vs Nifty])</f>
        <v>-0.83646934045150312</v>
      </c>
      <c r="K489">
        <v>-33.365870721450499</v>
      </c>
      <c r="L489">
        <f>(Table2[[#This Row],[6M Return vs Nifty]]-AVERAGE(Table2[6M Return vs Nifty]))/_xlfn.STDEV.P(Table2[6M Return vs Nifty])</f>
        <v>-1.3149550148037501</v>
      </c>
      <c r="M489">
        <v>-2.09578077916726</v>
      </c>
      <c r="N489">
        <f>(Table2[[#This Row],[1W Return vs Nifty]]-AVERAGE(Table2[1W Return vs Nifty]))/_xlfn.STDEV.P(Table2[1W Return vs Nifty])</f>
        <v>-0.32619436220456</v>
      </c>
      <c r="O489">
        <v>55.47</v>
      </c>
      <c r="P489">
        <v>58.519969750770002</v>
      </c>
      <c r="Q489">
        <v>58.305673324409703</v>
      </c>
      <c r="R489">
        <v>13.7803730018625</v>
      </c>
      <c r="S489" s="1">
        <f>(Table2[[#This Row],[Close Price]]-Table2[[#This Row],[20D EMA]])/Table2[[#This Row],[20D EMA]]</f>
        <v>-0.11537768162970972</v>
      </c>
      <c r="T489" s="1">
        <f>(Table2[[#This Row],[Close Price]]-Table2[[#This Row],[50D EMA]])/Table2[[#This Row],[50D EMA]]</f>
        <v>-0.16148282015551896</v>
      </c>
      <c r="U489" s="1">
        <f>(Table2[[#This Row],[Close Price]]-Table2[[#This Row],[200D EMA]])/Table2[[#This Row],[200D EMA]]</f>
        <v>-0.15840093764157223</v>
      </c>
      <c r="V489">
        <v>1.4046526746332</v>
      </c>
      <c r="W489">
        <v>48.7</v>
      </c>
      <c r="X489">
        <v>52.58</v>
      </c>
      <c r="Y489">
        <v>48.7</v>
      </c>
      <c r="Z489">
        <v>54.79</v>
      </c>
      <c r="AA489">
        <v>48.7</v>
      </c>
      <c r="AB489">
        <v>60.61</v>
      </c>
      <c r="AC489" s="1">
        <f>(Table2[[#This Row],[Close Price]]/Table2[[#This Row],[Day Low]])-1</f>
        <v>7.5975359342914661E-3</v>
      </c>
      <c r="AD489" s="1">
        <f>(Table2[[#This Row],[Day High]]/Table2[[#This Row],[Close Price]])-1</f>
        <v>7.1530466680252758E-2</v>
      </c>
      <c r="AE489" s="1">
        <f>(Table2[[#This Row],[Close Price]]/Table2[[#This Row],[Current Week Low]])-1</f>
        <v>7.5975359342914661E-3</v>
      </c>
      <c r="AF489" s="1">
        <f>(Table2[[#This Row],[Current Week High]]/Table2[[#This Row],[Close Price]])-1</f>
        <v>0.11656816792337477</v>
      </c>
      <c r="AG489" s="1">
        <f>(Table2[[#This Row],[Close Price]]/Table2[[#This Row],[Current Month Low]])-1</f>
        <v>7.5975359342914661E-3</v>
      </c>
      <c r="AH489" s="1">
        <f>(Table2[[#This Row],[Current Month High]]/Table2[[#This Row],[Close Price]])-1</f>
        <v>0.23517424088037497</v>
      </c>
      <c r="AI489">
        <v>49.786019971469301</v>
      </c>
      <c r="AJ489">
        <v>26.959896507115101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-0.25</v>
      </c>
      <c r="AM489" t="s">
        <v>3161</v>
      </c>
      <c r="AN489">
        <v>-14.88</v>
      </c>
      <c r="AO489" t="s">
        <v>3161</v>
      </c>
      <c r="AP489">
        <v>9.9486415211503004E-2</v>
      </c>
      <c r="AQ489">
        <f>(Table2[[#This Row],[Sharpe Ratio]]-AVERAGE(Table2[Sharpe Ratio]))/_xlfn.STDEV.P(Table2[Sharpe Ratio])</f>
        <v>0.48980573168320329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445</v>
      </c>
      <c r="AT489">
        <f>_xlfn.RANK.AVG(Table2[[#This Row],[6M Return vs Nifty Z-Score]],Table2[6M Return vs Nifty Z-Score])</f>
        <v>697</v>
      </c>
      <c r="AU489">
        <f>_xlfn.RANK.AVG(Table2[[#This Row],[Sharpe Ratio Z-Score]],Table2[Sharpe Ratio Z-Score])</f>
        <v>214</v>
      </c>
      <c r="AV489">
        <f>(Table2[[#This Row],[Rank 1Y]]+Table2[[#This Row],[Rank 6M]]+Table2[[#This Row],[Rank Sharpe]])/3</f>
        <v>452</v>
      </c>
    </row>
    <row r="490" spans="1:48" x14ac:dyDescent="0.3">
      <c r="A490" t="s">
        <v>1483</v>
      </c>
      <c r="B490" t="s">
        <v>1484</v>
      </c>
      <c r="C490" t="s">
        <v>3119</v>
      </c>
      <c r="D490" t="s">
        <v>48</v>
      </c>
      <c r="E490">
        <v>6713.5301202699902</v>
      </c>
      <c r="F490">
        <v>180.38</v>
      </c>
      <c r="G490">
        <v>1.33854256617043</v>
      </c>
      <c r="H490">
        <f>(Table2[[#This Row],[1Y Return vs Nifty]]-AVERAGE(Table2[1Y Return vs Nifty]))/_xlfn.STDEV.P(Table2[1Y Return vs Nifty])</f>
        <v>-0.46742892906394795</v>
      </c>
      <c r="I490">
        <v>4.4566811283021899</v>
      </c>
      <c r="J490">
        <f>(Table2[[#This Row],[1M Return vs Nifty]]-AVERAGE(Table2[1M Return vs Nifty]))/_xlfn.STDEV.P(Table2[1M Return vs Nifty])</f>
        <v>0.3800348579263943</v>
      </c>
      <c r="K490">
        <v>-22.568515902356602</v>
      </c>
      <c r="L490">
        <f>(Table2[[#This Row],[6M Return vs Nifty]]-AVERAGE(Table2[6M Return vs Nifty]))/_xlfn.STDEV.P(Table2[6M Return vs Nifty])</f>
        <v>-0.94076361534645614</v>
      </c>
      <c r="M490">
        <v>3.82706634738298</v>
      </c>
      <c r="N490">
        <f>(Table2[[#This Row],[1W Return vs Nifty]]-AVERAGE(Table2[1W Return vs Nifty]))/_xlfn.STDEV.P(Table2[1W Return vs Nifty])</f>
        <v>0.82276888215720356</v>
      </c>
      <c r="O490">
        <v>189.27</v>
      </c>
      <c r="P490">
        <v>191.37310866813701</v>
      </c>
      <c r="Q490">
        <v>190.25463401405401</v>
      </c>
      <c r="R490">
        <v>30.697769518344501</v>
      </c>
      <c r="S490" s="1">
        <f>(Table2[[#This Row],[Close Price]]-Table2[[#This Row],[20D EMA]])/Table2[[#This Row],[20D EMA]]</f>
        <v>-4.696993712685589E-2</v>
      </c>
      <c r="T490" s="1">
        <f>(Table2[[#This Row],[Close Price]]-Table2[[#This Row],[50D EMA]])/Table2[[#This Row],[50D EMA]]</f>
        <v>-5.7443330176552274E-2</v>
      </c>
      <c r="U490" s="1">
        <f>(Table2[[#This Row],[Close Price]]-Table2[[#This Row],[200D EMA]])/Table2[[#This Row],[200D EMA]]</f>
        <v>-5.190219972946665E-2</v>
      </c>
      <c r="V490">
        <v>0.62090182225667401</v>
      </c>
      <c r="W490">
        <v>178.55</v>
      </c>
      <c r="X490">
        <v>190.17</v>
      </c>
      <c r="Y490">
        <v>178.55</v>
      </c>
      <c r="Z490">
        <v>192</v>
      </c>
      <c r="AA490">
        <v>178.55</v>
      </c>
      <c r="AB490">
        <v>198.4</v>
      </c>
      <c r="AC490" s="1">
        <f>(Table2[[#This Row],[Close Price]]/Table2[[#This Row],[Day Low]])-1</f>
        <v>1.0249229907588919E-2</v>
      </c>
      <c r="AD490" s="1">
        <f>(Table2[[#This Row],[Day High]]/Table2[[#This Row],[Close Price]])-1</f>
        <v>5.4274309790442343E-2</v>
      </c>
      <c r="AE490" s="1">
        <f>(Table2[[#This Row],[Close Price]]/Table2[[#This Row],[Current Week Low]])-1</f>
        <v>1.0249229907588919E-2</v>
      </c>
      <c r="AF490" s="1">
        <f>(Table2[[#This Row],[Current Week High]]/Table2[[#This Row],[Close Price]])-1</f>
        <v>6.4419558709391422E-2</v>
      </c>
      <c r="AG490" s="1">
        <f>(Table2[[#This Row],[Close Price]]/Table2[[#This Row],[Current Month Low]])-1</f>
        <v>1.0249229907588919E-2</v>
      </c>
      <c r="AH490" s="1">
        <f>(Table2[[#This Row],[Current Month High]]/Table2[[#This Row],[Close Price]])-1</f>
        <v>9.9900210666371114E-2</v>
      </c>
      <c r="AI490">
        <v>38.208227076172498</v>
      </c>
      <c r="AJ490">
        <v>31.472303206997001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-0.03</v>
      </c>
      <c r="AM490" t="s">
        <v>3161</v>
      </c>
      <c r="AN490">
        <v>-5.17</v>
      </c>
      <c r="AO490" t="s">
        <v>3161</v>
      </c>
      <c r="AP490">
        <v>8.4872382628282006E-2</v>
      </c>
      <c r="AQ490">
        <f>(Table2[[#This Row],[Sharpe Ratio]]-AVERAGE(Table2[Sharpe Ratio]))/_xlfn.STDEV.P(Table2[Sharpe Ratio])</f>
        <v>0.3180253563515984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469</v>
      </c>
      <c r="AT490">
        <f>_xlfn.RANK.AVG(Table2[[#This Row],[6M Return vs Nifty Z-Score]],Table2[6M Return vs Nifty Z-Score])</f>
        <v>627</v>
      </c>
      <c r="AU490">
        <f>_xlfn.RANK.AVG(Table2[[#This Row],[Sharpe Ratio Z-Score]],Table2[Sharpe Ratio Z-Score])</f>
        <v>263</v>
      </c>
      <c r="AV490">
        <f>(Table2[[#This Row],[Rank 1Y]]+Table2[[#This Row],[Rank 6M]]+Table2[[#This Row],[Rank Sharpe]])/3</f>
        <v>453</v>
      </c>
    </row>
    <row r="491" spans="1:48" x14ac:dyDescent="0.3">
      <c r="A491" t="s">
        <v>1110</v>
      </c>
      <c r="B491" t="s">
        <v>1111</v>
      </c>
      <c r="C491" t="s">
        <v>3116</v>
      </c>
      <c r="D491" t="s">
        <v>589</v>
      </c>
      <c r="E491">
        <v>11090.40707125</v>
      </c>
      <c r="F491">
        <v>832.9</v>
      </c>
      <c r="G491">
        <v>-8.4747574095823701</v>
      </c>
      <c r="H491">
        <f>(Table2[[#This Row],[1Y Return vs Nifty]]-AVERAGE(Table2[1Y Return vs Nifty]))/_xlfn.STDEV.P(Table2[1Y Return vs Nifty])</f>
        <v>-0.62947878029297333</v>
      </c>
      <c r="I491">
        <v>3.6913524309144399</v>
      </c>
      <c r="J491">
        <f>(Table2[[#This Row],[1M Return vs Nifty]]-AVERAGE(Table2[1M Return vs Nifty]))/_xlfn.STDEV.P(Table2[1M Return vs Nifty])</f>
        <v>0.29438742340203533</v>
      </c>
      <c r="K491">
        <v>1.0714053107863499</v>
      </c>
      <c r="L491">
        <f>(Table2[[#This Row],[6M Return vs Nifty]]-AVERAGE(Table2[6M Return vs Nifty]))/_xlfn.STDEV.P(Table2[6M Return vs Nifty])</f>
        <v>-0.12150229162268279</v>
      </c>
      <c r="M491">
        <v>0.19502148493218699</v>
      </c>
      <c r="N491">
        <f>(Table2[[#This Row],[1W Return vs Nifty]]-AVERAGE(Table2[1W Return vs Nifty]))/_xlfn.STDEV.P(Table2[1W Return vs Nifty])</f>
        <v>0.11819455165957499</v>
      </c>
      <c r="O491">
        <v>865.15</v>
      </c>
      <c r="P491">
        <v>862.32068648388201</v>
      </c>
      <c r="Q491">
        <v>817.46085311499201</v>
      </c>
      <c r="R491">
        <v>33.895948663754197</v>
      </c>
      <c r="S491" s="1">
        <f>(Table2[[#This Row],[Close Price]]-Table2[[#This Row],[20D EMA]])/Table2[[#This Row],[20D EMA]]</f>
        <v>-3.7276772813962897E-2</v>
      </c>
      <c r="T491" s="1">
        <f>(Table2[[#This Row],[Close Price]]-Table2[[#This Row],[50D EMA]])/Table2[[#This Row],[50D EMA]]</f>
        <v>-3.4118033980890645E-2</v>
      </c>
      <c r="U491" s="1">
        <f>(Table2[[#This Row],[Close Price]]-Table2[[#This Row],[200D EMA]])/Table2[[#This Row],[200D EMA]]</f>
        <v>1.8886710998056992E-2</v>
      </c>
      <c r="V491">
        <v>0.46253436231371298</v>
      </c>
      <c r="W491">
        <v>828.8</v>
      </c>
      <c r="X491">
        <v>863.9</v>
      </c>
      <c r="Y491">
        <v>828.8</v>
      </c>
      <c r="Z491">
        <v>872.95</v>
      </c>
      <c r="AA491">
        <v>821</v>
      </c>
      <c r="AB491">
        <v>925.45</v>
      </c>
      <c r="AC491" s="1">
        <f>(Table2[[#This Row],[Close Price]]/Table2[[#This Row],[Day Low]])-1</f>
        <v>4.9469111969111523E-3</v>
      </c>
      <c r="AD491" s="1">
        <f>(Table2[[#This Row],[Day High]]/Table2[[#This Row],[Close Price]])-1</f>
        <v>3.7219354064113253E-2</v>
      </c>
      <c r="AE491" s="1">
        <f>(Table2[[#This Row],[Close Price]]/Table2[[#This Row],[Current Week Low]])-1</f>
        <v>4.9469111969111523E-3</v>
      </c>
      <c r="AF491" s="1">
        <f>(Table2[[#This Row],[Current Week High]]/Table2[[#This Row],[Close Price]])-1</f>
        <v>4.80850042021852E-2</v>
      </c>
      <c r="AG491" s="1">
        <f>(Table2[[#This Row],[Close Price]]/Table2[[#This Row],[Current Month Low]])-1</f>
        <v>1.4494518879415219E-2</v>
      </c>
      <c r="AH491" s="1">
        <f>(Table2[[#This Row],[Current Month High]]/Table2[[#This Row],[Close Price]])-1</f>
        <v>0.11111778124624805</v>
      </c>
      <c r="AI491">
        <v>14.269420098451199</v>
      </c>
      <c r="AJ491">
        <v>22.485294117647001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-0.02</v>
      </c>
      <c r="AM491" t="s">
        <v>3161</v>
      </c>
      <c r="AN491">
        <v>-1.68</v>
      </c>
      <c r="AO491" t="s">
        <v>3161</v>
      </c>
      <c r="AP491">
        <v>1.7778968870413001E-2</v>
      </c>
      <c r="AQ491">
        <f>(Table2[[#This Row],[Sharpe Ratio]]-AVERAGE(Table2[Sharpe Ratio]))/_xlfn.STDEV.P(Table2[Sharpe Ratio])</f>
        <v>-0.4706229330218723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-0.80902202987591809</v>
      </c>
      <c r="AS491">
        <f>_xlfn.RANK.AVG(Table2[[#This Row],[1Y Return vs Nifty Z-Score]],Table2[1Y Return vs Nifty Z-Score])</f>
        <v>531</v>
      </c>
      <c r="AT491">
        <f>_xlfn.RANK.AVG(Table2[[#This Row],[6M Return vs Nifty Z-Score]],Table2[6M Return vs Nifty Z-Score])</f>
        <v>364</v>
      </c>
      <c r="AU491">
        <f>_xlfn.RANK.AVG(Table2[[#This Row],[Sharpe Ratio Z-Score]],Table2[Sharpe Ratio Z-Score])</f>
        <v>465</v>
      </c>
      <c r="AV491">
        <f>(Table2[[#This Row],[Rank 1Y]]+Table2[[#This Row],[Rank 6M]]+Table2[[#This Row],[Rank Sharpe]])/3</f>
        <v>453.33333333333331</v>
      </c>
    </row>
    <row r="492" spans="1:48" x14ac:dyDescent="0.3">
      <c r="A492" t="s">
        <v>585</v>
      </c>
      <c r="B492" t="s">
        <v>586</v>
      </c>
      <c r="C492" t="s">
        <v>3124</v>
      </c>
      <c r="D492" t="s">
        <v>77</v>
      </c>
      <c r="E492">
        <v>32492.844910520002</v>
      </c>
      <c r="F492">
        <v>4205.2</v>
      </c>
      <c r="G492">
        <v>7.3197956664501396</v>
      </c>
      <c r="H492">
        <f>(Table2[[#This Row],[1Y Return vs Nifty]]-AVERAGE(Table2[1Y Return vs Nifty]))/_xlfn.STDEV.P(Table2[1Y Return vs Nifty])</f>
        <v>-0.3686587724949677</v>
      </c>
      <c r="I492">
        <v>-4.5773716895919803</v>
      </c>
      <c r="J492">
        <f>(Table2[[#This Row],[1M Return vs Nifty]]-AVERAGE(Table2[1M Return vs Nifty]))/_xlfn.STDEV.P(Table2[1M Return vs Nifty])</f>
        <v>-0.63096009084681115</v>
      </c>
      <c r="K492">
        <v>-6.4448754369883803</v>
      </c>
      <c r="L492">
        <f>(Table2[[#This Row],[6M Return vs Nifty]]-AVERAGE(Table2[6M Return vs Nifty]))/_xlfn.STDEV.P(Table2[6M Return vs Nifty])</f>
        <v>-0.38198531351523984</v>
      </c>
      <c r="M492">
        <v>-0.48838179269910598</v>
      </c>
      <c r="N492">
        <f>(Table2[[#This Row],[1W Return vs Nifty]]-AVERAGE(Table2[1W Return vs Nifty]))/_xlfn.STDEV.P(Table2[1W Return vs Nifty])</f>
        <v>-1.4377711358136184E-2</v>
      </c>
      <c r="O492">
        <v>4387.3999999999996</v>
      </c>
      <c r="P492">
        <v>4439.0019819822801</v>
      </c>
      <c r="Q492">
        <v>4194.9099455596997</v>
      </c>
      <c r="R492">
        <v>28.192658097364902</v>
      </c>
      <c r="S492" s="1">
        <f>(Table2[[#This Row],[Close Price]]-Table2[[#This Row],[20D EMA]])/Table2[[#This Row],[20D EMA]]</f>
        <v>-4.1528012034462283E-2</v>
      </c>
      <c r="T492" s="1">
        <f>(Table2[[#This Row],[Close Price]]-Table2[[#This Row],[50D EMA]])/Table2[[#This Row],[50D EMA]]</f>
        <v>-5.2669943138406457E-2</v>
      </c>
      <c r="U492" s="1">
        <f>(Table2[[#This Row],[Close Price]]-Table2[[#This Row],[200D EMA]])/Table2[[#This Row],[200D EMA]]</f>
        <v>2.4529857789181088E-3</v>
      </c>
      <c r="V492">
        <v>0.73687199288276695</v>
      </c>
      <c r="W492">
        <v>4165</v>
      </c>
      <c r="X492">
        <v>4276.3999999999996</v>
      </c>
      <c r="Y492">
        <v>4165</v>
      </c>
      <c r="Z492">
        <v>4309.95</v>
      </c>
      <c r="AA492">
        <v>4163.1499999999996</v>
      </c>
      <c r="AB492">
        <v>4658.6499999999996</v>
      </c>
      <c r="AC492" s="1">
        <f>(Table2[[#This Row],[Close Price]]/Table2[[#This Row],[Day Low]])-1</f>
        <v>9.6518607442976911E-3</v>
      </c>
      <c r="AD492" s="1">
        <f>(Table2[[#This Row],[Day High]]/Table2[[#This Row],[Close Price]])-1</f>
        <v>1.6931418244078733E-2</v>
      </c>
      <c r="AE492" s="1">
        <f>(Table2[[#This Row],[Close Price]]/Table2[[#This Row],[Current Week Low]])-1</f>
        <v>9.6518607442976911E-3</v>
      </c>
      <c r="AF492" s="1">
        <f>(Table2[[#This Row],[Current Week High]]/Table2[[#This Row],[Close Price]])-1</f>
        <v>2.4909635689146725E-2</v>
      </c>
      <c r="AG492" s="1">
        <f>(Table2[[#This Row],[Close Price]]/Table2[[#This Row],[Current Month Low]])-1</f>
        <v>1.0100524842967529E-2</v>
      </c>
      <c r="AH492" s="1">
        <f>(Table2[[#This Row],[Current Month High]]/Table2[[#This Row],[Close Price]])-1</f>
        <v>0.10783078093788645</v>
      </c>
      <c r="AI492">
        <v>16.415390468943201</v>
      </c>
      <c r="AJ492">
        <v>37.755720439618003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0.03</v>
      </c>
      <c r="AM492" t="s">
        <v>3162</v>
      </c>
      <c r="AN492">
        <v>-7.89</v>
      </c>
      <c r="AO492" t="s">
        <v>3161</v>
      </c>
      <c r="AP492">
        <v>6.8667303625679996E-3</v>
      </c>
      <c r="AQ492">
        <f>(Table2[[#This Row],[Sharpe Ratio]]-AVERAGE(Table2[Sharpe Ratio]))/_xlfn.STDEV.P(Table2[Sharpe Ratio])</f>
        <v>-0.59889063845574486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424</v>
      </c>
      <c r="AT492">
        <f>_xlfn.RANK.AVG(Table2[[#This Row],[6M Return vs Nifty Z-Score]],Table2[6M Return vs Nifty Z-Score])</f>
        <v>453</v>
      </c>
      <c r="AU492">
        <f>_xlfn.RANK.AVG(Table2[[#This Row],[Sharpe Ratio Z-Score]],Table2[Sharpe Ratio Z-Score])</f>
        <v>487</v>
      </c>
      <c r="AV492">
        <f>(Table2[[#This Row],[Rank 1Y]]+Table2[[#This Row],[Rank 6M]]+Table2[[#This Row],[Rank Sharpe]])/3</f>
        <v>454.66666666666669</v>
      </c>
    </row>
    <row r="493" spans="1:48" x14ac:dyDescent="0.3">
      <c r="A493" t="s">
        <v>1043</v>
      </c>
      <c r="B493" t="s">
        <v>1044</v>
      </c>
      <c r="C493" t="s">
        <v>3127</v>
      </c>
      <c r="D493" t="s">
        <v>98</v>
      </c>
      <c r="E493">
        <v>12702.20272641</v>
      </c>
      <c r="F493">
        <v>2268.9</v>
      </c>
      <c r="G493">
        <v>-3.5545299098216701</v>
      </c>
      <c r="H493">
        <f>(Table2[[#This Row],[1Y Return vs Nifty]]-AVERAGE(Table2[1Y Return vs Nifty]))/_xlfn.STDEV.P(Table2[1Y Return vs Nifty])</f>
        <v>-0.54822964531093421</v>
      </c>
      <c r="I493">
        <v>-2.2445250085311299</v>
      </c>
      <c r="J493">
        <f>(Table2[[#This Row],[1M Return vs Nifty]]-AVERAGE(Table2[1M Return vs Nifty]))/_xlfn.STDEV.P(Table2[1M Return vs Nifty])</f>
        <v>-0.36989274285175922</v>
      </c>
      <c r="K493">
        <v>-31.566988597224999</v>
      </c>
      <c r="L493">
        <f>(Table2[[#This Row],[6M Return vs Nifty]]-AVERAGE(Table2[6M Return vs Nifty]))/_xlfn.STDEV.P(Table2[6M Return vs Nifty])</f>
        <v>-1.2526132439903743</v>
      </c>
      <c r="M493">
        <v>-0.46786644713525499</v>
      </c>
      <c r="N493">
        <f>(Table2[[#This Row],[1W Return vs Nifty]]-AVERAGE(Table2[1W Return vs Nifty]))/_xlfn.STDEV.P(Table2[1W Return vs Nifty])</f>
        <v>-1.0397973658579166E-2</v>
      </c>
      <c r="O493">
        <v>2447.21</v>
      </c>
      <c r="P493">
        <v>2598.3563957420301</v>
      </c>
      <c r="Q493">
        <v>2595.9788645674498</v>
      </c>
      <c r="R493">
        <v>30.2724442437246</v>
      </c>
      <c r="S493" s="1">
        <f>(Table2[[#This Row],[Close Price]]-Table2[[#This Row],[20D EMA]])/Table2[[#This Row],[20D EMA]]</f>
        <v>-7.2862565942440546E-2</v>
      </c>
      <c r="T493" s="1">
        <f>(Table2[[#This Row],[Close Price]]-Table2[[#This Row],[50D EMA]])/Table2[[#This Row],[50D EMA]]</f>
        <v>-0.12679415198081206</v>
      </c>
      <c r="U493" s="1">
        <f>(Table2[[#This Row],[Close Price]]-Table2[[#This Row],[200D EMA]])/Table2[[#This Row],[200D EMA]]</f>
        <v>-0.12599442508248179</v>
      </c>
      <c r="V493">
        <v>0.758940750515956</v>
      </c>
      <c r="W493">
        <v>2251</v>
      </c>
      <c r="X493">
        <v>2410</v>
      </c>
      <c r="Y493">
        <v>2251</v>
      </c>
      <c r="Z493">
        <v>2479.4499999999998</v>
      </c>
      <c r="AA493">
        <v>2217.3000000000002</v>
      </c>
      <c r="AB493">
        <v>2548</v>
      </c>
      <c r="AC493" s="1">
        <f>(Table2[[#This Row],[Close Price]]/Table2[[#This Row],[Day Low]])-1</f>
        <v>7.9520213238561954E-3</v>
      </c>
      <c r="AD493" s="1">
        <f>(Table2[[#This Row],[Day High]]/Table2[[#This Row],[Close Price]])-1</f>
        <v>6.2188725814271262E-2</v>
      </c>
      <c r="AE493" s="1">
        <f>(Table2[[#This Row],[Close Price]]/Table2[[#This Row],[Current Week Low]])-1</f>
        <v>7.9520213238561954E-3</v>
      </c>
      <c r="AF493" s="1">
        <f>(Table2[[#This Row],[Current Week High]]/Table2[[#This Row],[Close Price]])-1</f>
        <v>9.2798272290537165E-2</v>
      </c>
      <c r="AG493" s="1">
        <f>(Table2[[#This Row],[Close Price]]/Table2[[#This Row],[Current Month Low]])-1</f>
        <v>2.3271546475443161E-2</v>
      </c>
      <c r="AH493" s="1">
        <f>(Table2[[#This Row],[Current Month High]]/Table2[[#This Row],[Close Price]])-1</f>
        <v>0.12301115077790992</v>
      </c>
      <c r="AI493">
        <v>61.0912777116664</v>
      </c>
      <c r="AJ493">
        <v>30.772334293948099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0</v>
      </c>
      <c r="AM493">
        <v>0</v>
      </c>
      <c r="AN493">
        <v>-2.63</v>
      </c>
      <c r="AO493" t="s">
        <v>3161</v>
      </c>
      <c r="AP493">
        <v>0.113498347716669</v>
      </c>
      <c r="AQ493">
        <f>(Table2[[#This Row],[Sharpe Ratio]]-AVERAGE(Table2[Sharpe Ratio]))/_xlfn.STDEV.P(Table2[Sharpe Ratio])</f>
        <v>0.65450873279886268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498</v>
      </c>
      <c r="AT493">
        <f>_xlfn.RANK.AVG(Table2[[#This Row],[6M Return vs Nifty Z-Score]],Table2[6M Return vs Nifty Z-Score])</f>
        <v>691</v>
      </c>
      <c r="AU493">
        <f>_xlfn.RANK.AVG(Table2[[#This Row],[Sharpe Ratio Z-Score]],Table2[Sharpe Ratio Z-Score])</f>
        <v>176</v>
      </c>
      <c r="AV493">
        <f>(Table2[[#This Row],[Rank 1Y]]+Table2[[#This Row],[Rank 6M]]+Table2[[#This Row],[Rank Sharpe]])/3</f>
        <v>455</v>
      </c>
    </row>
    <row r="494" spans="1:48" x14ac:dyDescent="0.3">
      <c r="A494" t="s">
        <v>990</v>
      </c>
      <c r="B494" t="s">
        <v>991</v>
      </c>
      <c r="C494" t="s">
        <v>3119</v>
      </c>
      <c r="D494" t="s">
        <v>485</v>
      </c>
      <c r="E494">
        <v>13939.91246487</v>
      </c>
      <c r="F494">
        <v>290.05</v>
      </c>
      <c r="G494">
        <v>3.35959303764808</v>
      </c>
      <c r="H494">
        <f>(Table2[[#This Row],[1Y Return vs Nifty]]-AVERAGE(Table2[1Y Return vs Nifty]))/_xlfn.STDEV.P(Table2[1Y Return vs Nifty])</f>
        <v>-0.43405474005122691</v>
      </c>
      <c r="I494">
        <v>-14.7209850719978</v>
      </c>
      <c r="J494">
        <f>(Table2[[#This Row],[1M Return vs Nifty]]-AVERAGE(Table2[1M Return vs Nifty]))/_xlfn.STDEV.P(Table2[1M Return vs Nifty])</f>
        <v>-1.7661252375025551</v>
      </c>
      <c r="K494">
        <v>-22.249662570258199</v>
      </c>
      <c r="L494">
        <f>(Table2[[#This Row],[6M Return vs Nifty]]-AVERAGE(Table2[6M Return vs Nifty]))/_xlfn.STDEV.P(Table2[6M Return vs Nifty])</f>
        <v>-0.92971348533234088</v>
      </c>
      <c r="M494">
        <v>-8.3581862817020597E-2</v>
      </c>
      <c r="N494">
        <f>(Table2[[#This Row],[1W Return vs Nifty]]-AVERAGE(Table2[1W Return vs Nifty]))/_xlfn.STDEV.P(Table2[1W Return vs Nifty])</f>
        <v>6.4148752488927957E-2</v>
      </c>
      <c r="O494">
        <v>316.02</v>
      </c>
      <c r="P494">
        <v>328.93341980102099</v>
      </c>
      <c r="Q494">
        <v>323.15749092565301</v>
      </c>
      <c r="R494">
        <v>26.94067999476</v>
      </c>
      <c r="S494" s="1">
        <f>(Table2[[#This Row],[Close Price]]-Table2[[#This Row],[20D EMA]])/Table2[[#This Row],[20D EMA]]</f>
        <v>-8.2178343142838978E-2</v>
      </c>
      <c r="T494" s="1">
        <f>(Table2[[#This Row],[Close Price]]-Table2[[#This Row],[50D EMA]])/Table2[[#This Row],[50D EMA]]</f>
        <v>-0.11821060877469491</v>
      </c>
      <c r="U494" s="1">
        <f>(Table2[[#This Row],[Close Price]]-Table2[[#This Row],[200D EMA]])/Table2[[#This Row],[200D EMA]]</f>
        <v>-0.10245001850589887</v>
      </c>
      <c r="V494">
        <v>1.10064990033211</v>
      </c>
      <c r="W494">
        <v>288.55</v>
      </c>
      <c r="X494">
        <v>301.64999999999998</v>
      </c>
      <c r="Y494">
        <v>288.55</v>
      </c>
      <c r="Z494">
        <v>311.89999999999998</v>
      </c>
      <c r="AA494">
        <v>288.55</v>
      </c>
      <c r="AB494">
        <v>349.9</v>
      </c>
      <c r="AC494" s="1">
        <f>(Table2[[#This Row],[Close Price]]/Table2[[#This Row],[Day Low]])-1</f>
        <v>5.1984058222145357E-3</v>
      </c>
      <c r="AD494" s="1">
        <f>(Table2[[#This Row],[Day High]]/Table2[[#This Row],[Close Price]])-1</f>
        <v>3.9993104637131349E-2</v>
      </c>
      <c r="AE494" s="1">
        <f>(Table2[[#This Row],[Close Price]]/Table2[[#This Row],[Current Week Low]])-1</f>
        <v>5.1984058222145357E-3</v>
      </c>
      <c r="AF494" s="1">
        <f>(Table2[[#This Row],[Current Week High]]/Table2[[#This Row],[Close Price]])-1</f>
        <v>7.5331839338045103E-2</v>
      </c>
      <c r="AG494" s="1">
        <f>(Table2[[#This Row],[Close Price]]/Table2[[#This Row],[Current Month Low]])-1</f>
        <v>5.1984058222145357E-3</v>
      </c>
      <c r="AH494" s="1">
        <f>(Table2[[#This Row],[Current Month High]]/Table2[[#This Row],[Close Price]])-1</f>
        <v>0.20634373383899307</v>
      </c>
      <c r="AI494">
        <v>42.380624030339597</v>
      </c>
      <c r="AJ494">
        <v>34.189220448762399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-0.16</v>
      </c>
      <c r="AM494" t="s">
        <v>3161</v>
      </c>
      <c r="AN494">
        <v>-8.57</v>
      </c>
      <c r="AO494" t="s">
        <v>3161</v>
      </c>
      <c r="AP494">
        <v>7.5157508180194996E-2</v>
      </c>
      <c r="AQ494">
        <f>(Table2[[#This Row],[Sharpe Ratio]]-AVERAGE(Table2[Sharpe Ratio]))/_xlfn.STDEV.P(Table2[Sharpe Ratio])</f>
        <v>0.20383204458165924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451</v>
      </c>
      <c r="AT494">
        <f>_xlfn.RANK.AVG(Table2[[#This Row],[6M Return vs Nifty Z-Score]],Table2[6M Return vs Nifty Z-Score])</f>
        <v>624</v>
      </c>
      <c r="AU494">
        <f>_xlfn.RANK.AVG(Table2[[#This Row],[Sharpe Ratio Z-Score]],Table2[Sharpe Ratio Z-Score])</f>
        <v>291</v>
      </c>
      <c r="AV494">
        <f>(Table2[[#This Row],[Rank 1Y]]+Table2[[#This Row],[Rank 6M]]+Table2[[#This Row],[Rank Sharpe]])/3</f>
        <v>455.33333333333331</v>
      </c>
    </row>
    <row r="495" spans="1:48" x14ac:dyDescent="0.3">
      <c r="A495" t="s">
        <v>1802</v>
      </c>
      <c r="B495" t="s">
        <v>1803</v>
      </c>
      <c r="C495" t="s">
        <v>3122</v>
      </c>
      <c r="D495" t="s">
        <v>192</v>
      </c>
      <c r="E495">
        <v>4180.3711405199901</v>
      </c>
      <c r="F495">
        <v>164.4</v>
      </c>
      <c r="G495">
        <v>5.1799021946870303</v>
      </c>
      <c r="H495">
        <f>(Table2[[#This Row],[1Y Return vs Nifty]]-AVERAGE(Table2[1Y Return vs Nifty]))/_xlfn.STDEV.P(Table2[1Y Return vs Nifty])</f>
        <v>-0.40399545022845085</v>
      </c>
      <c r="I495">
        <v>5.75479190545978</v>
      </c>
      <c r="J495">
        <f>(Table2[[#This Row],[1M Return vs Nifty]]-AVERAGE(Table2[1M Return vs Nifty]))/_xlfn.STDEV.P(Table2[1M Return vs Nifty])</f>
        <v>0.52530558692355989</v>
      </c>
      <c r="K495">
        <v>-17.6666095359449</v>
      </c>
      <c r="L495">
        <f>(Table2[[#This Row],[6M Return vs Nifty]]-AVERAGE(Table2[6M Return vs Nifty]))/_xlfn.STDEV.P(Table2[6M Return vs Nifty])</f>
        <v>-0.77088393333280703</v>
      </c>
      <c r="M495">
        <v>-1.9817898738002</v>
      </c>
      <c r="N495">
        <f>(Table2[[#This Row],[1W Return vs Nifty]]-AVERAGE(Table2[1W Return vs Nifty]))/_xlfn.STDEV.P(Table2[1W Return vs Nifty])</f>
        <v>-0.30408145642464052</v>
      </c>
      <c r="O495">
        <v>173.15</v>
      </c>
      <c r="P495">
        <v>175.585461240771</v>
      </c>
      <c r="Q495">
        <v>171.68323586982299</v>
      </c>
      <c r="R495">
        <v>32.973838579064399</v>
      </c>
      <c r="S495" s="1">
        <f>(Table2[[#This Row],[Close Price]]-Table2[[#This Row],[20D EMA]])/Table2[[#This Row],[20D EMA]]</f>
        <v>-5.0534218885359514E-2</v>
      </c>
      <c r="T495" s="1">
        <f>(Table2[[#This Row],[Close Price]]-Table2[[#This Row],[50D EMA]])/Table2[[#This Row],[50D EMA]]</f>
        <v>-6.3703800768749083E-2</v>
      </c>
      <c r="U495" s="1">
        <f>(Table2[[#This Row],[Close Price]]-Table2[[#This Row],[200D EMA]])/Table2[[#This Row],[200D EMA]]</f>
        <v>-4.2422522111276055E-2</v>
      </c>
      <c r="V495">
        <v>0.691215218020378</v>
      </c>
      <c r="W495">
        <v>155.72</v>
      </c>
      <c r="X495">
        <v>172.1</v>
      </c>
      <c r="Y495">
        <v>155.72</v>
      </c>
      <c r="Z495">
        <v>176.95</v>
      </c>
      <c r="AA495">
        <v>155.72</v>
      </c>
      <c r="AB495">
        <v>182.76</v>
      </c>
      <c r="AC495" s="1">
        <f>(Table2[[#This Row],[Close Price]]/Table2[[#This Row],[Day Low]])-1</f>
        <v>5.5741073722065382E-2</v>
      </c>
      <c r="AD495" s="1">
        <f>(Table2[[#This Row],[Day High]]/Table2[[#This Row],[Close Price]])-1</f>
        <v>4.6836982968369689E-2</v>
      </c>
      <c r="AE495" s="1">
        <f>(Table2[[#This Row],[Close Price]]/Table2[[#This Row],[Current Week Low]])-1</f>
        <v>5.5741073722065382E-2</v>
      </c>
      <c r="AF495" s="1">
        <f>(Table2[[#This Row],[Current Week High]]/Table2[[#This Row],[Close Price]])-1</f>
        <v>7.6338199513381833E-2</v>
      </c>
      <c r="AG495" s="1">
        <f>(Table2[[#This Row],[Close Price]]/Table2[[#This Row],[Current Month Low]])-1</f>
        <v>5.5741073722065382E-2</v>
      </c>
      <c r="AH495" s="1">
        <f>(Table2[[#This Row],[Current Month High]]/Table2[[#This Row],[Close Price]])-1</f>
        <v>0.11167883211678831</v>
      </c>
      <c r="AI495">
        <v>37.287104622870999</v>
      </c>
      <c r="AJ495">
        <v>30.4244347481158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-0.13</v>
      </c>
      <c r="AM495" t="s">
        <v>3161</v>
      </c>
      <c r="AN495">
        <v>-3.11</v>
      </c>
      <c r="AO495" t="s">
        <v>3161</v>
      </c>
      <c r="AP495">
        <v>5.0354405722843998E-2</v>
      </c>
      <c r="AQ495">
        <f>(Table2[[#This Row],[Sharpe Ratio]]-AVERAGE(Table2[Sharpe Ratio]))/_xlfn.STDEV.P(Table2[Sharpe Ratio])</f>
        <v>-8.7715563872689251E-2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436</v>
      </c>
      <c r="AT495">
        <f>_xlfn.RANK.AVG(Table2[[#This Row],[6M Return vs Nifty Z-Score]],Table2[6M Return vs Nifty Z-Score])</f>
        <v>580</v>
      </c>
      <c r="AU495">
        <f>_xlfn.RANK.AVG(Table2[[#This Row],[Sharpe Ratio Z-Score]],Table2[Sharpe Ratio Z-Score])</f>
        <v>357</v>
      </c>
      <c r="AV495">
        <f>(Table2[[#This Row],[Rank 1Y]]+Table2[[#This Row],[Rank 6M]]+Table2[[#This Row],[Rank Sharpe]])/3</f>
        <v>457.66666666666669</v>
      </c>
    </row>
    <row r="496" spans="1:48" x14ac:dyDescent="0.3">
      <c r="A496" t="s">
        <v>1663</v>
      </c>
      <c r="B496" t="s">
        <v>1664</v>
      </c>
      <c r="C496" t="s">
        <v>3126</v>
      </c>
      <c r="D496" t="s">
        <v>133</v>
      </c>
      <c r="E496">
        <v>5159.3549999999996</v>
      </c>
      <c r="F496">
        <v>181.03</v>
      </c>
      <c r="G496">
        <v>26.565496372719199</v>
      </c>
      <c r="H496">
        <f>(Table2[[#This Row],[1Y Return vs Nifty]]-AVERAGE(Table2[1Y Return vs Nifty]))/_xlfn.STDEV.P(Table2[1Y Return vs Nifty])</f>
        <v>-5.0848969069489165E-2</v>
      </c>
      <c r="I496">
        <v>6.5357192963895097</v>
      </c>
      <c r="J496">
        <f>(Table2[[#This Row],[1M Return vs Nifty]]-AVERAGE(Table2[1M Return vs Nifty]))/_xlfn.STDEV.P(Table2[1M Return vs Nifty])</f>
        <v>0.61269866105134985</v>
      </c>
      <c r="K496">
        <v>-24.149869203455101</v>
      </c>
      <c r="L496">
        <f>(Table2[[#This Row],[6M Return vs Nifty]]-AVERAGE(Table2[6M Return vs Nifty]))/_xlfn.STDEV.P(Table2[6M Return vs Nifty])</f>
        <v>-0.99556674210191431</v>
      </c>
      <c r="M496">
        <v>4.7119861231882298</v>
      </c>
      <c r="N496">
        <f>(Table2[[#This Row],[1W Return vs Nifty]]-AVERAGE(Table2[1W Return vs Nifty]))/_xlfn.STDEV.P(Table2[1W Return vs Nifty])</f>
        <v>0.99443299485249159</v>
      </c>
      <c r="O496">
        <v>189.37</v>
      </c>
      <c r="P496">
        <v>193.97486745981101</v>
      </c>
      <c r="Q496">
        <v>188.92122875307899</v>
      </c>
      <c r="R496">
        <v>39.324727978270403</v>
      </c>
      <c r="S496" s="1">
        <f>(Table2[[#This Row],[Close Price]]-Table2[[#This Row],[20D EMA]])/Table2[[#This Row],[20D EMA]]</f>
        <v>-4.4040766752917584E-2</v>
      </c>
      <c r="T496" s="1">
        <f>(Table2[[#This Row],[Close Price]]-Table2[[#This Row],[50D EMA]])/Table2[[#This Row],[50D EMA]]</f>
        <v>-6.6734766360868947E-2</v>
      </c>
      <c r="U496" s="1">
        <f>(Table2[[#This Row],[Close Price]]-Table2[[#This Row],[200D EMA]])/Table2[[#This Row],[200D EMA]]</f>
        <v>-4.1769941923217466E-2</v>
      </c>
      <c r="V496">
        <v>0.85116911769728898</v>
      </c>
      <c r="W496">
        <v>180.36</v>
      </c>
      <c r="X496">
        <v>189.93</v>
      </c>
      <c r="Y496">
        <v>180.36</v>
      </c>
      <c r="Z496">
        <v>196.3</v>
      </c>
      <c r="AA496">
        <v>179</v>
      </c>
      <c r="AB496">
        <v>201.61</v>
      </c>
      <c r="AC496" s="1">
        <f>(Table2[[#This Row],[Close Price]]/Table2[[#This Row],[Day Low]])-1</f>
        <v>3.7147926369482942E-3</v>
      </c>
      <c r="AD496" s="1">
        <f>(Table2[[#This Row],[Day High]]/Table2[[#This Row],[Close Price]])-1</f>
        <v>4.9163122134452841E-2</v>
      </c>
      <c r="AE496" s="1">
        <f>(Table2[[#This Row],[Close Price]]/Table2[[#This Row],[Current Week Low]])-1</f>
        <v>3.7147926369482942E-3</v>
      </c>
      <c r="AF496" s="1">
        <f>(Table2[[#This Row],[Current Week High]]/Table2[[#This Row],[Close Price]])-1</f>
        <v>8.4350660111583764E-2</v>
      </c>
      <c r="AG496" s="1">
        <f>(Table2[[#This Row],[Close Price]]/Table2[[#This Row],[Current Month Low]])-1</f>
        <v>1.1340782122905013E-2</v>
      </c>
      <c r="AH496" s="1">
        <f>(Table2[[#This Row],[Current Month High]]/Table2[[#This Row],[Close Price]])-1</f>
        <v>0.11368281500303823</v>
      </c>
      <c r="AI496">
        <v>46.356957410373901</v>
      </c>
      <c r="AJ496">
        <v>46.999593991067698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</v>
      </c>
      <c r="AM496" t="s">
        <v>3161</v>
      </c>
      <c r="AN496">
        <v>-3.78</v>
      </c>
      <c r="AO496" t="s">
        <v>3161</v>
      </c>
      <c r="AP496">
        <v>2.3683433640206999E-2</v>
      </c>
      <c r="AQ496">
        <f>(Table2[[#This Row],[Sharpe Ratio]]-AVERAGE(Table2[Sharpe Ratio]))/_xlfn.STDEV.P(Table2[Sharpe Ratio])</f>
        <v>-0.40121901124247372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300</v>
      </c>
      <c r="AT496">
        <f>_xlfn.RANK.AVG(Table2[[#This Row],[6M Return vs Nifty Z-Score]],Table2[6M Return vs Nifty Z-Score])</f>
        <v>639</v>
      </c>
      <c r="AU496">
        <f>_xlfn.RANK.AVG(Table2[[#This Row],[Sharpe Ratio Z-Score]],Table2[Sharpe Ratio Z-Score])</f>
        <v>442</v>
      </c>
      <c r="AV496">
        <f>(Table2[[#This Row],[Rank 1Y]]+Table2[[#This Row],[Rank 6M]]+Table2[[#This Row],[Rank Sharpe]])/3</f>
        <v>460.33333333333331</v>
      </c>
    </row>
    <row r="497" spans="1:48" x14ac:dyDescent="0.3">
      <c r="A497" t="s">
        <v>594</v>
      </c>
      <c r="B497" t="s">
        <v>595</v>
      </c>
      <c r="C497" t="s">
        <v>3116</v>
      </c>
      <c r="D497" t="s">
        <v>43</v>
      </c>
      <c r="E497">
        <v>32015.696</v>
      </c>
      <c r="F497">
        <v>194.27</v>
      </c>
      <c r="G497">
        <v>24.519713590590499</v>
      </c>
      <c r="H497">
        <f>(Table2[[#This Row],[1Y Return vs Nifty]]-AVERAGE(Table2[1Y Return vs Nifty]))/_xlfn.STDEV.P(Table2[1Y Return vs Nifty])</f>
        <v>-8.4631569857194749E-2</v>
      </c>
      <c r="I497">
        <v>-6.7325710958274101</v>
      </c>
      <c r="J497">
        <f>(Table2[[#This Row],[1M Return vs Nifty]]-AVERAGE(Table2[1M Return vs Nifty]))/_xlfn.STDEV.P(Table2[1M Return vs Nifty])</f>
        <v>-0.87214704837568346</v>
      </c>
      <c r="K497">
        <v>-21.755873177849399</v>
      </c>
      <c r="L497">
        <f>(Table2[[#This Row],[6M Return vs Nifty]]-AVERAGE(Table2[6M Return vs Nifty]))/_xlfn.STDEV.P(Table2[6M Return vs Nifty])</f>
        <v>-0.91260079922741932</v>
      </c>
      <c r="M497">
        <v>-2.0956998026232099</v>
      </c>
      <c r="N497">
        <f>(Table2[[#This Row],[1W Return vs Nifty]]-AVERAGE(Table2[1W Return vs Nifty]))/_xlfn.STDEV.P(Table2[1W Return vs Nifty])</f>
        <v>-0.32617865369971744</v>
      </c>
      <c r="O497">
        <v>217.01</v>
      </c>
      <c r="P497">
        <v>232.21008258839399</v>
      </c>
      <c r="Q497">
        <v>230.243993657956</v>
      </c>
      <c r="R497">
        <v>19.566252828985601</v>
      </c>
      <c r="S497" s="1">
        <f>(Table2[[#This Row],[Close Price]]-Table2[[#This Row],[20D EMA]])/Table2[[#This Row],[20D EMA]]</f>
        <v>-0.10478779779733645</v>
      </c>
      <c r="T497" s="1">
        <f>(Table2[[#This Row],[Close Price]]-Table2[[#This Row],[50D EMA]])/Table2[[#This Row],[50D EMA]]</f>
        <v>-0.16338688727674675</v>
      </c>
      <c r="U497" s="1">
        <f>(Table2[[#This Row],[Close Price]]-Table2[[#This Row],[200D EMA]])/Table2[[#This Row],[200D EMA]]</f>
        <v>-0.15624291902874973</v>
      </c>
      <c r="V497">
        <v>0.34927813468783298</v>
      </c>
      <c r="W497">
        <v>192.35</v>
      </c>
      <c r="X497">
        <v>207.68</v>
      </c>
      <c r="Y497">
        <v>192.35</v>
      </c>
      <c r="Z497">
        <v>215.59</v>
      </c>
      <c r="AA497">
        <v>192.35</v>
      </c>
      <c r="AB497">
        <v>234.2</v>
      </c>
      <c r="AC497" s="1">
        <f>(Table2[[#This Row],[Close Price]]/Table2[[#This Row],[Day Low]])-1</f>
        <v>9.9818040031194322E-3</v>
      </c>
      <c r="AD497" s="1">
        <f>(Table2[[#This Row],[Day High]]/Table2[[#This Row],[Close Price]])-1</f>
        <v>6.9027641941627582E-2</v>
      </c>
      <c r="AE497" s="1">
        <f>(Table2[[#This Row],[Close Price]]/Table2[[#This Row],[Current Week Low]])-1</f>
        <v>9.9818040031194322E-3</v>
      </c>
      <c r="AF497" s="1">
        <f>(Table2[[#This Row],[Current Week High]]/Table2[[#This Row],[Close Price]])-1</f>
        <v>0.10974417048437735</v>
      </c>
      <c r="AG497" s="1">
        <f>(Table2[[#This Row],[Close Price]]/Table2[[#This Row],[Current Month Low]])-1</f>
        <v>9.9818040031194322E-3</v>
      </c>
      <c r="AH497" s="1">
        <f>(Table2[[#This Row],[Current Month High]]/Table2[[#This Row],[Close Price]])-1</f>
        <v>0.20553868327585301</v>
      </c>
      <c r="AI497">
        <v>67.138518556647895</v>
      </c>
      <c r="AJ497">
        <v>49.323597232897697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-0.31</v>
      </c>
      <c r="AM497" t="s">
        <v>3161</v>
      </c>
      <c r="AN497">
        <v>-11.55</v>
      </c>
      <c r="AO497" t="s">
        <v>3161</v>
      </c>
      <c r="AP497">
        <v>2.1418879108326998E-2</v>
      </c>
      <c r="AQ497">
        <f>(Table2[[#This Row],[Sharpe Ratio]]-AVERAGE(Table2[Sharpe Ratio]))/_xlfn.STDEV.P(Table2[Sharpe Ratio])</f>
        <v>-0.42783767554543056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315</v>
      </c>
      <c r="AT497">
        <f>_xlfn.RANK.AVG(Table2[[#This Row],[6M Return vs Nifty Z-Score]],Table2[6M Return vs Nifty Z-Score])</f>
        <v>616</v>
      </c>
      <c r="AU497">
        <f>_xlfn.RANK.AVG(Table2[[#This Row],[Sharpe Ratio Z-Score]],Table2[Sharpe Ratio Z-Score])</f>
        <v>451</v>
      </c>
      <c r="AV497">
        <f>(Table2[[#This Row],[Rank 1Y]]+Table2[[#This Row],[Rank 6M]]+Table2[[#This Row],[Rank Sharpe]])/3</f>
        <v>460.66666666666669</v>
      </c>
    </row>
    <row r="498" spans="1:48" x14ac:dyDescent="0.3">
      <c r="A498" t="s">
        <v>1401</v>
      </c>
      <c r="B498" t="s">
        <v>1402</v>
      </c>
      <c r="C498" t="s">
        <v>3116</v>
      </c>
      <c r="D498" t="s">
        <v>21</v>
      </c>
      <c r="E498">
        <v>7619.6248237759901</v>
      </c>
      <c r="F498">
        <v>27.44</v>
      </c>
      <c r="G498">
        <v>33.599552573156203</v>
      </c>
      <c r="H498">
        <f>(Table2[[#This Row],[1Y Return vs Nifty]]-AVERAGE(Table2[1Y Return vs Nifty]))/_xlfn.STDEV.P(Table2[1Y Return vs Nifty])</f>
        <v>6.5306428567785096E-2</v>
      </c>
      <c r="I498">
        <v>5.0431928996602702</v>
      </c>
      <c r="J498">
        <f>(Table2[[#This Row],[1M Return vs Nifty]]-AVERAGE(Table2[1M Return vs Nifty]))/_xlfn.STDEV.P(Table2[1M Return vs Nifty])</f>
        <v>0.44567100708245638</v>
      </c>
      <c r="K498">
        <v>-26.703750630416899</v>
      </c>
      <c r="L498">
        <f>(Table2[[#This Row],[6M Return vs Nifty]]-AVERAGE(Table2[6M Return vs Nifty]))/_xlfn.STDEV.P(Table2[6M Return vs Nifty])</f>
        <v>-1.084073647840798</v>
      </c>
      <c r="M498">
        <v>2.47678529757605</v>
      </c>
      <c r="N498">
        <f>(Table2[[#This Row],[1W Return vs Nifty]]-AVERAGE(Table2[1W Return vs Nifty]))/_xlfn.STDEV.P(Table2[1W Return vs Nifty])</f>
        <v>0.56083011138734162</v>
      </c>
      <c r="O498">
        <v>28.76</v>
      </c>
      <c r="P498">
        <v>28.888473247280199</v>
      </c>
      <c r="Q498">
        <v>28.120694042623501</v>
      </c>
      <c r="R498">
        <v>35.4672934767962</v>
      </c>
      <c r="S498" s="1">
        <f>(Table2[[#This Row],[Close Price]]-Table2[[#This Row],[20D EMA]])/Table2[[#This Row],[20D EMA]]</f>
        <v>-4.5897079276773306E-2</v>
      </c>
      <c r="T498" s="1">
        <f>(Table2[[#This Row],[Close Price]]-Table2[[#This Row],[50D EMA]])/Table2[[#This Row],[50D EMA]]</f>
        <v>-5.0140179956258829E-2</v>
      </c>
      <c r="U498" s="1">
        <f>(Table2[[#This Row],[Close Price]]-Table2[[#This Row],[200D EMA]])/Table2[[#This Row],[200D EMA]]</f>
        <v>-2.4206160829165484E-2</v>
      </c>
      <c r="V498">
        <v>0.54990831662513695</v>
      </c>
      <c r="W498">
        <v>27.2</v>
      </c>
      <c r="X498">
        <v>28.35</v>
      </c>
      <c r="Y498">
        <v>27.2</v>
      </c>
      <c r="Z498">
        <v>29.29</v>
      </c>
      <c r="AA498">
        <v>27.2</v>
      </c>
      <c r="AB498">
        <v>32.299999999999997</v>
      </c>
      <c r="AC498" s="1">
        <f>(Table2[[#This Row],[Close Price]]/Table2[[#This Row],[Day Low]])-1</f>
        <v>8.8235294117646745E-3</v>
      </c>
      <c r="AD498" s="1">
        <f>(Table2[[#This Row],[Day High]]/Table2[[#This Row],[Close Price]])-1</f>
        <v>3.3163265306122458E-2</v>
      </c>
      <c r="AE498" s="1">
        <f>(Table2[[#This Row],[Close Price]]/Table2[[#This Row],[Current Week Low]])-1</f>
        <v>8.8235294117646745E-3</v>
      </c>
      <c r="AF498" s="1">
        <f>(Table2[[#This Row],[Current Week High]]/Table2[[#This Row],[Close Price]])-1</f>
        <v>6.741982507288613E-2</v>
      </c>
      <c r="AG498" s="1">
        <f>(Table2[[#This Row],[Close Price]]/Table2[[#This Row],[Current Month Low]])-1</f>
        <v>8.8235294117646745E-3</v>
      </c>
      <c r="AH498" s="1">
        <f>(Table2[[#This Row],[Current Month High]]/Table2[[#This Row],[Close Price]])-1</f>
        <v>0.17711370262390647</v>
      </c>
      <c r="AI498">
        <v>47.604931837060398</v>
      </c>
      <c r="AJ498">
        <v>62.21451189898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-0.18</v>
      </c>
      <c r="AM498" t="s">
        <v>3161</v>
      </c>
      <c r="AN498">
        <v>-8.41</v>
      </c>
      <c r="AO498" t="s">
        <v>3161</v>
      </c>
      <c r="AP498">
        <v>2.3328645566476999E-2</v>
      </c>
      <c r="AQ498">
        <f>(Table2[[#This Row],[Sharpe Ratio]]-AVERAGE(Table2[Sharpe Ratio]))/_xlfn.STDEV.P(Table2[Sharpe Ratio])</f>
        <v>-0.40538936108406987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277</v>
      </c>
      <c r="AT498">
        <f>_xlfn.RANK.AVG(Table2[[#This Row],[6M Return vs Nifty Z-Score]],Table2[6M Return vs Nifty Z-Score])</f>
        <v>661</v>
      </c>
      <c r="AU498">
        <f>_xlfn.RANK.AVG(Table2[[#This Row],[Sharpe Ratio Z-Score]],Table2[Sharpe Ratio Z-Score])</f>
        <v>445</v>
      </c>
      <c r="AV498">
        <f>(Table2[[#This Row],[Rank 1Y]]+Table2[[#This Row],[Rank 6M]]+Table2[[#This Row],[Rank Sharpe]])/3</f>
        <v>461</v>
      </c>
    </row>
    <row r="499" spans="1:48" x14ac:dyDescent="0.3">
      <c r="A499" t="s">
        <v>483</v>
      </c>
      <c r="B499" t="s">
        <v>484</v>
      </c>
      <c r="C499" t="s">
        <v>3116</v>
      </c>
      <c r="D499" t="s">
        <v>485</v>
      </c>
      <c r="E499">
        <v>43708.512004154902</v>
      </c>
      <c r="F499">
        <v>725.95</v>
      </c>
      <c r="G499">
        <v>-46.632527172095998</v>
      </c>
      <c r="H499">
        <f>(Table2[[#This Row],[1Y Return vs Nifty]]-AVERAGE(Table2[1Y Return vs Nifty]))/_xlfn.STDEV.P(Table2[1Y Return vs Nifty])</f>
        <v>-1.2595890315361993</v>
      </c>
      <c r="I499">
        <v>13.8946149104091</v>
      </c>
      <c r="J499">
        <f>(Table2[[#This Row],[1M Return vs Nifty]]-AVERAGE(Table2[1M Return vs Nifty]))/_xlfn.STDEV.P(Table2[1M Return vs Nifty])</f>
        <v>1.4362278615433739</v>
      </c>
      <c r="K499">
        <v>82.641283564789902</v>
      </c>
      <c r="L499">
        <f>(Table2[[#This Row],[6M Return vs Nifty]]-AVERAGE(Table2[6M Return vs Nifty]))/_xlfn.STDEV.P(Table2[6M Return vs Nifty])</f>
        <v>2.7053703460580443</v>
      </c>
      <c r="M499">
        <v>2.9663600854062802</v>
      </c>
      <c r="N499">
        <f>(Table2[[#This Row],[1W Return vs Nifty]]-AVERAGE(Table2[1W Return vs Nifty]))/_xlfn.STDEV.P(Table2[1W Return vs Nifty])</f>
        <v>0.6558019086605853</v>
      </c>
      <c r="O499">
        <v>701.7</v>
      </c>
      <c r="P499">
        <v>645.18268606736001</v>
      </c>
      <c r="Q499">
        <v>567.89379039709797</v>
      </c>
      <c r="R499">
        <v>41.765564618912201</v>
      </c>
      <c r="S499" s="1">
        <f>(Table2[[#This Row],[Close Price]]-Table2[[#This Row],[20D EMA]])/Table2[[#This Row],[20D EMA]]</f>
        <v>3.4558928316944564E-2</v>
      </c>
      <c r="T499" s="1">
        <f>(Table2[[#This Row],[Close Price]]-Table2[[#This Row],[50D EMA]])/Table2[[#This Row],[50D EMA]]</f>
        <v>0.12518518502867507</v>
      </c>
      <c r="U499" s="1">
        <f>(Table2[[#This Row],[Close Price]]-Table2[[#This Row],[200D EMA]])/Table2[[#This Row],[200D EMA]]</f>
        <v>0.27832001736166506</v>
      </c>
      <c r="V499">
        <v>1.1536964891077099</v>
      </c>
      <c r="W499">
        <v>669.8</v>
      </c>
      <c r="X499">
        <v>728.8</v>
      </c>
      <c r="Y499">
        <v>669.8</v>
      </c>
      <c r="Z499">
        <v>745.5</v>
      </c>
      <c r="AA499">
        <v>637.1</v>
      </c>
      <c r="AB499">
        <v>772.85</v>
      </c>
      <c r="AC499" s="1">
        <f>(Table2[[#This Row],[Close Price]]/Table2[[#This Row],[Day Low]])-1</f>
        <v>8.3830994326664854E-2</v>
      </c>
      <c r="AD499" s="1">
        <f>(Table2[[#This Row],[Day High]]/Table2[[#This Row],[Close Price]])-1</f>
        <v>3.9258902128245232E-3</v>
      </c>
      <c r="AE499" s="1">
        <f>(Table2[[#This Row],[Close Price]]/Table2[[#This Row],[Current Week Low]])-1</f>
        <v>8.3830994326664854E-2</v>
      </c>
      <c r="AF499" s="1">
        <f>(Table2[[#This Row],[Current Week High]]/Table2[[#This Row],[Close Price]])-1</f>
        <v>2.6930229354638735E-2</v>
      </c>
      <c r="AG499" s="1">
        <f>(Table2[[#This Row],[Close Price]]/Table2[[#This Row],[Current Month Low]])-1</f>
        <v>0.13946005336681844</v>
      </c>
      <c r="AH499" s="1">
        <f>(Table2[[#This Row],[Current Month High]]/Table2[[#This Row],[Close Price]])-1</f>
        <v>6.4605000344376329E-2</v>
      </c>
      <c r="AI499">
        <v>36.648529513051798</v>
      </c>
      <c r="AJ499">
        <v>134.17741935483801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0.25</v>
      </c>
      <c r="AM499" t="s">
        <v>3162</v>
      </c>
      <c r="AN499">
        <v>-1.25</v>
      </c>
      <c r="AO499" t="s">
        <v>3161</v>
      </c>
      <c r="AP499">
        <v>-5.2810191198265001E-2</v>
      </c>
      <c r="AQ499">
        <f>(Table2[[#This Row],[Sharpe Ratio]]-AVERAGE(Table2[Sharpe Ratio]))/_xlfn.STDEV.P(Table2[Sharpe Ratio])</f>
        <v>-1.3003619076607025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2.2374491770651019</v>
      </c>
      <c r="AS499">
        <f>_xlfn.RANK.AVG(Table2[[#This Row],[1Y Return vs Nifty Z-Score]],Table2[1Y Return vs Nifty Z-Score])</f>
        <v>712</v>
      </c>
      <c r="AT499">
        <f>_xlfn.RANK.AVG(Table2[[#This Row],[6M Return vs Nifty Z-Score]],Table2[6M Return vs Nifty Z-Score])</f>
        <v>16</v>
      </c>
      <c r="AU499">
        <f>_xlfn.RANK.AVG(Table2[[#This Row],[Sharpe Ratio Z-Score]],Table2[Sharpe Ratio Z-Score])</f>
        <v>661</v>
      </c>
      <c r="AV499">
        <f>(Table2[[#This Row],[Rank 1Y]]+Table2[[#This Row],[Rank 6M]]+Table2[[#This Row],[Rank Sharpe]])/3</f>
        <v>463</v>
      </c>
    </row>
    <row r="500" spans="1:48" x14ac:dyDescent="0.3">
      <c r="A500" t="s">
        <v>2180</v>
      </c>
      <c r="B500" t="s">
        <v>2181</v>
      </c>
      <c r="C500" t="s">
        <v>3114</v>
      </c>
      <c r="D500" t="s">
        <v>69</v>
      </c>
      <c r="E500">
        <v>2615.6400131310002</v>
      </c>
      <c r="F500">
        <v>197.79</v>
      </c>
      <c r="G500">
        <v>4.4648824203362203</v>
      </c>
      <c r="H500">
        <f>(Table2[[#This Row],[1Y Return vs Nifty]]-AVERAGE(Table2[1Y Return vs Nifty]))/_xlfn.STDEV.P(Table2[1Y Return vs Nifty])</f>
        <v>-0.41580277787008568</v>
      </c>
      <c r="I500">
        <v>-7.6660034549378997</v>
      </c>
      <c r="J500">
        <f>(Table2[[#This Row],[1M Return vs Nifty]]-AVERAGE(Table2[1M Return vs Nifty]))/_xlfn.STDEV.P(Table2[1M Return vs Nifty])</f>
        <v>-0.97660685385888146</v>
      </c>
      <c r="K500">
        <v>-10.1695630963686</v>
      </c>
      <c r="L500">
        <f>(Table2[[#This Row],[6M Return vs Nifty]]-AVERAGE(Table2[6M Return vs Nifty]))/_xlfn.STDEV.P(Table2[6M Return vs Nifty])</f>
        <v>-0.51106749254487727</v>
      </c>
      <c r="M500">
        <v>-2.2244413679372901</v>
      </c>
      <c r="N500">
        <f>(Table2[[#This Row],[1W Return vs Nifty]]-AVERAGE(Table2[1W Return vs Nifty]))/_xlfn.STDEV.P(Table2[1W Return vs Nifty])</f>
        <v>-0.35115301542254534</v>
      </c>
      <c r="O500">
        <v>223.33</v>
      </c>
      <c r="P500">
        <v>232.59357629281899</v>
      </c>
      <c r="Q500">
        <v>215.22171456857399</v>
      </c>
      <c r="R500">
        <v>17.825434743715199</v>
      </c>
      <c r="S500" s="1">
        <f>(Table2[[#This Row],[Close Price]]-Table2[[#This Row],[20D EMA]])/Table2[[#This Row],[20D EMA]]</f>
        <v>-0.11435991581963918</v>
      </c>
      <c r="T500" s="1">
        <f>(Table2[[#This Row],[Close Price]]-Table2[[#This Row],[50D EMA]])/Table2[[#This Row],[50D EMA]]</f>
        <v>-0.14963257733740568</v>
      </c>
      <c r="U500" s="1">
        <f>(Table2[[#This Row],[Close Price]]-Table2[[#This Row],[200D EMA]])/Table2[[#This Row],[200D EMA]]</f>
        <v>-8.0994218466835508E-2</v>
      </c>
      <c r="V500">
        <v>0.37688804086873101</v>
      </c>
      <c r="W500">
        <v>196.11</v>
      </c>
      <c r="X500">
        <v>211.14</v>
      </c>
      <c r="Y500">
        <v>196.11</v>
      </c>
      <c r="Z500">
        <v>216.95</v>
      </c>
      <c r="AA500">
        <v>196.11</v>
      </c>
      <c r="AB500">
        <v>246.5</v>
      </c>
      <c r="AC500" s="1">
        <f>(Table2[[#This Row],[Close Price]]/Table2[[#This Row],[Day Low]])-1</f>
        <v>8.5666207740553446E-3</v>
      </c>
      <c r="AD500" s="1">
        <f>(Table2[[#This Row],[Day High]]/Table2[[#This Row],[Close Price]])-1</f>
        <v>6.7495828909449385E-2</v>
      </c>
      <c r="AE500" s="1">
        <f>(Table2[[#This Row],[Close Price]]/Table2[[#This Row],[Current Week Low]])-1</f>
        <v>8.5666207740553446E-3</v>
      </c>
      <c r="AF500" s="1">
        <f>(Table2[[#This Row],[Current Week High]]/Table2[[#This Row],[Close Price]])-1</f>
        <v>9.6870418120228452E-2</v>
      </c>
      <c r="AG500" s="1">
        <f>(Table2[[#This Row],[Close Price]]/Table2[[#This Row],[Current Month Low]])-1</f>
        <v>8.5666207740553446E-3</v>
      </c>
      <c r="AH500" s="1">
        <f>(Table2[[#This Row],[Current Month High]]/Table2[[#This Row],[Close Price]])-1</f>
        <v>0.24627129784114477</v>
      </c>
      <c r="AI500">
        <v>48.414985590778102</v>
      </c>
      <c r="AJ500">
        <v>27.277992277992201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-0.23</v>
      </c>
      <c r="AM500" t="s">
        <v>3161</v>
      </c>
      <c r="AN500">
        <v>-16.670000000000002</v>
      </c>
      <c r="AO500" t="s">
        <v>3161</v>
      </c>
      <c r="AP500">
        <v>2.0485459631708999E-2</v>
      </c>
      <c r="AQ500">
        <f>(Table2[[#This Row],[Sharpe Ratio]]-AVERAGE(Table2[Sharpe Ratio]))/_xlfn.STDEV.P(Table2[Sharpe Ratio])</f>
        <v>-0.43880953749538731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442</v>
      </c>
      <c r="AT500">
        <f>_xlfn.RANK.AVG(Table2[[#This Row],[6M Return vs Nifty Z-Score]],Table2[6M Return vs Nifty Z-Score])</f>
        <v>497</v>
      </c>
      <c r="AU500">
        <f>_xlfn.RANK.AVG(Table2[[#This Row],[Sharpe Ratio Z-Score]],Table2[Sharpe Ratio Z-Score])</f>
        <v>457</v>
      </c>
      <c r="AV500">
        <f>(Table2[[#This Row],[Rank 1Y]]+Table2[[#This Row],[Rank 6M]]+Table2[[#This Row],[Rank Sharpe]])/3</f>
        <v>465.33333333333331</v>
      </c>
    </row>
    <row r="501" spans="1:48" x14ac:dyDescent="0.3">
      <c r="A501" t="s">
        <v>1923</v>
      </c>
      <c r="B501" t="s">
        <v>1924</v>
      </c>
      <c r="C501" t="s">
        <v>3127</v>
      </c>
      <c r="D501" t="s">
        <v>268</v>
      </c>
      <c r="E501">
        <v>3576.8571202799999</v>
      </c>
      <c r="F501">
        <v>1139.4000000000001</v>
      </c>
      <c r="G501">
        <v>-16.740175609415999</v>
      </c>
      <c r="H501">
        <f>(Table2[[#This Row],[1Y Return vs Nifty]]-AVERAGE(Table2[1Y Return vs Nifty]))/_xlfn.STDEV.P(Table2[1Y Return vs Nifty])</f>
        <v>-0.76596801357211508</v>
      </c>
      <c r="I501">
        <v>6.53527559443698</v>
      </c>
      <c r="J501">
        <f>(Table2[[#This Row],[1M Return vs Nifty]]-AVERAGE(Table2[1M Return vs Nifty]))/_xlfn.STDEV.P(Table2[1M Return vs Nifty])</f>
        <v>0.61264900665571909</v>
      </c>
      <c r="K501">
        <v>20.484702066115599</v>
      </c>
      <c r="L501">
        <f>(Table2[[#This Row],[6M Return vs Nifty]]-AVERAGE(Table2[6M Return vs Nifty]))/_xlfn.STDEV.P(Table2[6M Return vs Nifty])</f>
        <v>0.55128181176811475</v>
      </c>
      <c r="M501">
        <v>4.77456188285898</v>
      </c>
      <c r="N501">
        <f>(Table2[[#This Row],[1W Return vs Nifty]]-AVERAGE(Table2[1W Return vs Nifty]))/_xlfn.STDEV.P(Table2[1W Return vs Nifty])</f>
        <v>1.0065719621959868</v>
      </c>
      <c r="O501">
        <v>1158.0999999999999</v>
      </c>
      <c r="P501">
        <v>1156.8948014976099</v>
      </c>
      <c r="Q501">
        <v>1087.6502667397101</v>
      </c>
      <c r="R501">
        <v>45.922414640908002</v>
      </c>
      <c r="S501" s="1">
        <f>(Table2[[#This Row],[Close Price]]-Table2[[#This Row],[20D EMA]])/Table2[[#This Row],[20D EMA]]</f>
        <v>-1.6147137552888196E-2</v>
      </c>
      <c r="T501" s="1">
        <f>(Table2[[#This Row],[Close Price]]-Table2[[#This Row],[50D EMA]])/Table2[[#This Row],[50D EMA]]</f>
        <v>-1.5122205990521071E-2</v>
      </c>
      <c r="U501" s="1">
        <f>(Table2[[#This Row],[Close Price]]-Table2[[#This Row],[200D EMA]])/Table2[[#This Row],[200D EMA]]</f>
        <v>4.7579387274378722E-2</v>
      </c>
      <c r="V501">
        <v>0.48668878030922202</v>
      </c>
      <c r="W501">
        <v>1130</v>
      </c>
      <c r="X501">
        <v>1198.9000000000001</v>
      </c>
      <c r="Y501">
        <v>1130</v>
      </c>
      <c r="Z501">
        <v>1210</v>
      </c>
      <c r="AA501">
        <v>1071.4000000000001</v>
      </c>
      <c r="AB501">
        <v>1210</v>
      </c>
      <c r="AC501" s="1">
        <f>(Table2[[#This Row],[Close Price]]/Table2[[#This Row],[Day Low]])-1</f>
        <v>8.318584070796442E-3</v>
      </c>
      <c r="AD501" s="1">
        <f>(Table2[[#This Row],[Day High]]/Table2[[#This Row],[Close Price]])-1</f>
        <v>5.2220466912410002E-2</v>
      </c>
      <c r="AE501" s="1">
        <f>(Table2[[#This Row],[Close Price]]/Table2[[#This Row],[Current Week Low]])-1</f>
        <v>8.318584070796442E-3</v>
      </c>
      <c r="AF501" s="1">
        <f>(Table2[[#This Row],[Current Week High]]/Table2[[#This Row],[Close Price]])-1</f>
        <v>6.1962436370019303E-2</v>
      </c>
      <c r="AG501" s="1">
        <f>(Table2[[#This Row],[Close Price]]/Table2[[#This Row],[Current Month Low]])-1</f>
        <v>6.3468359156244158E-2</v>
      </c>
      <c r="AH501" s="1">
        <f>(Table2[[#This Row],[Current Month High]]/Table2[[#This Row],[Close Price]])-1</f>
        <v>6.1962436370019303E-2</v>
      </c>
      <c r="AI501">
        <v>20.677549587502099</v>
      </c>
      <c r="AJ501">
        <v>51.586509678706797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-0.01</v>
      </c>
      <c r="AM501" t="s">
        <v>3161</v>
      </c>
      <c r="AN501">
        <v>1.4</v>
      </c>
      <c r="AO501" t="s">
        <v>3162</v>
      </c>
      <c r="AP501">
        <v>-5.1795370134181E-2</v>
      </c>
      <c r="AQ501">
        <f>(Table2[[#This Row],[Sharpe Ratio]]-AVERAGE(Table2[Sharpe Ratio]))/_xlfn.STDEV.P(Table2[Sharpe Ratio])</f>
        <v>-1.2884332122585229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0.11610155478918249</v>
      </c>
      <c r="AS501">
        <f>_xlfn.RANK.AVG(Table2[[#This Row],[1Y Return vs Nifty Z-Score]],Table2[1Y Return vs Nifty Z-Score])</f>
        <v>582</v>
      </c>
      <c r="AT501">
        <f>_xlfn.RANK.AVG(Table2[[#This Row],[6M Return vs Nifty Z-Score]],Table2[6M Return vs Nifty Z-Score])</f>
        <v>158</v>
      </c>
      <c r="AU501">
        <f>_xlfn.RANK.AVG(Table2[[#This Row],[Sharpe Ratio Z-Score]],Table2[Sharpe Ratio Z-Score])</f>
        <v>658</v>
      </c>
      <c r="AV501">
        <f>(Table2[[#This Row],[Rank 1Y]]+Table2[[#This Row],[Rank 6M]]+Table2[[#This Row],[Rank Sharpe]])/3</f>
        <v>466</v>
      </c>
    </row>
    <row r="502" spans="1:48" x14ac:dyDescent="0.3">
      <c r="A502" t="s">
        <v>167</v>
      </c>
      <c r="B502" t="s">
        <v>168</v>
      </c>
      <c r="C502" t="s">
        <v>3116</v>
      </c>
      <c r="D502" t="s">
        <v>43</v>
      </c>
      <c r="E502">
        <v>156685.43758185999</v>
      </c>
      <c r="F502">
        <v>728.2</v>
      </c>
      <c r="G502">
        <v>-5.9357765338215698</v>
      </c>
      <c r="H502">
        <f>(Table2[[#This Row],[1Y Return vs Nifty]]-AVERAGE(Table2[1Y Return vs Nifty]))/_xlfn.STDEV.P(Table2[1Y Return vs Nifty])</f>
        <v>-0.58755185721847358</v>
      </c>
      <c r="I502">
        <v>9.01415175861605</v>
      </c>
      <c r="J502">
        <f>(Table2[[#This Row],[1M Return vs Nifty]]-AVERAGE(Table2[1M Return vs Nifty]))/_xlfn.STDEV.P(Table2[1M Return vs Nifty])</f>
        <v>0.89005841870335822</v>
      </c>
      <c r="K502">
        <v>10.613409029712701</v>
      </c>
      <c r="L502">
        <f>(Table2[[#This Row],[6M Return vs Nifty]]-AVERAGE(Table2[6M Return vs Nifty]))/_xlfn.STDEV.P(Table2[6M Return vs Nifty])</f>
        <v>0.20918386114666648</v>
      </c>
      <c r="M502">
        <v>2.73273451260085</v>
      </c>
      <c r="N502">
        <f>(Table2[[#This Row],[1W Return vs Nifty]]-AVERAGE(Table2[1W Return vs Nifty]))/_xlfn.STDEV.P(Table2[1W Return vs Nifty])</f>
        <v>0.61048127310118872</v>
      </c>
      <c r="O502">
        <v>724.4</v>
      </c>
      <c r="P502">
        <v>711.11557379063504</v>
      </c>
      <c r="Q502">
        <v>656.49986996854102</v>
      </c>
      <c r="R502">
        <v>51.078421694554599</v>
      </c>
      <c r="S502" s="1">
        <f>(Table2[[#This Row],[Close Price]]-Table2[[#This Row],[20D EMA]])/Table2[[#This Row],[20D EMA]]</f>
        <v>5.2457205963556989E-3</v>
      </c>
      <c r="T502" s="1">
        <f>(Table2[[#This Row],[Close Price]]-Table2[[#This Row],[50D EMA]])/Table2[[#This Row],[50D EMA]]</f>
        <v>2.4024823585701644E-2</v>
      </c>
      <c r="U502" s="1">
        <f>(Table2[[#This Row],[Close Price]]-Table2[[#This Row],[200D EMA]])/Table2[[#This Row],[200D EMA]]</f>
        <v>0.10921575663814655</v>
      </c>
      <c r="V502">
        <v>0.872213665077614</v>
      </c>
      <c r="W502">
        <v>724.35</v>
      </c>
      <c r="X502">
        <v>749.75</v>
      </c>
      <c r="Y502">
        <v>724.35</v>
      </c>
      <c r="Z502">
        <v>755.45</v>
      </c>
      <c r="AA502">
        <v>696.5</v>
      </c>
      <c r="AB502">
        <v>755.45</v>
      </c>
      <c r="AC502" s="1">
        <f>(Table2[[#This Row],[Close Price]]/Table2[[#This Row],[Day Low]])-1</f>
        <v>5.3151100987092192E-3</v>
      </c>
      <c r="AD502" s="1">
        <f>(Table2[[#This Row],[Day High]]/Table2[[#This Row],[Close Price]])-1</f>
        <v>2.9593518264213081E-2</v>
      </c>
      <c r="AE502" s="1">
        <f>(Table2[[#This Row],[Close Price]]/Table2[[#This Row],[Current Week Low]])-1</f>
        <v>5.3151100987092192E-3</v>
      </c>
      <c r="AF502" s="1">
        <f>(Table2[[#This Row],[Current Week High]]/Table2[[#This Row],[Close Price]])-1</f>
        <v>3.7421038176325139E-2</v>
      </c>
      <c r="AG502" s="1">
        <f>(Table2[[#This Row],[Close Price]]/Table2[[#This Row],[Current Month Low]])-1</f>
        <v>4.5513280689160052E-2</v>
      </c>
      <c r="AH502" s="1">
        <f>(Table2[[#This Row],[Current Month High]]/Table2[[#This Row],[Close Price]])-1</f>
        <v>3.7421038176325139E-2</v>
      </c>
      <c r="AI502">
        <v>4.5317220543806602</v>
      </c>
      <c r="AJ502">
        <v>42.393429800547501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0.01</v>
      </c>
      <c r="AM502" t="s">
        <v>3162</v>
      </c>
      <c r="AN502">
        <v>2.74</v>
      </c>
      <c r="AO502" t="s">
        <v>3162</v>
      </c>
      <c r="AP502">
        <v>-3.4554738225982998E-2</v>
      </c>
      <c r="AQ502">
        <f>(Table2[[#This Row],[Sharpe Ratio]]-AVERAGE(Table2[Sharpe Ratio]))/_xlfn.STDEV.P(Table2[Sharpe Ratio])</f>
        <v>-1.0857785238089681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3.6393171923771894E-2</v>
      </c>
      <c r="AS502">
        <f>_xlfn.RANK.AVG(Table2[[#This Row],[1Y Return vs Nifty Z-Score]],Table2[1Y Return vs Nifty Z-Score])</f>
        <v>518</v>
      </c>
      <c r="AT502">
        <f>_xlfn.RANK.AVG(Table2[[#This Row],[6M Return vs Nifty Z-Score]],Table2[6M Return vs Nifty Z-Score])</f>
        <v>252</v>
      </c>
      <c r="AU502">
        <f>_xlfn.RANK.AVG(Table2[[#This Row],[Sharpe Ratio Z-Score]],Table2[Sharpe Ratio Z-Score])</f>
        <v>629</v>
      </c>
      <c r="AV502">
        <f>(Table2[[#This Row],[Rank 1Y]]+Table2[[#This Row],[Rank 6M]]+Table2[[#This Row],[Rank Sharpe]])/3</f>
        <v>466.33333333333331</v>
      </c>
    </row>
    <row r="503" spans="1:48" x14ac:dyDescent="0.3">
      <c r="A503" t="s">
        <v>421</v>
      </c>
      <c r="B503" t="s">
        <v>422</v>
      </c>
      <c r="C503" t="s">
        <v>3122</v>
      </c>
      <c r="D503" t="s">
        <v>394</v>
      </c>
      <c r="E503">
        <v>53611.122348675002</v>
      </c>
      <c r="F503">
        <v>126407.25</v>
      </c>
      <c r="G503">
        <v>-7.5455252672927502</v>
      </c>
      <c r="H503">
        <f>(Table2[[#This Row],[1Y Return vs Nifty]]-AVERAGE(Table2[1Y Return vs Nifty]))/_xlfn.STDEV.P(Table2[1Y Return vs Nifty])</f>
        <v>-0.61413410207185237</v>
      </c>
      <c r="I503">
        <v>-0.77606947087537304</v>
      </c>
      <c r="J503">
        <f>(Table2[[#This Row],[1M Return vs Nifty]]-AVERAGE(Table2[1M Return vs Nifty]))/_xlfn.STDEV.P(Table2[1M Return vs Nifty])</f>
        <v>-0.20555884299593888</v>
      </c>
      <c r="K503">
        <v>-11.5866344962349</v>
      </c>
      <c r="L503">
        <f>(Table2[[#This Row],[6M Return vs Nifty]]-AVERAGE(Table2[6M Return vs Nifty]))/_xlfn.STDEV.P(Table2[6M Return vs Nifty])</f>
        <v>-0.56017729204032218</v>
      </c>
      <c r="M503">
        <v>-0.57327584311054602</v>
      </c>
      <c r="N503">
        <f>(Table2[[#This Row],[1W Return vs Nifty]]-AVERAGE(Table2[1W Return vs Nifty]))/_xlfn.STDEV.P(Table2[1W Return vs Nifty])</f>
        <v>-3.0846166731650353E-2</v>
      </c>
      <c r="O503">
        <v>132151.67000000001</v>
      </c>
      <c r="P503">
        <v>133815.79795391299</v>
      </c>
      <c r="Q503">
        <v>130075.641011723</v>
      </c>
      <c r="R503">
        <v>15.3460310023879</v>
      </c>
      <c r="S503" s="1">
        <f>(Table2[[#This Row],[Close Price]]-Table2[[#This Row],[20D EMA]])/Table2[[#This Row],[20D EMA]]</f>
        <v>-4.3468387497486882E-2</v>
      </c>
      <c r="T503" s="1">
        <f>(Table2[[#This Row],[Close Price]]-Table2[[#This Row],[50D EMA]])/Table2[[#This Row],[50D EMA]]</f>
        <v>-5.5363776678031239E-2</v>
      </c>
      <c r="U503" s="1">
        <f>(Table2[[#This Row],[Close Price]]-Table2[[#This Row],[200D EMA]])/Table2[[#This Row],[200D EMA]]</f>
        <v>-2.8201982963069812E-2</v>
      </c>
      <c r="V503">
        <v>0.614723556078142</v>
      </c>
      <c r="W503">
        <v>126100</v>
      </c>
      <c r="X503">
        <v>128990</v>
      </c>
      <c r="Y503">
        <v>126100</v>
      </c>
      <c r="Z503">
        <v>132000</v>
      </c>
      <c r="AA503">
        <v>126100</v>
      </c>
      <c r="AB503">
        <v>140447.1</v>
      </c>
      <c r="AC503" s="1">
        <f>(Table2[[#This Row],[Close Price]]/Table2[[#This Row],[Day Low]])-1</f>
        <v>2.4365582870737867E-3</v>
      </c>
      <c r="AD503" s="1">
        <f>(Table2[[#This Row],[Day High]]/Table2[[#This Row],[Close Price]])-1</f>
        <v>2.0431976805127761E-2</v>
      </c>
      <c r="AE503" s="1">
        <f>(Table2[[#This Row],[Close Price]]/Table2[[#This Row],[Current Week Low]])-1</f>
        <v>2.4365582870737867E-3</v>
      </c>
      <c r="AF503" s="1">
        <f>(Table2[[#This Row],[Current Week High]]/Table2[[#This Row],[Close Price]])-1</f>
        <v>4.4243902149599723E-2</v>
      </c>
      <c r="AG503" s="1">
        <f>(Table2[[#This Row],[Close Price]]/Table2[[#This Row],[Current Month Low]])-1</f>
        <v>2.4365582870737867E-3</v>
      </c>
      <c r="AH503" s="1">
        <f>(Table2[[#This Row],[Current Month High]]/Table2[[#This Row],[Close Price]])-1</f>
        <v>0.11106839204238694</v>
      </c>
      <c r="AI503">
        <v>19.807210425034899</v>
      </c>
      <c r="AJ503">
        <v>18.1287295675418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-0.05</v>
      </c>
      <c r="AM503" t="s">
        <v>3161</v>
      </c>
      <c r="AN503">
        <v>-5.25</v>
      </c>
      <c r="AO503" t="s">
        <v>3161</v>
      </c>
      <c r="AP503">
        <v>4.9595509938978002E-2</v>
      </c>
      <c r="AQ503">
        <f>(Table2[[#This Row],[Sharpe Ratio]]-AVERAGE(Table2[Sharpe Ratio]))/_xlfn.STDEV.P(Table2[Sharpe Ratio])</f>
        <v>-9.6635990308562195E-2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527</v>
      </c>
      <c r="AT503">
        <f>_xlfn.RANK.AVG(Table2[[#This Row],[6M Return vs Nifty Z-Score]],Table2[6M Return vs Nifty Z-Score])</f>
        <v>515</v>
      </c>
      <c r="AU503">
        <f>_xlfn.RANK.AVG(Table2[[#This Row],[Sharpe Ratio Z-Score]],Table2[Sharpe Ratio Z-Score])</f>
        <v>358</v>
      </c>
      <c r="AV503">
        <f>(Table2[[#This Row],[Rank 1Y]]+Table2[[#This Row],[Rank 6M]]+Table2[[#This Row],[Rank Sharpe]])/3</f>
        <v>466.66666666666669</v>
      </c>
    </row>
    <row r="504" spans="1:48" x14ac:dyDescent="0.3">
      <c r="A504" t="s">
        <v>956</v>
      </c>
      <c r="B504" t="s">
        <v>957</v>
      </c>
      <c r="C504" t="s">
        <v>3119</v>
      </c>
      <c r="D504" t="s">
        <v>48</v>
      </c>
      <c r="E504">
        <v>14839.487392274999</v>
      </c>
      <c r="F504">
        <v>1534.25</v>
      </c>
      <c r="G504">
        <v>13.1552445739026</v>
      </c>
      <c r="H504">
        <f>(Table2[[#This Row],[1Y Return vs Nifty]]-AVERAGE(Table2[1Y Return vs Nifty]))/_xlfn.STDEV.P(Table2[1Y Return vs Nifty])</f>
        <v>-0.27229632259088143</v>
      </c>
      <c r="I504">
        <v>-1.9617169137252</v>
      </c>
      <c r="J504">
        <f>(Table2[[#This Row],[1M Return vs Nifty]]-AVERAGE(Table2[1M Return vs Nifty]))/_xlfn.STDEV.P(Table2[1M Return vs Nifty])</f>
        <v>-0.33824387372464504</v>
      </c>
      <c r="K504">
        <v>4.0067068688763596</v>
      </c>
      <c r="L504">
        <f>(Table2[[#This Row],[6M Return vs Nifty]]-AVERAGE(Table2[6M Return vs Nifty]))/_xlfn.STDEV.P(Table2[6M Return vs Nifty])</f>
        <v>-1.9776950902329424E-2</v>
      </c>
      <c r="M504">
        <v>0.63251703716673902</v>
      </c>
      <c r="N504">
        <f>(Table2[[#This Row],[1W Return vs Nifty]]-AVERAGE(Table2[1W Return vs Nifty]))/_xlfn.STDEV.P(Table2[1W Return vs Nifty])</f>
        <v>0.20306358480344239</v>
      </c>
      <c r="O504">
        <v>1621.46</v>
      </c>
      <c r="P504">
        <v>1629.26732504757</v>
      </c>
      <c r="Q504">
        <v>1511.81176979109</v>
      </c>
      <c r="R504">
        <v>28.504493088686999</v>
      </c>
      <c r="S504" s="1">
        <f>(Table2[[#This Row],[Close Price]]-Table2[[#This Row],[20D EMA]])/Table2[[#This Row],[20D EMA]]</f>
        <v>-5.3784860557768946E-2</v>
      </c>
      <c r="T504" s="1">
        <f>(Table2[[#This Row],[Close Price]]-Table2[[#This Row],[50D EMA]])/Table2[[#This Row],[50D EMA]]</f>
        <v>-5.8319051506661605E-2</v>
      </c>
      <c r="U504" s="1">
        <f>(Table2[[#This Row],[Close Price]]-Table2[[#This Row],[200D EMA]])/Table2[[#This Row],[200D EMA]]</f>
        <v>1.484194703154787E-2</v>
      </c>
      <c r="V504">
        <v>0.98879333840987305</v>
      </c>
      <c r="W504">
        <v>1525.45</v>
      </c>
      <c r="X504">
        <v>1597.25</v>
      </c>
      <c r="Y504">
        <v>1525.45</v>
      </c>
      <c r="Z504">
        <v>1631.7</v>
      </c>
      <c r="AA504">
        <v>1525.45</v>
      </c>
      <c r="AB504">
        <v>1749</v>
      </c>
      <c r="AC504" s="1">
        <f>(Table2[[#This Row],[Close Price]]/Table2[[#This Row],[Day Low]])-1</f>
        <v>5.7687895375135856E-3</v>
      </c>
      <c r="AD504" s="1">
        <f>(Table2[[#This Row],[Day High]]/Table2[[#This Row],[Close Price]])-1</f>
        <v>4.1062408342838586E-2</v>
      </c>
      <c r="AE504" s="1">
        <f>(Table2[[#This Row],[Close Price]]/Table2[[#This Row],[Current Week Low]])-1</f>
        <v>5.7687895375135856E-3</v>
      </c>
      <c r="AF504" s="1">
        <f>(Table2[[#This Row],[Current Week High]]/Table2[[#This Row],[Close Price]])-1</f>
        <v>6.3516376079517656E-2</v>
      </c>
      <c r="AG504" s="1">
        <f>(Table2[[#This Row],[Close Price]]/Table2[[#This Row],[Current Month Low]])-1</f>
        <v>5.7687895375135856E-3</v>
      </c>
      <c r="AH504" s="1">
        <f>(Table2[[#This Row],[Current Month High]]/Table2[[#This Row],[Close Price]])-1</f>
        <v>0.1399706697083265</v>
      </c>
      <c r="AI504">
        <v>21.2318722502851</v>
      </c>
      <c r="AJ504">
        <v>49.690228791648302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-0.04</v>
      </c>
      <c r="AM504" t="s">
        <v>3161</v>
      </c>
      <c r="AN504">
        <v>-8.8000000000000007</v>
      </c>
      <c r="AO504" t="s">
        <v>3161</v>
      </c>
      <c r="AP504">
        <v>-6.6743064634551999E-2</v>
      </c>
      <c r="AQ504">
        <f>(Table2[[#This Row],[Sharpe Ratio]]-AVERAGE(Table2[Sharpe Ratio]))/_xlfn.STDEV.P(Table2[Sharpe Ratio])</f>
        <v>-1.4641356104154839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387</v>
      </c>
      <c r="AT504">
        <f>_xlfn.RANK.AVG(Table2[[#This Row],[6M Return vs Nifty Z-Score]],Table2[6M Return vs Nifty Z-Score])</f>
        <v>334</v>
      </c>
      <c r="AU504">
        <f>_xlfn.RANK.AVG(Table2[[#This Row],[Sharpe Ratio Z-Score]],Table2[Sharpe Ratio Z-Score])</f>
        <v>684</v>
      </c>
      <c r="AV504">
        <f>(Table2[[#This Row],[Rank 1Y]]+Table2[[#This Row],[Rank 6M]]+Table2[[#This Row],[Rank Sharpe]])/3</f>
        <v>468.33333333333331</v>
      </c>
    </row>
    <row r="505" spans="1:48" x14ac:dyDescent="0.3">
      <c r="A505" t="s">
        <v>1112</v>
      </c>
      <c r="B505" t="s">
        <v>1113</v>
      </c>
      <c r="C505" t="s">
        <v>3115</v>
      </c>
      <c r="D505" t="s">
        <v>280</v>
      </c>
      <c r="E505">
        <v>11052.335525765</v>
      </c>
      <c r="F505">
        <v>2031.55</v>
      </c>
      <c r="G505">
        <v>-13.7892199857774</v>
      </c>
      <c r="H505">
        <f>(Table2[[#This Row],[1Y Return vs Nifty]]-AVERAGE(Table2[1Y Return vs Nifty]))/_xlfn.STDEV.P(Table2[1Y Return vs Nifty])</f>
        <v>-0.71723803273226949</v>
      </c>
      <c r="I505">
        <v>5.7055008763989896</v>
      </c>
      <c r="J505">
        <f>(Table2[[#This Row],[1M Return vs Nifty]]-AVERAGE(Table2[1M Return vs Nifty]))/_xlfn.STDEV.P(Table2[1M Return vs Nifty])</f>
        <v>0.5197894600639088</v>
      </c>
      <c r="K505">
        <v>-2.7783428690824001</v>
      </c>
      <c r="L505">
        <f>(Table2[[#This Row],[6M Return vs Nifty]]-AVERAGE(Table2[6M Return vs Nifty]))/_xlfn.STDEV.P(Table2[6M Return vs Nifty])</f>
        <v>-0.25491854802242814</v>
      </c>
      <c r="M505">
        <v>0.32462211295777899</v>
      </c>
      <c r="N505">
        <f>(Table2[[#This Row],[1W Return vs Nifty]]-AVERAGE(Table2[1W Return vs Nifty]))/_xlfn.STDEV.P(Table2[1W Return vs Nifty])</f>
        <v>0.1433355615262836</v>
      </c>
      <c r="O505">
        <v>2120.21</v>
      </c>
      <c r="P505">
        <v>2131.39966336416</v>
      </c>
      <c r="Q505">
        <v>2045.6141352588099</v>
      </c>
      <c r="R505">
        <v>27.8417115425788</v>
      </c>
      <c r="S505" s="1">
        <f>(Table2[[#This Row],[Close Price]]-Table2[[#This Row],[20D EMA]])/Table2[[#This Row],[20D EMA]]</f>
        <v>-4.1816612505365072E-2</v>
      </c>
      <c r="T505" s="1">
        <f>(Table2[[#This Row],[Close Price]]-Table2[[#This Row],[50D EMA]])/Table2[[#This Row],[50D EMA]]</f>
        <v>-4.6846992180978049E-2</v>
      </c>
      <c r="U505" s="1">
        <f>(Table2[[#This Row],[Close Price]]-Table2[[#This Row],[200D EMA]])/Table2[[#This Row],[200D EMA]]</f>
        <v>-6.8752630402754804E-3</v>
      </c>
      <c r="V505">
        <v>0.42917044437937302</v>
      </c>
      <c r="W505">
        <v>2005.05</v>
      </c>
      <c r="X505">
        <v>2118.8000000000002</v>
      </c>
      <c r="Y505">
        <v>2005.05</v>
      </c>
      <c r="Z505">
        <v>2180.0500000000002</v>
      </c>
      <c r="AA505">
        <v>2005.05</v>
      </c>
      <c r="AB505">
        <v>2218</v>
      </c>
      <c r="AC505" s="1">
        <f>(Table2[[#This Row],[Close Price]]/Table2[[#This Row],[Day Low]])-1</f>
        <v>1.3216628014264042E-2</v>
      </c>
      <c r="AD505" s="1">
        <f>(Table2[[#This Row],[Day High]]/Table2[[#This Row],[Close Price]])-1</f>
        <v>4.2947503137998222E-2</v>
      </c>
      <c r="AE505" s="1">
        <f>(Table2[[#This Row],[Close Price]]/Table2[[#This Row],[Current Week Low]])-1</f>
        <v>1.3216628014264042E-2</v>
      </c>
      <c r="AF505" s="1">
        <f>(Table2[[#This Row],[Current Week High]]/Table2[[#This Row],[Close Price]])-1</f>
        <v>7.3096896458369365E-2</v>
      </c>
      <c r="AG505" s="1">
        <f>(Table2[[#This Row],[Close Price]]/Table2[[#This Row],[Current Month Low]])-1</f>
        <v>1.3216628014264042E-2</v>
      </c>
      <c r="AH505" s="1">
        <f>(Table2[[#This Row],[Current Month High]]/Table2[[#This Row],[Close Price]])-1</f>
        <v>9.1777214442174682E-2</v>
      </c>
      <c r="AI505">
        <v>35.258792547562201</v>
      </c>
      <c r="AJ505">
        <v>26.971875000000001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-0.14000000000000001</v>
      </c>
      <c r="AM505" t="s">
        <v>3161</v>
      </c>
      <c r="AN505">
        <v>-5.68</v>
      </c>
      <c r="AO505" t="s">
        <v>3161</v>
      </c>
      <c r="AP505">
        <v>2.5080418477973002E-2</v>
      </c>
      <c r="AQ505">
        <f>(Table2[[#This Row],[Sharpe Ratio]]-AVERAGE(Table2[Sharpe Ratio]))/_xlfn.STDEV.P(Table2[Sharpe Ratio])</f>
        <v>-0.38479817884064033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565</v>
      </c>
      <c r="AT505">
        <f>_xlfn.RANK.AVG(Table2[[#This Row],[6M Return vs Nifty Z-Score]],Table2[6M Return vs Nifty Z-Score])</f>
        <v>406</v>
      </c>
      <c r="AU505">
        <f>_xlfn.RANK.AVG(Table2[[#This Row],[Sharpe Ratio Z-Score]],Table2[Sharpe Ratio Z-Score])</f>
        <v>436</v>
      </c>
      <c r="AV505">
        <f>(Table2[[#This Row],[Rank 1Y]]+Table2[[#This Row],[Rank 6M]]+Table2[[#This Row],[Rank Sharpe]])/3</f>
        <v>469</v>
      </c>
    </row>
    <row r="506" spans="1:48" x14ac:dyDescent="0.3">
      <c r="A506" t="s">
        <v>1140</v>
      </c>
      <c r="B506" t="s">
        <v>1141</v>
      </c>
      <c r="C506" t="s">
        <v>3123</v>
      </c>
      <c r="D506" t="s">
        <v>130</v>
      </c>
      <c r="E506">
        <v>10443.120000000001</v>
      </c>
      <c r="F506">
        <v>328.4</v>
      </c>
      <c r="G506">
        <v>-25.2665782267498</v>
      </c>
      <c r="H506">
        <f>(Table2[[#This Row],[1Y Return vs Nifty]]-AVERAGE(Table2[1Y Return vs Nifty]))/_xlfn.STDEV.P(Table2[1Y Return vs Nifty])</f>
        <v>-0.90676695776741079</v>
      </c>
      <c r="I506">
        <v>1.2821455684957499</v>
      </c>
      <c r="J506">
        <f>(Table2[[#This Row],[1M Return vs Nifty]]-AVERAGE(Table2[1M Return vs Nifty]))/_xlfn.STDEV.P(Table2[1M Return vs Nifty])</f>
        <v>2.4774657398438121E-2</v>
      </c>
      <c r="K506">
        <v>-25.474978278797199</v>
      </c>
      <c r="L506">
        <f>(Table2[[#This Row],[6M Return vs Nifty]]-AVERAGE(Table2[6M Return vs Nifty]))/_xlfn.STDEV.P(Table2[6M Return vs Nifty])</f>
        <v>-1.0414895100060473</v>
      </c>
      <c r="M506">
        <v>6.0714855435647301</v>
      </c>
      <c r="N506">
        <f>(Table2[[#This Row],[1W Return vs Nifty]]-AVERAGE(Table2[1W Return vs Nifty]))/_xlfn.STDEV.P(Table2[1W Return vs Nifty])</f>
        <v>1.2581600219678302</v>
      </c>
      <c r="O506">
        <v>346.99</v>
      </c>
      <c r="P506">
        <v>358.72150848960803</v>
      </c>
      <c r="Q506">
        <v>368.081090107509</v>
      </c>
      <c r="R506">
        <v>34.944454834042403</v>
      </c>
      <c r="S506" s="1">
        <f>(Table2[[#This Row],[Close Price]]-Table2[[#This Row],[20D EMA]])/Table2[[#This Row],[20D EMA]]</f>
        <v>-5.3575030980719994E-2</v>
      </c>
      <c r="T506" s="1">
        <f>(Table2[[#This Row],[Close Price]]-Table2[[#This Row],[50D EMA]])/Table2[[#This Row],[50D EMA]]</f>
        <v>-8.4526597296260109E-2</v>
      </c>
      <c r="U506" s="1">
        <f>(Table2[[#This Row],[Close Price]]-Table2[[#This Row],[200D EMA]])/Table2[[#This Row],[200D EMA]]</f>
        <v>-0.10780529392563737</v>
      </c>
      <c r="V506">
        <v>0.98335077534666404</v>
      </c>
      <c r="W506">
        <v>326</v>
      </c>
      <c r="X506">
        <v>355.7</v>
      </c>
      <c r="Y506">
        <v>326</v>
      </c>
      <c r="Z506">
        <v>361.6</v>
      </c>
      <c r="AA506">
        <v>308.8</v>
      </c>
      <c r="AB506">
        <v>362.9</v>
      </c>
      <c r="AC506" s="1">
        <f>(Table2[[#This Row],[Close Price]]/Table2[[#This Row],[Day Low]])-1</f>
        <v>7.3619631901840066E-3</v>
      </c>
      <c r="AD506" s="1">
        <f>(Table2[[#This Row],[Day High]]/Table2[[#This Row],[Close Price]])-1</f>
        <v>8.3130328867235148E-2</v>
      </c>
      <c r="AE506" s="1">
        <f>(Table2[[#This Row],[Close Price]]/Table2[[#This Row],[Current Week Low]])-1</f>
        <v>7.3619631901840066E-3</v>
      </c>
      <c r="AF506" s="1">
        <f>(Table2[[#This Row],[Current Week High]]/Table2[[#This Row],[Close Price]])-1</f>
        <v>0.10109622411693064</v>
      </c>
      <c r="AG506" s="1">
        <f>(Table2[[#This Row],[Close Price]]/Table2[[#This Row],[Current Month Low]])-1</f>
        <v>6.3471502590673357E-2</v>
      </c>
      <c r="AH506" s="1">
        <f>(Table2[[#This Row],[Current Month High]]/Table2[[#This Row],[Close Price]])-1</f>
        <v>0.10505481120584648</v>
      </c>
      <c r="AI506">
        <v>54.080389768574904</v>
      </c>
      <c r="AJ506">
        <v>6.9358515141647503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-0.17</v>
      </c>
      <c r="AM506" t="s">
        <v>3161</v>
      </c>
      <c r="AN506">
        <v>-1.71</v>
      </c>
      <c r="AO506" t="s">
        <v>3161</v>
      </c>
      <c r="AP506">
        <v>0.136831650421399</v>
      </c>
      <c r="AQ506">
        <f>(Table2[[#This Row],[Sharpe Ratio]]-AVERAGE(Table2[Sharpe Ratio]))/_xlfn.STDEV.P(Table2[Sharpe Ratio])</f>
        <v>0.92877960728332654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633</v>
      </c>
      <c r="AT506">
        <f>_xlfn.RANK.AVG(Table2[[#This Row],[6M Return vs Nifty Z-Score]],Table2[6M Return vs Nifty Z-Score])</f>
        <v>654</v>
      </c>
      <c r="AU506">
        <f>_xlfn.RANK.AVG(Table2[[#This Row],[Sharpe Ratio Z-Score]],Table2[Sharpe Ratio Z-Score])</f>
        <v>124</v>
      </c>
      <c r="AV506">
        <f>(Table2[[#This Row],[Rank 1Y]]+Table2[[#This Row],[Rank 6M]]+Table2[[#This Row],[Rank Sharpe]])/3</f>
        <v>470.33333333333331</v>
      </c>
    </row>
    <row r="507" spans="1:48" x14ac:dyDescent="0.3">
      <c r="A507" t="s">
        <v>742</v>
      </c>
      <c r="B507" t="s">
        <v>743</v>
      </c>
      <c r="C507" t="s">
        <v>3130</v>
      </c>
      <c r="D507" t="s">
        <v>166</v>
      </c>
      <c r="E507">
        <v>21866.097020950001</v>
      </c>
      <c r="F507">
        <v>7426.9</v>
      </c>
      <c r="G507">
        <v>-6.27955853661196</v>
      </c>
      <c r="H507">
        <f>(Table2[[#This Row],[1Y Return vs Nifty]]-AVERAGE(Table2[1Y Return vs Nifty]))/_xlfn.STDEV.P(Table2[1Y Return vs Nifty])</f>
        <v>-0.59322882852731462</v>
      </c>
      <c r="I507">
        <v>3.82936663601425</v>
      </c>
      <c r="J507">
        <f>(Table2[[#This Row],[1M Return vs Nifty]]-AVERAGE(Table2[1M Return vs Nifty]))/_xlfn.STDEV.P(Table2[1M Return vs Nifty])</f>
        <v>0.30983250292807929</v>
      </c>
      <c r="K507">
        <v>16.494402763396501</v>
      </c>
      <c r="L507">
        <f>(Table2[[#This Row],[6M Return vs Nifty]]-AVERAGE(Table2[6M Return vs Nifty]))/_xlfn.STDEV.P(Table2[6M Return vs Nifty])</f>
        <v>0.41299463816356835</v>
      </c>
      <c r="M507">
        <v>-2.1605891186121502</v>
      </c>
      <c r="N507">
        <f>(Table2[[#This Row],[1W Return vs Nifty]]-AVERAGE(Table2[1W Return vs Nifty]))/_xlfn.STDEV.P(Table2[1W Return vs Nifty])</f>
        <v>-0.3387664239781128</v>
      </c>
      <c r="O507">
        <v>7751.51</v>
      </c>
      <c r="P507">
        <v>7680.4725796712801</v>
      </c>
      <c r="Q507">
        <v>7085.0781499740797</v>
      </c>
      <c r="R507">
        <v>28.923087053793498</v>
      </c>
      <c r="S507" s="1">
        <f>(Table2[[#This Row],[Close Price]]-Table2[[#This Row],[20D EMA]])/Table2[[#This Row],[20D EMA]]</f>
        <v>-4.1877002029282108E-2</v>
      </c>
      <c r="T507" s="1">
        <f>(Table2[[#This Row],[Close Price]]-Table2[[#This Row],[50D EMA]])/Table2[[#This Row],[50D EMA]]</f>
        <v>-3.3015231425008645E-2</v>
      </c>
      <c r="U507" s="1">
        <f>(Table2[[#This Row],[Close Price]]-Table2[[#This Row],[200D EMA]])/Table2[[#This Row],[200D EMA]]</f>
        <v>4.8245318229435549E-2</v>
      </c>
      <c r="V507">
        <v>0.83132974645497804</v>
      </c>
      <c r="W507">
        <v>7386.8</v>
      </c>
      <c r="X507">
        <v>7725</v>
      </c>
      <c r="Y507">
        <v>7386.8</v>
      </c>
      <c r="Z507">
        <v>7834.85</v>
      </c>
      <c r="AA507">
        <v>7386.8</v>
      </c>
      <c r="AB507">
        <v>8180</v>
      </c>
      <c r="AC507" s="1">
        <f>(Table2[[#This Row],[Close Price]]/Table2[[#This Row],[Day Low]])-1</f>
        <v>5.4286023717982079E-3</v>
      </c>
      <c r="AD507" s="1">
        <f>(Table2[[#This Row],[Day High]]/Table2[[#This Row],[Close Price]])-1</f>
        <v>4.0137877176210868E-2</v>
      </c>
      <c r="AE507" s="1">
        <f>(Table2[[#This Row],[Close Price]]/Table2[[#This Row],[Current Week Low]])-1</f>
        <v>5.4286023717982079E-3</v>
      </c>
      <c r="AF507" s="1">
        <f>(Table2[[#This Row],[Current Week High]]/Table2[[#This Row],[Close Price]])-1</f>
        <v>5.4928705112496479E-2</v>
      </c>
      <c r="AG507" s="1">
        <f>(Table2[[#This Row],[Close Price]]/Table2[[#This Row],[Current Month Low]])-1</f>
        <v>5.4286023717982079E-3</v>
      </c>
      <c r="AH507" s="1">
        <f>(Table2[[#This Row],[Current Month High]]/Table2[[#This Row],[Close Price]])-1</f>
        <v>0.10140166152769003</v>
      </c>
      <c r="AI507">
        <v>10.140166152769</v>
      </c>
      <c r="AJ507">
        <v>43.519135820361903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0.01</v>
      </c>
      <c r="AM507" t="s">
        <v>3162</v>
      </c>
      <c r="AN507">
        <v>-3.43</v>
      </c>
      <c r="AO507" t="s">
        <v>3161</v>
      </c>
      <c r="AP507">
        <v>-8.9919485544472003E-2</v>
      </c>
      <c r="AQ507">
        <f>(Table2[[#This Row],[Sharpe Ratio]]-AVERAGE(Table2[Sharpe Ratio]))/_xlfn.STDEV.P(Table2[Sharpe Ratio])</f>
        <v>-1.7365624207484762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-1.945730532162256</v>
      </c>
      <c r="AS507">
        <f>_xlfn.RANK.AVG(Table2[[#This Row],[1Y Return vs Nifty Z-Score]],Table2[1Y Return vs Nifty Z-Score])</f>
        <v>521</v>
      </c>
      <c r="AT507">
        <f>_xlfn.RANK.AVG(Table2[[#This Row],[6M Return vs Nifty Z-Score]],Table2[6M Return vs Nifty Z-Score])</f>
        <v>194</v>
      </c>
      <c r="AU507">
        <f>_xlfn.RANK.AVG(Table2[[#This Row],[Sharpe Ratio Z-Score]],Table2[Sharpe Ratio Z-Score])</f>
        <v>702</v>
      </c>
      <c r="AV507">
        <f>(Table2[[#This Row],[Rank 1Y]]+Table2[[#This Row],[Rank 6M]]+Table2[[#This Row],[Rank Sharpe]])/3</f>
        <v>472.33333333333331</v>
      </c>
    </row>
    <row r="508" spans="1:48" x14ac:dyDescent="0.3">
      <c r="A508" t="s">
        <v>155</v>
      </c>
      <c r="B508" t="s">
        <v>156</v>
      </c>
      <c r="C508" t="s">
        <v>3115</v>
      </c>
      <c r="D508" t="s">
        <v>21</v>
      </c>
      <c r="E508">
        <v>174022.55199628</v>
      </c>
      <c r="F508">
        <v>5876.65</v>
      </c>
      <c r="G508">
        <v>-10.9721267748084</v>
      </c>
      <c r="H508">
        <f>(Table2[[#This Row],[1Y Return vs Nifty]]-AVERAGE(Table2[1Y Return vs Nifty]))/_xlfn.STDEV.P(Table2[1Y Return vs Nifty])</f>
        <v>-0.6707185604993009</v>
      </c>
      <c r="I508">
        <v>-2.02544706512845</v>
      </c>
      <c r="J508">
        <f>(Table2[[#This Row],[1M Return vs Nifty]]-AVERAGE(Table2[1M Return vs Nifty]))/_xlfn.STDEV.P(Table2[1M Return vs Nifty])</f>
        <v>-0.34537587333235342</v>
      </c>
      <c r="K508">
        <v>16.109962498759799</v>
      </c>
      <c r="L508">
        <f>(Table2[[#This Row],[6M Return vs Nifty]]-AVERAGE(Table2[6M Return vs Nifty]))/_xlfn.STDEV.P(Table2[6M Return vs Nifty])</f>
        <v>0.39967153791889087</v>
      </c>
      <c r="M508">
        <v>-6.2320502705255603</v>
      </c>
      <c r="N508">
        <f>(Table2[[#This Row],[1W Return vs Nifty]]-AVERAGE(Table2[1W Return vs Nifty]))/_xlfn.STDEV.P(Table2[1W Return vs Nifty])</f>
        <v>-1.1285823882338017</v>
      </c>
      <c r="O508">
        <v>6215.92</v>
      </c>
      <c r="P508">
        <v>6085.0960143193497</v>
      </c>
      <c r="Q508">
        <v>5584.1508607703799</v>
      </c>
      <c r="R508">
        <v>24.3870834658962</v>
      </c>
      <c r="S508" s="1">
        <f>(Table2[[#This Row],[Close Price]]-Table2[[#This Row],[20D EMA]])/Table2[[#This Row],[20D EMA]]</f>
        <v>-5.4580818285949698E-2</v>
      </c>
      <c r="T508" s="1">
        <f>(Table2[[#This Row],[Close Price]]-Table2[[#This Row],[50D EMA]])/Table2[[#This Row],[50D EMA]]</f>
        <v>-3.4255172610068649E-2</v>
      </c>
      <c r="U508" s="1">
        <f>(Table2[[#This Row],[Close Price]]-Table2[[#This Row],[200D EMA]])/Table2[[#This Row],[200D EMA]]</f>
        <v>5.2380235871576544E-2</v>
      </c>
      <c r="V508">
        <v>0.691774815714155</v>
      </c>
      <c r="W508">
        <v>5860</v>
      </c>
      <c r="X508">
        <v>5996.8</v>
      </c>
      <c r="Y508">
        <v>5860</v>
      </c>
      <c r="Z508">
        <v>6068.55</v>
      </c>
      <c r="AA508">
        <v>5860</v>
      </c>
      <c r="AB508">
        <v>6551.7</v>
      </c>
      <c r="AC508" s="1">
        <f>(Table2[[#This Row],[Close Price]]/Table2[[#This Row],[Day Low]])-1</f>
        <v>2.8412969283275746E-3</v>
      </c>
      <c r="AD508" s="1">
        <f>(Table2[[#This Row],[Day High]]/Table2[[#This Row],[Close Price]])-1</f>
        <v>2.0445321739426481E-2</v>
      </c>
      <c r="AE508" s="1">
        <f>(Table2[[#This Row],[Close Price]]/Table2[[#This Row],[Current Week Low]])-1</f>
        <v>2.8412969283275746E-3</v>
      </c>
      <c r="AF508" s="1">
        <f>(Table2[[#This Row],[Current Week High]]/Table2[[#This Row],[Close Price]])-1</f>
        <v>3.2654658691601668E-2</v>
      </c>
      <c r="AG508" s="1">
        <f>(Table2[[#This Row],[Close Price]]/Table2[[#This Row],[Current Month Low]])-1</f>
        <v>2.8412969283275746E-3</v>
      </c>
      <c r="AH508" s="1">
        <f>(Table2[[#This Row],[Current Month High]]/Table2[[#This Row],[Close Price]])-1</f>
        <v>0.11486986633541219</v>
      </c>
      <c r="AI508">
        <v>11.8826202002841</v>
      </c>
      <c r="AJ508">
        <v>30.200175028525202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0.03</v>
      </c>
      <c r="AM508" t="s">
        <v>3162</v>
      </c>
      <c r="AN508">
        <v>-3.88</v>
      </c>
      <c r="AO508" t="s">
        <v>3161</v>
      </c>
      <c r="AP508">
        <v>-5.8167890650850998E-2</v>
      </c>
      <c r="AQ508">
        <f>(Table2[[#This Row],[Sharpe Ratio]]-AVERAGE(Table2[Sharpe Ratio]))/_xlfn.STDEV.P(Table2[Sharpe Ratio])</f>
        <v>-1.363338886645671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-3.1083441707922361</v>
      </c>
      <c r="AS508">
        <f>_xlfn.RANK.AVG(Table2[[#This Row],[1Y Return vs Nifty Z-Score]],Table2[1Y Return vs Nifty Z-Score])</f>
        <v>553</v>
      </c>
      <c r="AT508">
        <f>_xlfn.RANK.AVG(Table2[[#This Row],[6M Return vs Nifty Z-Score]],Table2[6M Return vs Nifty Z-Score])</f>
        <v>198</v>
      </c>
      <c r="AU508">
        <f>_xlfn.RANK.AVG(Table2[[#This Row],[Sharpe Ratio Z-Score]],Table2[Sharpe Ratio Z-Score])</f>
        <v>670</v>
      </c>
      <c r="AV508">
        <f>(Table2[[#This Row],[Rank 1Y]]+Table2[[#This Row],[Rank 6M]]+Table2[[#This Row],[Rank Sharpe]])/3</f>
        <v>473.66666666666669</v>
      </c>
    </row>
    <row r="509" spans="1:48" x14ac:dyDescent="0.3">
      <c r="A509" t="s">
        <v>188</v>
      </c>
      <c r="B509" t="s">
        <v>189</v>
      </c>
      <c r="C509" t="s">
        <v>3124</v>
      </c>
      <c r="D509" t="s">
        <v>77</v>
      </c>
      <c r="E509">
        <v>137565.44624630001</v>
      </c>
      <c r="F509">
        <v>558.5</v>
      </c>
      <c r="G509">
        <v>12.2684258578266</v>
      </c>
      <c r="H509">
        <f>(Table2[[#This Row],[1Y Return vs Nifty]]-AVERAGE(Table2[1Y Return vs Nifty]))/_xlfn.STDEV.P(Table2[1Y Return vs Nifty])</f>
        <v>-0.28694061567906937</v>
      </c>
      <c r="I509">
        <v>-2.8300465369594399</v>
      </c>
      <c r="J509">
        <f>(Table2[[#This Row],[1M Return vs Nifty]]-AVERAGE(Table2[1M Return vs Nifty]))/_xlfn.STDEV.P(Table2[1M Return vs Nifty])</f>
        <v>-0.43541807456849069</v>
      </c>
      <c r="K509">
        <v>-18.9400723031195</v>
      </c>
      <c r="L509">
        <f>(Table2[[#This Row],[6M Return vs Nifty]]-AVERAGE(Table2[6M Return vs Nifty]))/_xlfn.STDEV.P(Table2[6M Return vs Nifty])</f>
        <v>-0.81501685505203703</v>
      </c>
      <c r="M509">
        <v>-0.82243094564588903</v>
      </c>
      <c r="N509">
        <f>(Table2[[#This Row],[1W Return vs Nifty]]-AVERAGE(Table2[1W Return vs Nifty]))/_xlfn.STDEV.P(Table2[1W Return vs Nifty])</f>
        <v>-7.9179349885245165E-2</v>
      </c>
      <c r="O509">
        <v>593.75</v>
      </c>
      <c r="P509">
        <v>612.80575981189702</v>
      </c>
      <c r="Q509">
        <v>598.86903558535801</v>
      </c>
      <c r="R509">
        <v>20.5478079524785</v>
      </c>
      <c r="S509" s="1">
        <f>(Table2[[#This Row],[Close Price]]-Table2[[#This Row],[20D EMA]])/Table2[[#This Row],[20D EMA]]</f>
        <v>-5.9368421052631577E-2</v>
      </c>
      <c r="T509" s="1">
        <f>(Table2[[#This Row],[Close Price]]-Table2[[#This Row],[50D EMA]])/Table2[[#This Row],[50D EMA]]</f>
        <v>-8.8618226807408551E-2</v>
      </c>
      <c r="U509" s="1">
        <f>(Table2[[#This Row],[Close Price]]-Table2[[#This Row],[200D EMA]])/Table2[[#This Row],[200D EMA]]</f>
        <v>-6.7408787542170612E-2</v>
      </c>
      <c r="V509">
        <v>1.67847512882517</v>
      </c>
      <c r="W509">
        <v>556.1</v>
      </c>
      <c r="X509">
        <v>583.25</v>
      </c>
      <c r="Y509">
        <v>556.1</v>
      </c>
      <c r="Z509">
        <v>583.25</v>
      </c>
      <c r="AA509">
        <v>556.1</v>
      </c>
      <c r="AB509">
        <v>634.75</v>
      </c>
      <c r="AC509" s="1">
        <f>(Table2[[#This Row],[Close Price]]/Table2[[#This Row],[Day Low]])-1</f>
        <v>4.3157705448659822E-3</v>
      </c>
      <c r="AD509" s="1">
        <f>(Table2[[#This Row],[Day High]]/Table2[[#This Row],[Close Price]])-1</f>
        <v>4.4315129811996368E-2</v>
      </c>
      <c r="AE509" s="1">
        <f>(Table2[[#This Row],[Close Price]]/Table2[[#This Row],[Current Week Low]])-1</f>
        <v>4.3157705448659822E-3</v>
      </c>
      <c r="AF509" s="1">
        <f>(Table2[[#This Row],[Current Week High]]/Table2[[#This Row],[Close Price]])-1</f>
        <v>4.4315129811996368E-2</v>
      </c>
      <c r="AG509" s="1">
        <f>(Table2[[#This Row],[Close Price]]/Table2[[#This Row],[Current Month Low]])-1</f>
        <v>4.3157705448659822E-3</v>
      </c>
      <c r="AH509" s="1">
        <f>(Table2[[#This Row],[Current Month High]]/Table2[[#This Row],[Close Price]])-1</f>
        <v>0.13652641002685773</v>
      </c>
      <c r="AI509">
        <v>26.580125335720599</v>
      </c>
      <c r="AJ509">
        <v>38.2254671451552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-0.1</v>
      </c>
      <c r="AM509" t="s">
        <v>3161</v>
      </c>
      <c r="AN509">
        <v>-8.5500000000000007</v>
      </c>
      <c r="AO509" t="s">
        <v>3161</v>
      </c>
      <c r="AP509">
        <v>2.3893354930251E-2</v>
      </c>
      <c r="AQ509">
        <f>(Table2[[#This Row],[Sharpe Ratio]]-AVERAGE(Table2[Sharpe Ratio]))/_xlfn.STDEV.P(Table2[Sharpe Ratio])</f>
        <v>-0.39875149532662341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392</v>
      </c>
      <c r="AT509">
        <f>_xlfn.RANK.AVG(Table2[[#This Row],[6M Return vs Nifty Z-Score]],Table2[6M Return vs Nifty Z-Score])</f>
        <v>591</v>
      </c>
      <c r="AU509">
        <f>_xlfn.RANK.AVG(Table2[[#This Row],[Sharpe Ratio Z-Score]],Table2[Sharpe Ratio Z-Score])</f>
        <v>441</v>
      </c>
      <c r="AV509">
        <f>(Table2[[#This Row],[Rank 1Y]]+Table2[[#This Row],[Rank 6M]]+Table2[[#This Row],[Rank Sharpe]])/3</f>
        <v>474.66666666666669</v>
      </c>
    </row>
    <row r="510" spans="1:48" x14ac:dyDescent="0.3">
      <c r="A510" t="s">
        <v>967</v>
      </c>
      <c r="B510" t="s">
        <v>968</v>
      </c>
      <c r="C510" t="s">
        <v>611</v>
      </c>
      <c r="D510" t="s">
        <v>611</v>
      </c>
      <c r="E510">
        <v>14622.411567096</v>
      </c>
      <c r="F510">
        <v>160.15</v>
      </c>
      <c r="G510">
        <v>3.9920008054448099E-2</v>
      </c>
      <c r="H510">
        <f>(Table2[[#This Row],[1Y Return vs Nifty]]-AVERAGE(Table2[1Y Return vs Nifty]))/_xlfn.STDEV.P(Table2[1Y Return vs Nifty])</f>
        <v>-0.48887345770011736</v>
      </c>
      <c r="I510">
        <v>-2.8408647076653799</v>
      </c>
      <c r="J510">
        <f>(Table2[[#This Row],[1M Return vs Nifty]]-AVERAGE(Table2[1M Return vs Nifty]))/_xlfn.STDEV.P(Table2[1M Return vs Nifty])</f>
        <v>-0.43662872898452504</v>
      </c>
      <c r="K510">
        <v>-2.0061165824018801</v>
      </c>
      <c r="L510">
        <f>(Table2[[#This Row],[6M Return vs Nifty]]-AVERAGE(Table2[6M Return vs Nifty]))/_xlfn.STDEV.P(Table2[6M Return vs Nifty])</f>
        <v>-0.22815639750018177</v>
      </c>
      <c r="M510">
        <v>-0.48595990458083599</v>
      </c>
      <c r="N510">
        <f>(Table2[[#This Row],[1W Return vs Nifty]]-AVERAGE(Table2[1W Return vs Nifty]))/_xlfn.STDEV.P(Table2[1W Return vs Nifty])</f>
        <v>-1.3907893317860432E-2</v>
      </c>
      <c r="O510">
        <v>166.26</v>
      </c>
      <c r="P510">
        <v>171.70967985076999</v>
      </c>
      <c r="Q510">
        <v>158.80521556176299</v>
      </c>
      <c r="R510">
        <v>34.004859841896703</v>
      </c>
      <c r="S510" s="1">
        <f>(Table2[[#This Row],[Close Price]]-Table2[[#This Row],[20D EMA]])/Table2[[#This Row],[20D EMA]]</f>
        <v>-3.6749669192830417E-2</v>
      </c>
      <c r="T510" s="1">
        <f>(Table2[[#This Row],[Close Price]]-Table2[[#This Row],[50D EMA]])/Table2[[#This Row],[50D EMA]]</f>
        <v>-6.7321072759650505E-2</v>
      </c>
      <c r="U510" s="1">
        <f>(Table2[[#This Row],[Close Price]]-Table2[[#This Row],[200D EMA]])/Table2[[#This Row],[200D EMA]]</f>
        <v>8.4681377338894515E-3</v>
      </c>
      <c r="V510">
        <v>0.44694522236524398</v>
      </c>
      <c r="W510">
        <v>149.4</v>
      </c>
      <c r="X510">
        <v>160.97999999999999</v>
      </c>
      <c r="Y510">
        <v>149.4</v>
      </c>
      <c r="Z510">
        <v>166.75</v>
      </c>
      <c r="AA510">
        <v>149.4</v>
      </c>
      <c r="AB510">
        <v>176.3</v>
      </c>
      <c r="AC510" s="1">
        <f>(Table2[[#This Row],[Close Price]]/Table2[[#This Row],[Day Low]])-1</f>
        <v>7.1954484605087021E-2</v>
      </c>
      <c r="AD510" s="1">
        <f>(Table2[[#This Row],[Day High]]/Table2[[#This Row],[Close Price]])-1</f>
        <v>5.1826412738056327E-3</v>
      </c>
      <c r="AE510" s="1">
        <f>(Table2[[#This Row],[Close Price]]/Table2[[#This Row],[Current Week Low]])-1</f>
        <v>7.1954484605087021E-2</v>
      </c>
      <c r="AF510" s="1">
        <f>(Table2[[#This Row],[Current Week High]]/Table2[[#This Row],[Close Price]])-1</f>
        <v>4.1211364345925761E-2</v>
      </c>
      <c r="AG510" s="1">
        <f>(Table2[[#This Row],[Close Price]]/Table2[[#This Row],[Current Month Low]])-1</f>
        <v>7.1954484605087021E-2</v>
      </c>
      <c r="AH510" s="1">
        <f>(Table2[[#This Row],[Current Month High]]/Table2[[#This Row],[Close Price]])-1</f>
        <v>0.10084295972525759</v>
      </c>
      <c r="AI510">
        <v>32.969091476740502</v>
      </c>
      <c r="AJ510">
        <v>33.1808731808731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-0.17</v>
      </c>
      <c r="AM510" t="s">
        <v>3161</v>
      </c>
      <c r="AN510">
        <v>-6.85</v>
      </c>
      <c r="AO510" t="s">
        <v>3161</v>
      </c>
      <c r="AP510">
        <v>-7.4520746513199998E-4</v>
      </c>
      <c r="AQ510">
        <f>(Table2[[#This Row],[Sharpe Ratio]]-AVERAGE(Table2[Sharpe Ratio]))/_xlfn.STDEV.P(Table2[Sharpe Ratio])</f>
        <v>-0.68836502067003102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475</v>
      </c>
      <c r="AT510">
        <f>_xlfn.RANK.AVG(Table2[[#This Row],[6M Return vs Nifty Z-Score]],Table2[6M Return vs Nifty Z-Score])</f>
        <v>399</v>
      </c>
      <c r="AU510">
        <f>_xlfn.RANK.AVG(Table2[[#This Row],[Sharpe Ratio Z-Score]],Table2[Sharpe Ratio Z-Score])</f>
        <v>552</v>
      </c>
      <c r="AV510">
        <f>(Table2[[#This Row],[Rank 1Y]]+Table2[[#This Row],[Rank 6M]]+Table2[[#This Row],[Rank Sharpe]])/3</f>
        <v>475.33333333333331</v>
      </c>
    </row>
    <row r="511" spans="1:48" x14ac:dyDescent="0.3">
      <c r="A511" t="s">
        <v>1041</v>
      </c>
      <c r="B511" t="s">
        <v>1042</v>
      </c>
      <c r="C511" t="s">
        <v>611</v>
      </c>
      <c r="D511" t="s">
        <v>611</v>
      </c>
      <c r="E511">
        <v>12761.283923999999</v>
      </c>
      <c r="F511">
        <v>457.2</v>
      </c>
      <c r="G511">
        <v>3.9832300051482399</v>
      </c>
      <c r="H511">
        <f>(Table2[[#This Row],[1Y Return vs Nifty]]-AVERAGE(Table2[1Y Return vs Nifty]))/_xlfn.STDEV.P(Table2[1Y Return vs Nifty])</f>
        <v>-0.42375644304063653</v>
      </c>
      <c r="I511">
        <v>0.36361543487154102</v>
      </c>
      <c r="J511">
        <f>(Table2[[#This Row],[1M Return vs Nifty]]-AVERAGE(Table2[1M Return vs Nifty]))/_xlfn.STDEV.P(Table2[1M Return vs Nifty])</f>
        <v>-7.8017449766429575E-2</v>
      </c>
      <c r="K511">
        <v>-8.8899386170414605</v>
      </c>
      <c r="L511">
        <f>(Table2[[#This Row],[6M Return vs Nifty]]-AVERAGE(Table2[6M Return vs Nifty]))/_xlfn.STDEV.P(Table2[6M Return vs Nifty])</f>
        <v>-0.46672103151606242</v>
      </c>
      <c r="M511">
        <v>1.28597208802703</v>
      </c>
      <c r="N511">
        <f>(Table2[[#This Row],[1W Return vs Nifty]]-AVERAGE(Table2[1W Return vs Nifty]))/_xlfn.STDEV.P(Table2[1W Return vs Nifty])</f>
        <v>0.32982624121499188</v>
      </c>
      <c r="O511">
        <v>468.13</v>
      </c>
      <c r="P511">
        <v>480.937726736287</v>
      </c>
      <c r="Q511">
        <v>461.21286913026501</v>
      </c>
      <c r="R511">
        <v>33.993957668424798</v>
      </c>
      <c r="S511" s="1">
        <f>(Table2[[#This Row],[Close Price]]-Table2[[#This Row],[20D EMA]])/Table2[[#This Row],[20D EMA]]</f>
        <v>-2.3348215239356603E-2</v>
      </c>
      <c r="T511" s="1">
        <f>(Table2[[#This Row],[Close Price]]-Table2[[#This Row],[50D EMA]])/Table2[[#This Row],[50D EMA]]</f>
        <v>-4.9357173323404391E-2</v>
      </c>
      <c r="U511" s="1">
        <f>(Table2[[#This Row],[Close Price]]-Table2[[#This Row],[200D EMA]])/Table2[[#This Row],[200D EMA]]</f>
        <v>-8.7006876842623867E-3</v>
      </c>
      <c r="V511">
        <v>0.35270340004582501</v>
      </c>
      <c r="W511">
        <v>436.8</v>
      </c>
      <c r="X511">
        <v>457.75</v>
      </c>
      <c r="Y511">
        <v>436.8</v>
      </c>
      <c r="Z511">
        <v>476.65</v>
      </c>
      <c r="AA511">
        <v>436.8</v>
      </c>
      <c r="AB511">
        <v>490.5</v>
      </c>
      <c r="AC511" s="1">
        <f>(Table2[[#This Row],[Close Price]]/Table2[[#This Row],[Day Low]])-1</f>
        <v>4.6703296703296759E-2</v>
      </c>
      <c r="AD511" s="1">
        <f>(Table2[[#This Row],[Day High]]/Table2[[#This Row],[Close Price]])-1</f>
        <v>1.2029746281714271E-3</v>
      </c>
      <c r="AE511" s="1">
        <f>(Table2[[#This Row],[Close Price]]/Table2[[#This Row],[Current Week Low]])-1</f>
        <v>4.6703296703296759E-2</v>
      </c>
      <c r="AF511" s="1">
        <f>(Table2[[#This Row],[Current Week High]]/Table2[[#This Row],[Close Price]])-1</f>
        <v>4.2541557305336708E-2</v>
      </c>
      <c r="AG511" s="1">
        <f>(Table2[[#This Row],[Close Price]]/Table2[[#This Row],[Current Month Low]])-1</f>
        <v>4.6703296703296759E-2</v>
      </c>
      <c r="AH511" s="1">
        <f>(Table2[[#This Row],[Current Month High]]/Table2[[#This Row],[Close Price]])-1</f>
        <v>7.2834645669291431E-2</v>
      </c>
      <c r="AI511">
        <v>29.483814523184598</v>
      </c>
      <c r="AJ511">
        <v>35.066469719350003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-0.17</v>
      </c>
      <c r="AM511" t="s">
        <v>3161</v>
      </c>
      <c r="AN511">
        <v>-5.82</v>
      </c>
      <c r="AO511" t="s">
        <v>3161</v>
      </c>
      <c r="AP511">
        <v>1.4324519998319999E-3</v>
      </c>
      <c r="AQ511">
        <f>(Table2[[#This Row],[Sharpe Ratio]]-AVERAGE(Table2[Sharpe Ratio]))/_xlfn.STDEV.P(Table2[Sharpe Ratio])</f>
        <v>-0.66276776282174654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446</v>
      </c>
      <c r="AT511">
        <f>_xlfn.RANK.AVG(Table2[[#This Row],[6M Return vs Nifty Z-Score]],Table2[6M Return vs Nifty Z-Score])</f>
        <v>484</v>
      </c>
      <c r="AU511">
        <f>_xlfn.RANK.AVG(Table2[[#This Row],[Sharpe Ratio Z-Score]],Table2[Sharpe Ratio Z-Score])</f>
        <v>497</v>
      </c>
      <c r="AV511">
        <f>(Table2[[#This Row],[Rank 1Y]]+Table2[[#This Row],[Rank 6M]]+Table2[[#This Row],[Rank Sharpe]])/3</f>
        <v>475.66666666666669</v>
      </c>
    </row>
    <row r="512" spans="1:48" x14ac:dyDescent="0.3">
      <c r="A512" t="s">
        <v>1549</v>
      </c>
      <c r="B512" t="s">
        <v>1550</v>
      </c>
      <c r="C512" t="s">
        <v>3116</v>
      </c>
      <c r="D512" t="s">
        <v>24</v>
      </c>
      <c r="E512">
        <v>6203.1948084309997</v>
      </c>
      <c r="F512">
        <v>23.71</v>
      </c>
      <c r="G512">
        <v>-12.8916124208724</v>
      </c>
      <c r="H512">
        <f>(Table2[[#This Row],[1Y Return vs Nifty]]-AVERAGE(Table2[1Y Return vs Nifty]))/_xlfn.STDEV.P(Table2[1Y Return vs Nifty])</f>
        <v>-0.70241558027343232</v>
      </c>
      <c r="I512">
        <v>6.5794134804741597</v>
      </c>
      <c r="J512">
        <f>(Table2[[#This Row],[1M Return vs Nifty]]-AVERAGE(Table2[1M Return vs Nifty]))/_xlfn.STDEV.P(Table2[1M Return vs Nifty])</f>
        <v>0.61758844864622076</v>
      </c>
      <c r="K512">
        <v>-27.520000404014102</v>
      </c>
      <c r="L512">
        <f>(Table2[[#This Row],[6M Return vs Nifty]]-AVERAGE(Table2[6M Return vs Nifty]))/_xlfn.STDEV.P(Table2[6M Return vs Nifty])</f>
        <v>-1.1123614692754435</v>
      </c>
      <c r="M512">
        <v>5.5667936527425503</v>
      </c>
      <c r="N512">
        <f>(Table2[[#This Row],[1W Return vs Nifty]]-AVERAGE(Table2[1W Return vs Nifty]))/_xlfn.STDEV.P(Table2[1W Return vs Nifty])</f>
        <v>1.1602556830760258</v>
      </c>
      <c r="O512">
        <v>24.49</v>
      </c>
      <c r="P512">
        <v>24.954114240394901</v>
      </c>
      <c r="Q512">
        <v>25.6653202566715</v>
      </c>
      <c r="R512">
        <v>37.456246784984799</v>
      </c>
      <c r="S512" s="1">
        <f>(Table2[[#This Row],[Close Price]]-Table2[[#This Row],[20D EMA]])/Table2[[#This Row],[20D EMA]]</f>
        <v>-3.1849734585545027E-2</v>
      </c>
      <c r="T512" s="1">
        <f>(Table2[[#This Row],[Close Price]]-Table2[[#This Row],[50D EMA]])/Table2[[#This Row],[50D EMA]]</f>
        <v>-4.9856076974311866E-2</v>
      </c>
      <c r="U512" s="1">
        <f>(Table2[[#This Row],[Close Price]]-Table2[[#This Row],[200D EMA]])/Table2[[#This Row],[200D EMA]]</f>
        <v>-7.6185305194593406E-2</v>
      </c>
      <c r="V512">
        <v>1.2458348705212301</v>
      </c>
      <c r="W512">
        <v>23.6</v>
      </c>
      <c r="X512">
        <v>24.94</v>
      </c>
      <c r="Y512">
        <v>23.6</v>
      </c>
      <c r="Z512">
        <v>25.1</v>
      </c>
      <c r="AA512">
        <v>23</v>
      </c>
      <c r="AB512">
        <v>26.29</v>
      </c>
      <c r="AC512" s="1">
        <f>(Table2[[#This Row],[Close Price]]/Table2[[#This Row],[Day Low]])-1</f>
        <v>4.6610169491525522E-3</v>
      </c>
      <c r="AD512" s="1">
        <f>(Table2[[#This Row],[Day High]]/Table2[[#This Row],[Close Price]])-1</f>
        <v>5.1876845212990297E-2</v>
      </c>
      <c r="AE512" s="1">
        <f>(Table2[[#This Row],[Close Price]]/Table2[[#This Row],[Current Week Low]])-1</f>
        <v>4.6610169491525522E-3</v>
      </c>
      <c r="AF512" s="1">
        <f>(Table2[[#This Row],[Current Week High]]/Table2[[#This Row],[Close Price]])-1</f>
        <v>5.8625052720371107E-2</v>
      </c>
      <c r="AG512" s="1">
        <f>(Table2[[#This Row],[Close Price]]/Table2[[#This Row],[Current Month Low]])-1</f>
        <v>3.086956521739137E-2</v>
      </c>
      <c r="AH512" s="1">
        <f>(Table2[[#This Row],[Current Month High]]/Table2[[#This Row],[Close Price]])-1</f>
        <v>0.10881484605651615</v>
      </c>
      <c r="AI512">
        <v>55.553458740554397</v>
      </c>
      <c r="AJ512">
        <v>11.978577902701799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-0.1</v>
      </c>
      <c r="AM512" t="s">
        <v>3161</v>
      </c>
      <c r="AN512">
        <v>-1.33</v>
      </c>
      <c r="AO512" t="s">
        <v>3161</v>
      </c>
      <c r="AP512">
        <v>0.107043361822194</v>
      </c>
      <c r="AQ512">
        <f>(Table2[[#This Row],[Sharpe Ratio]]-AVERAGE(Table2[Sharpe Ratio]))/_xlfn.STDEV.P(Table2[Sharpe Ratio])</f>
        <v>0.57863372065565455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562</v>
      </c>
      <c r="AT512">
        <f>_xlfn.RANK.AVG(Table2[[#This Row],[6M Return vs Nifty Z-Score]],Table2[6M Return vs Nifty Z-Score])</f>
        <v>669</v>
      </c>
      <c r="AU512">
        <f>_xlfn.RANK.AVG(Table2[[#This Row],[Sharpe Ratio Z-Score]],Table2[Sharpe Ratio Z-Score])</f>
        <v>196</v>
      </c>
      <c r="AV512">
        <f>(Table2[[#This Row],[Rank 1Y]]+Table2[[#This Row],[Rank 6M]]+Table2[[#This Row],[Rank Sharpe]])/3</f>
        <v>475.66666666666669</v>
      </c>
    </row>
    <row r="513" spans="1:48" x14ac:dyDescent="0.3">
      <c r="A513" t="s">
        <v>1640</v>
      </c>
      <c r="B513" t="s">
        <v>1641</v>
      </c>
      <c r="C513" t="s">
        <v>3130</v>
      </c>
      <c r="D513" t="s">
        <v>268</v>
      </c>
      <c r="E513">
        <v>5380.4614253399996</v>
      </c>
      <c r="F513">
        <v>561.9</v>
      </c>
      <c r="G513">
        <v>-23.613242027940899</v>
      </c>
      <c r="H513">
        <f>(Table2[[#This Row],[1Y Return vs Nifty]]-AVERAGE(Table2[1Y Return vs Nifty]))/_xlfn.STDEV.P(Table2[1Y Return vs Nifty])</f>
        <v>-0.87946494053462032</v>
      </c>
      <c r="I513">
        <v>-3.6143325688424799</v>
      </c>
      <c r="J513">
        <f>(Table2[[#This Row],[1M Return vs Nifty]]-AVERAGE(Table2[1M Return vs Nifty]))/_xlfn.STDEV.P(Table2[1M Return vs Nifty])</f>
        <v>-0.52318701201111695</v>
      </c>
      <c r="K513">
        <v>-0.22118430808981701</v>
      </c>
      <c r="L513">
        <f>(Table2[[#This Row],[6M Return vs Nifty]]-AVERAGE(Table2[6M Return vs Nifty]))/_xlfn.STDEV.P(Table2[6M Return vs Nifty])</f>
        <v>-0.16629807045139341</v>
      </c>
      <c r="M513">
        <v>-6.2224974977169802</v>
      </c>
      <c r="N513">
        <f>(Table2[[#This Row],[1W Return vs Nifty]]-AVERAGE(Table2[1W Return vs Nifty]))/_xlfn.STDEV.P(Table2[1W Return vs Nifty])</f>
        <v>-1.1267292617552207</v>
      </c>
      <c r="O513">
        <v>628.01</v>
      </c>
      <c r="P513">
        <v>632.68985267355197</v>
      </c>
      <c r="Q513">
        <v>582.39674411773296</v>
      </c>
      <c r="R513">
        <v>12.7304467461196</v>
      </c>
      <c r="S513" s="1">
        <f>(Table2[[#This Row],[Close Price]]-Table2[[#This Row],[20D EMA]])/Table2[[#This Row],[20D EMA]]</f>
        <v>-0.10526902437859272</v>
      </c>
      <c r="T513" s="1">
        <f>(Table2[[#This Row],[Close Price]]-Table2[[#This Row],[50D EMA]])/Table2[[#This Row],[50D EMA]]</f>
        <v>-0.11188713138738662</v>
      </c>
      <c r="U513" s="1">
        <f>(Table2[[#This Row],[Close Price]]-Table2[[#This Row],[200D EMA]])/Table2[[#This Row],[200D EMA]]</f>
        <v>-3.5193782116318836E-2</v>
      </c>
      <c r="V513">
        <v>0.30779603581069098</v>
      </c>
      <c r="W513">
        <v>558.4</v>
      </c>
      <c r="X513">
        <v>591.9</v>
      </c>
      <c r="Y513">
        <v>558.4</v>
      </c>
      <c r="Z513">
        <v>609.1</v>
      </c>
      <c r="AA513">
        <v>558.4</v>
      </c>
      <c r="AB513">
        <v>688.2</v>
      </c>
      <c r="AC513" s="1">
        <f>(Table2[[#This Row],[Close Price]]/Table2[[#This Row],[Day Low]])-1</f>
        <v>6.267908309455672E-3</v>
      </c>
      <c r="AD513" s="1">
        <f>(Table2[[#This Row],[Day High]]/Table2[[#This Row],[Close Price]])-1</f>
        <v>5.3390282968499791E-2</v>
      </c>
      <c r="AE513" s="1">
        <f>(Table2[[#This Row],[Close Price]]/Table2[[#This Row],[Current Week Low]])-1</f>
        <v>6.267908309455672E-3</v>
      </c>
      <c r="AF513" s="1">
        <f>(Table2[[#This Row],[Current Week High]]/Table2[[#This Row],[Close Price]])-1</f>
        <v>8.4000711870439559E-2</v>
      </c>
      <c r="AG513" s="1">
        <f>(Table2[[#This Row],[Close Price]]/Table2[[#This Row],[Current Month Low]])-1</f>
        <v>6.267908309455672E-3</v>
      </c>
      <c r="AH513" s="1">
        <f>(Table2[[#This Row],[Current Month High]]/Table2[[#This Row],[Close Price]])-1</f>
        <v>0.22477309129738399</v>
      </c>
      <c r="AI513">
        <v>29.346858871685299</v>
      </c>
      <c r="AJ513">
        <v>29.187262903781999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-0.05</v>
      </c>
      <c r="AM513" t="s">
        <v>3161</v>
      </c>
      <c r="AN513">
        <v>-15.26</v>
      </c>
      <c r="AO513" t="s">
        <v>3161</v>
      </c>
      <c r="AP513">
        <v>2.8967628013134999E-2</v>
      </c>
      <c r="AQ513">
        <f>(Table2[[#This Row],[Sharpe Ratio]]-AVERAGE(Table2[Sharpe Ratio]))/_xlfn.STDEV.P(Table2[Sharpe Ratio])</f>
        <v>-0.33910604635495051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622</v>
      </c>
      <c r="AT513">
        <f>_xlfn.RANK.AVG(Table2[[#This Row],[6M Return vs Nifty Z-Score]],Table2[6M Return vs Nifty Z-Score])</f>
        <v>387</v>
      </c>
      <c r="AU513">
        <f>_xlfn.RANK.AVG(Table2[[#This Row],[Sharpe Ratio Z-Score]],Table2[Sharpe Ratio Z-Score])</f>
        <v>419</v>
      </c>
      <c r="AV513">
        <f>(Table2[[#This Row],[Rank 1Y]]+Table2[[#This Row],[Rank 6M]]+Table2[[#This Row],[Rank Sharpe]])/3</f>
        <v>476</v>
      </c>
    </row>
    <row r="514" spans="1:48" x14ac:dyDescent="0.3">
      <c r="A514" t="s">
        <v>2073</v>
      </c>
      <c r="B514" t="s">
        <v>2074</v>
      </c>
      <c r="C514" t="s">
        <v>3118</v>
      </c>
      <c r="D514" t="s">
        <v>524</v>
      </c>
      <c r="E514">
        <v>2962.7327175999999</v>
      </c>
      <c r="F514">
        <v>407.6</v>
      </c>
      <c r="G514">
        <v>-10.131051073385599</v>
      </c>
      <c r="H514">
        <f>(Table2[[#This Row],[1Y Return vs Nifty]]-AVERAGE(Table2[1Y Return vs Nifty]))/_xlfn.STDEV.P(Table2[1Y Return vs Nifty])</f>
        <v>-0.65682963499771818</v>
      </c>
      <c r="I514">
        <v>-5.0799187635010004</v>
      </c>
      <c r="J514">
        <f>(Table2[[#This Row],[1M Return vs Nifty]]-AVERAGE(Table2[1M Return vs Nifty]))/_xlfn.STDEV.P(Table2[1M Return vs Nifty])</f>
        <v>-0.68719980556669968</v>
      </c>
      <c r="K514">
        <v>5.9713569232304904</v>
      </c>
      <c r="L514">
        <f>(Table2[[#This Row],[6M Return vs Nifty]]-AVERAGE(Table2[6M Return vs Nifty]))/_xlfn.STDEV.P(Table2[6M Return vs Nifty])</f>
        <v>4.8309646750512567E-2</v>
      </c>
      <c r="M514">
        <v>-3.5528115235615201</v>
      </c>
      <c r="N514">
        <f>(Table2[[#This Row],[1W Return vs Nifty]]-AVERAGE(Table2[1W Return vs Nifty]))/_xlfn.STDEV.P(Table2[1W Return vs Nifty])</f>
        <v>-0.60884132834179483</v>
      </c>
      <c r="O514">
        <v>433.41</v>
      </c>
      <c r="P514">
        <v>436.48763110048202</v>
      </c>
      <c r="Q514">
        <v>394.580027064967</v>
      </c>
      <c r="R514">
        <v>22.898303547962701</v>
      </c>
      <c r="S514" s="1">
        <f>(Table2[[#This Row],[Close Price]]-Table2[[#This Row],[20D EMA]])/Table2[[#This Row],[20D EMA]]</f>
        <v>-5.9551002514939666E-2</v>
      </c>
      <c r="T514" s="1">
        <f>(Table2[[#This Row],[Close Price]]-Table2[[#This Row],[50D EMA]])/Table2[[#This Row],[50D EMA]]</f>
        <v>-6.6182015347490783E-2</v>
      </c>
      <c r="U514" s="1">
        <f>(Table2[[#This Row],[Close Price]]-Table2[[#This Row],[200D EMA]])/Table2[[#This Row],[200D EMA]]</f>
        <v>3.2997039996880799E-2</v>
      </c>
      <c r="V514">
        <v>0.28709282752504101</v>
      </c>
      <c r="W514">
        <v>396.5</v>
      </c>
      <c r="X514">
        <v>418.55</v>
      </c>
      <c r="Y514">
        <v>396.5</v>
      </c>
      <c r="Z514">
        <v>419.9</v>
      </c>
      <c r="AA514">
        <v>396.5</v>
      </c>
      <c r="AB514">
        <v>465</v>
      </c>
      <c r="AC514" s="1">
        <f>(Table2[[#This Row],[Close Price]]/Table2[[#This Row],[Day Low]])-1</f>
        <v>2.7994955863808402E-2</v>
      </c>
      <c r="AD514" s="1">
        <f>(Table2[[#This Row],[Day High]]/Table2[[#This Row],[Close Price]])-1</f>
        <v>2.6864573110892964E-2</v>
      </c>
      <c r="AE514" s="1">
        <f>(Table2[[#This Row],[Close Price]]/Table2[[#This Row],[Current Week Low]])-1</f>
        <v>2.7994955863808402E-2</v>
      </c>
      <c r="AF514" s="1">
        <f>(Table2[[#This Row],[Current Week High]]/Table2[[#This Row],[Close Price]])-1</f>
        <v>3.0176643768400346E-2</v>
      </c>
      <c r="AG514" s="1">
        <f>(Table2[[#This Row],[Close Price]]/Table2[[#This Row],[Current Month Low]])-1</f>
        <v>2.7994955863808402E-2</v>
      </c>
      <c r="AH514" s="1">
        <f>(Table2[[#This Row],[Current Month High]]/Table2[[#This Row],[Close Price]])-1</f>
        <v>0.14082433758586843</v>
      </c>
      <c r="AI514">
        <v>23.8959764474975</v>
      </c>
      <c r="AJ514">
        <v>38.1460769361125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0.03</v>
      </c>
      <c r="AM514" t="s">
        <v>3162</v>
      </c>
      <c r="AN514">
        <v>-9.31</v>
      </c>
      <c r="AO514" t="s">
        <v>3161</v>
      </c>
      <c r="AP514">
        <v>-1.0073855261076001E-2</v>
      </c>
      <c r="AQ514">
        <f>(Table2[[#This Row],[Sharpe Ratio]]-AVERAGE(Table2[Sharpe Ratio]))/_xlfn.STDEV.P(Table2[Sharpe Ratio])</f>
        <v>-0.79801843841069509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548</v>
      </c>
      <c r="AT514">
        <f>_xlfn.RANK.AVG(Table2[[#This Row],[6M Return vs Nifty Z-Score]],Table2[6M Return vs Nifty Z-Score])</f>
        <v>308</v>
      </c>
      <c r="AU514">
        <f>_xlfn.RANK.AVG(Table2[[#This Row],[Sharpe Ratio Z-Score]],Table2[Sharpe Ratio Z-Score])</f>
        <v>574</v>
      </c>
      <c r="AV514">
        <f>(Table2[[#This Row],[Rank 1Y]]+Table2[[#This Row],[Rank 6M]]+Table2[[#This Row],[Rank Sharpe]])/3</f>
        <v>476.66666666666669</v>
      </c>
    </row>
    <row r="515" spans="1:48" x14ac:dyDescent="0.3">
      <c r="A515" t="s">
        <v>861</v>
      </c>
      <c r="B515" t="s">
        <v>862</v>
      </c>
      <c r="C515" t="s">
        <v>3116</v>
      </c>
      <c r="D515" t="s">
        <v>589</v>
      </c>
      <c r="E515">
        <v>17565.972776999999</v>
      </c>
      <c r="F515">
        <v>351.5</v>
      </c>
      <c r="G515">
        <v>2.25618460972803</v>
      </c>
      <c r="H515">
        <f>(Table2[[#This Row],[1Y Return vs Nifty]]-AVERAGE(Table2[1Y Return vs Nifty]))/_xlfn.STDEV.P(Table2[1Y Return vs Nifty])</f>
        <v>-0.45227564148408872</v>
      </c>
      <c r="I515">
        <v>5.6537068349546296</v>
      </c>
      <c r="J515">
        <f>(Table2[[#This Row],[1M Return vs Nifty]]-AVERAGE(Table2[1M Return vs Nifty]))/_xlfn.STDEV.P(Table2[1M Return vs Nifty])</f>
        <v>0.51399322272366665</v>
      </c>
      <c r="K515">
        <v>0.26506670001211102</v>
      </c>
      <c r="L515">
        <f>(Table2[[#This Row],[6M Return vs Nifty]]-AVERAGE(Table2[6M Return vs Nifty]))/_xlfn.STDEV.P(Table2[6M Return vs Nifty])</f>
        <v>-0.14944663338576869</v>
      </c>
      <c r="M515">
        <v>-4.0352633020130302</v>
      </c>
      <c r="N515">
        <f>(Table2[[#This Row],[1W Return vs Nifty]]-AVERAGE(Table2[1W Return vs Nifty]))/_xlfn.STDEV.P(Table2[1W Return vs Nifty])</f>
        <v>-0.70243134489530545</v>
      </c>
      <c r="O515">
        <v>364.55</v>
      </c>
      <c r="P515">
        <v>349.29463056768202</v>
      </c>
      <c r="Q515">
        <v>328.61518969373702</v>
      </c>
      <c r="R515">
        <v>37.356882725645796</v>
      </c>
      <c r="S515" s="1">
        <f>(Table2[[#This Row],[Close Price]]-Table2[[#This Row],[20D EMA]])/Table2[[#This Row],[20D EMA]]</f>
        <v>-3.5797558633932275E-2</v>
      </c>
      <c r="T515" s="1">
        <f>(Table2[[#This Row],[Close Price]]-Table2[[#This Row],[50D EMA]])/Table2[[#This Row],[50D EMA]]</f>
        <v>6.3137799419755187E-3</v>
      </c>
      <c r="U515" s="1">
        <f>(Table2[[#This Row],[Close Price]]-Table2[[#This Row],[200D EMA]])/Table2[[#This Row],[200D EMA]]</f>
        <v>6.9640147576839576E-2</v>
      </c>
      <c r="V515">
        <v>2.3148038725498701</v>
      </c>
      <c r="W515">
        <v>347.4</v>
      </c>
      <c r="X515">
        <v>368</v>
      </c>
      <c r="Y515">
        <v>347.4</v>
      </c>
      <c r="Z515">
        <v>384.2</v>
      </c>
      <c r="AA515">
        <v>338.15</v>
      </c>
      <c r="AB515">
        <v>401.65</v>
      </c>
      <c r="AC515" s="1">
        <f>(Table2[[#This Row],[Close Price]]/Table2[[#This Row],[Day Low]])-1</f>
        <v>1.1801957397812313E-2</v>
      </c>
      <c r="AD515" s="1">
        <f>(Table2[[#This Row],[Day High]]/Table2[[#This Row],[Close Price]])-1</f>
        <v>4.6941678520625807E-2</v>
      </c>
      <c r="AE515" s="1">
        <f>(Table2[[#This Row],[Close Price]]/Table2[[#This Row],[Current Week Low]])-1</f>
        <v>1.1801957397812313E-2</v>
      </c>
      <c r="AF515" s="1">
        <f>(Table2[[#This Row],[Current Week High]]/Table2[[#This Row],[Close Price]])-1</f>
        <v>9.3029871977240441E-2</v>
      </c>
      <c r="AG515" s="1">
        <f>(Table2[[#This Row],[Close Price]]/Table2[[#This Row],[Current Month Low]])-1</f>
        <v>3.9479520922667488E-2</v>
      </c>
      <c r="AH515" s="1">
        <f>(Table2[[#This Row],[Current Month High]]/Table2[[#This Row],[Close Price]])-1</f>
        <v>0.14267425320056892</v>
      </c>
      <c r="AI515">
        <v>14.2674253200568</v>
      </c>
      <c r="AJ515">
        <v>26.393383674936999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0.09</v>
      </c>
      <c r="AM515" t="s">
        <v>3162</v>
      </c>
      <c r="AN515">
        <v>-2.23</v>
      </c>
      <c r="AO515" t="s">
        <v>3161</v>
      </c>
      <c r="AP515">
        <v>-1.6152507043511E-2</v>
      </c>
      <c r="AQ515">
        <f>(Table2[[#This Row],[Sharpe Ratio]]-AVERAGE(Table2[Sharpe Ratio]))/_xlfn.STDEV.P(Table2[Sharpe Ratio])</f>
        <v>-0.86946983820404822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-1.6596302352455443</v>
      </c>
      <c r="AS515">
        <f>_xlfn.RANK.AVG(Table2[[#This Row],[1Y Return vs Nifty Z-Score]],Table2[1Y Return vs Nifty Z-Score])</f>
        <v>464</v>
      </c>
      <c r="AT515">
        <f>_xlfn.RANK.AVG(Table2[[#This Row],[6M Return vs Nifty Z-Score]],Table2[6M Return vs Nifty Z-Score])</f>
        <v>379</v>
      </c>
      <c r="AU515">
        <f>_xlfn.RANK.AVG(Table2[[#This Row],[Sharpe Ratio Z-Score]],Table2[Sharpe Ratio Z-Score])</f>
        <v>588</v>
      </c>
      <c r="AV515">
        <f>(Table2[[#This Row],[Rank 1Y]]+Table2[[#This Row],[Rank 6M]]+Table2[[#This Row],[Rank Sharpe]])/3</f>
        <v>477</v>
      </c>
    </row>
    <row r="516" spans="1:48" x14ac:dyDescent="0.3">
      <c r="A516" t="s">
        <v>587</v>
      </c>
      <c r="B516" t="s">
        <v>588</v>
      </c>
      <c r="C516" t="s">
        <v>3116</v>
      </c>
      <c r="D516" t="s">
        <v>589</v>
      </c>
      <c r="E516">
        <v>32318.951564999999</v>
      </c>
      <c r="F516">
        <v>587.54999999999995</v>
      </c>
      <c r="G516">
        <v>9.2785392005463905</v>
      </c>
      <c r="H516">
        <f>(Table2[[#This Row],[1Y Return vs Nifty]]-AVERAGE(Table2[1Y Return vs Nifty]))/_xlfn.STDEV.P(Table2[1Y Return vs Nifty])</f>
        <v>-0.33631347589949057</v>
      </c>
      <c r="I516">
        <v>-3.9194634455355799</v>
      </c>
      <c r="J516">
        <f>(Table2[[#This Row],[1M Return vs Nifty]]-AVERAGE(Table2[1M Return vs Nifty]))/_xlfn.STDEV.P(Table2[1M Return vs Nifty])</f>
        <v>-0.55733400907542796</v>
      </c>
      <c r="K516">
        <v>-20.968338335653101</v>
      </c>
      <c r="L516">
        <f>(Table2[[#This Row],[6M Return vs Nifty]]-AVERAGE(Table2[6M Return vs Nifty]))/_xlfn.STDEV.P(Table2[6M Return vs Nifty])</f>
        <v>-0.88530811785682206</v>
      </c>
      <c r="M516">
        <v>0.41520307969074799</v>
      </c>
      <c r="N516">
        <f>(Table2[[#This Row],[1W Return vs Nifty]]-AVERAGE(Table2[1W Return vs Nifty]))/_xlfn.STDEV.P(Table2[1W Return vs Nifty])</f>
        <v>0.16090721232044397</v>
      </c>
      <c r="O516">
        <v>629.52</v>
      </c>
      <c r="P516">
        <v>657.47779369482896</v>
      </c>
      <c r="Q516">
        <v>641.419962966291</v>
      </c>
      <c r="R516">
        <v>22.507874859317798</v>
      </c>
      <c r="S516" s="1">
        <f>(Table2[[#This Row],[Close Price]]-Table2[[#This Row],[20D EMA]])/Table2[[#This Row],[20D EMA]]</f>
        <v>-6.6669843690430844E-2</v>
      </c>
      <c r="T516" s="1">
        <f>(Table2[[#This Row],[Close Price]]-Table2[[#This Row],[50D EMA]])/Table2[[#This Row],[50D EMA]]</f>
        <v>-0.10635765095860604</v>
      </c>
      <c r="U516" s="1">
        <f>(Table2[[#This Row],[Close Price]]-Table2[[#This Row],[200D EMA]])/Table2[[#This Row],[200D EMA]]</f>
        <v>-8.3985479212660724E-2</v>
      </c>
      <c r="V516">
        <v>0.39024579222608202</v>
      </c>
      <c r="W516">
        <v>584.54999999999995</v>
      </c>
      <c r="X516">
        <v>612.9</v>
      </c>
      <c r="Y516">
        <v>584.54999999999995</v>
      </c>
      <c r="Z516">
        <v>623.85</v>
      </c>
      <c r="AA516">
        <v>584.54999999999995</v>
      </c>
      <c r="AB516">
        <v>668.75</v>
      </c>
      <c r="AC516" s="1">
        <f>(Table2[[#This Row],[Close Price]]/Table2[[#This Row],[Day Low]])-1</f>
        <v>5.1321529381576081E-3</v>
      </c>
      <c r="AD516" s="1">
        <f>(Table2[[#This Row],[Day High]]/Table2[[#This Row],[Close Price]])-1</f>
        <v>4.3145264232831382E-2</v>
      </c>
      <c r="AE516" s="1">
        <f>(Table2[[#This Row],[Close Price]]/Table2[[#This Row],[Current Week Low]])-1</f>
        <v>5.1321529381576081E-3</v>
      </c>
      <c r="AF516" s="1">
        <f>(Table2[[#This Row],[Current Week High]]/Table2[[#This Row],[Close Price]])-1</f>
        <v>6.1781976002042605E-2</v>
      </c>
      <c r="AG516" s="1">
        <f>(Table2[[#This Row],[Close Price]]/Table2[[#This Row],[Current Month Low]])-1</f>
        <v>5.1321529381576081E-3</v>
      </c>
      <c r="AH516" s="1">
        <f>(Table2[[#This Row],[Current Month High]]/Table2[[#This Row],[Close Price]])-1</f>
        <v>0.13820100416985803</v>
      </c>
      <c r="AI516">
        <v>40.711428814568897</v>
      </c>
      <c r="AJ516">
        <v>36.0069444444444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-0.23</v>
      </c>
      <c r="AM516" t="s">
        <v>3161</v>
      </c>
      <c r="AN516">
        <v>-7.45</v>
      </c>
      <c r="AO516" t="s">
        <v>3161</v>
      </c>
      <c r="AP516">
        <v>3.0885413185450999E-2</v>
      </c>
      <c r="AQ516">
        <f>(Table2[[#This Row],[Sharpe Ratio]]-AVERAGE(Table2[Sharpe Ratio]))/_xlfn.STDEV.P(Table2[Sharpe Ratio])</f>
        <v>-0.31656347606644092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408</v>
      </c>
      <c r="AT516">
        <f>_xlfn.RANK.AVG(Table2[[#This Row],[6M Return vs Nifty Z-Score]],Table2[6M Return vs Nifty Z-Score])</f>
        <v>613</v>
      </c>
      <c r="AU516">
        <f>_xlfn.RANK.AVG(Table2[[#This Row],[Sharpe Ratio Z-Score]],Table2[Sharpe Ratio Z-Score])</f>
        <v>413</v>
      </c>
      <c r="AV516">
        <f>(Table2[[#This Row],[Rank 1Y]]+Table2[[#This Row],[Rank 6M]]+Table2[[#This Row],[Rank Sharpe]])/3</f>
        <v>478</v>
      </c>
    </row>
    <row r="517" spans="1:48" x14ac:dyDescent="0.3">
      <c r="A517" t="s">
        <v>1433</v>
      </c>
      <c r="B517" t="s">
        <v>1434</v>
      </c>
      <c r="C517" t="s">
        <v>3129</v>
      </c>
      <c r="D517" t="s">
        <v>133</v>
      </c>
      <c r="E517">
        <v>7244.4775852410003</v>
      </c>
      <c r="F517">
        <v>113.93</v>
      </c>
      <c r="G517">
        <v>53.1001146042287</v>
      </c>
      <c r="H517">
        <f>(Table2[[#This Row],[1Y Return vs Nifty]]-AVERAGE(Table2[1Y Return vs Nifty]))/_xlfn.STDEV.P(Table2[1Y Return vs Nifty])</f>
        <v>0.38732483051470662</v>
      </c>
      <c r="I517">
        <v>8.0554915747494196</v>
      </c>
      <c r="J517">
        <f>(Table2[[#This Row],[1M Return vs Nifty]]-AVERAGE(Table2[1M Return vs Nifty]))/_xlfn.STDEV.P(Table2[1M Return vs Nifty])</f>
        <v>0.78277538383340317</v>
      </c>
      <c r="K517">
        <v>-24.665844802964099</v>
      </c>
      <c r="L517">
        <f>(Table2[[#This Row],[6M Return vs Nifty]]-AVERAGE(Table2[6M Return vs Nifty]))/_xlfn.STDEV.P(Table2[6M Return vs Nifty])</f>
        <v>-1.0134483098470679</v>
      </c>
      <c r="M517">
        <v>2.9401057693428099</v>
      </c>
      <c r="N517">
        <f>(Table2[[#This Row],[1W Return vs Nifty]]-AVERAGE(Table2[1W Return vs Nifty]))/_xlfn.STDEV.P(Table2[1W Return vs Nifty])</f>
        <v>0.65070887763711638</v>
      </c>
      <c r="O517">
        <v>126.36</v>
      </c>
      <c r="P517">
        <v>128.491682208063</v>
      </c>
      <c r="Q517">
        <v>122.009369444079</v>
      </c>
      <c r="R517">
        <v>27.476078233202902</v>
      </c>
      <c r="S517" s="1">
        <f>(Table2[[#This Row],[Close Price]]-Table2[[#This Row],[20D EMA]])/Table2[[#This Row],[20D EMA]]</f>
        <v>-9.8369737258626092E-2</v>
      </c>
      <c r="T517" s="1">
        <f>(Table2[[#This Row],[Close Price]]-Table2[[#This Row],[50D EMA]])/Table2[[#This Row],[50D EMA]]</f>
        <v>-0.11332781980769513</v>
      </c>
      <c r="U517" s="1">
        <f>(Table2[[#This Row],[Close Price]]-Table2[[#This Row],[200D EMA]])/Table2[[#This Row],[200D EMA]]</f>
        <v>-6.62192541514776E-2</v>
      </c>
      <c r="V517">
        <v>1.1005100316765599</v>
      </c>
      <c r="W517">
        <v>113</v>
      </c>
      <c r="X517">
        <v>133.4</v>
      </c>
      <c r="Y517">
        <v>113</v>
      </c>
      <c r="Z517">
        <v>135.18</v>
      </c>
      <c r="AA517">
        <v>113</v>
      </c>
      <c r="AB517">
        <v>135.18</v>
      </c>
      <c r="AC517" s="1">
        <f>(Table2[[#This Row],[Close Price]]/Table2[[#This Row],[Day Low]])-1</f>
        <v>8.2300884955752718E-3</v>
      </c>
      <c r="AD517" s="1">
        <f>(Table2[[#This Row],[Day High]]/Table2[[#This Row],[Close Price]])-1</f>
        <v>0.17089440884753793</v>
      </c>
      <c r="AE517" s="1">
        <f>(Table2[[#This Row],[Close Price]]/Table2[[#This Row],[Current Week Low]])-1</f>
        <v>8.2300884955752718E-3</v>
      </c>
      <c r="AF517" s="1">
        <f>(Table2[[#This Row],[Current Week High]]/Table2[[#This Row],[Close Price]])-1</f>
        <v>0.18651803739138062</v>
      </c>
      <c r="AG517" s="1">
        <f>(Table2[[#This Row],[Close Price]]/Table2[[#This Row],[Current Month Low]])-1</f>
        <v>8.2300884955752718E-3</v>
      </c>
      <c r="AH517" s="1">
        <f>(Table2[[#This Row],[Current Month High]]/Table2[[#This Row],[Close Price]])-1</f>
        <v>0.18651803739138062</v>
      </c>
      <c r="AI517">
        <v>44.264021767752098</v>
      </c>
      <c r="AJ517">
        <v>65.115942028985501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-0.11</v>
      </c>
      <c r="AM517" t="s">
        <v>3161</v>
      </c>
      <c r="AN517">
        <v>-7.25</v>
      </c>
      <c r="AO517" t="s">
        <v>3161</v>
      </c>
      <c r="AP517">
        <v>-1.9191949747659E-2</v>
      </c>
      <c r="AQ517">
        <f>(Table2[[#This Row],[Sharpe Ratio]]-AVERAGE(Table2[Sharpe Ratio]))/_xlfn.STDEV.P(Table2[Sharpe Ratio])</f>
        <v>-0.90519691117615297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192</v>
      </c>
      <c r="AT517">
        <f>_xlfn.RANK.AVG(Table2[[#This Row],[6M Return vs Nifty Z-Score]],Table2[6M Return vs Nifty Z-Score])</f>
        <v>645</v>
      </c>
      <c r="AU517">
        <f>_xlfn.RANK.AVG(Table2[[#This Row],[Sharpe Ratio Z-Score]],Table2[Sharpe Ratio Z-Score])</f>
        <v>599</v>
      </c>
      <c r="AV517">
        <f>(Table2[[#This Row],[Rank 1Y]]+Table2[[#This Row],[Rank 6M]]+Table2[[#This Row],[Rank Sharpe]])/3</f>
        <v>478.66666666666669</v>
      </c>
    </row>
    <row r="518" spans="1:48" x14ac:dyDescent="0.3">
      <c r="A518" t="s">
        <v>440</v>
      </c>
      <c r="B518" t="s">
        <v>441</v>
      </c>
      <c r="C518" t="s">
        <v>3117</v>
      </c>
      <c r="D518" t="s">
        <v>27</v>
      </c>
      <c r="E518">
        <v>51277.2</v>
      </c>
      <c r="F518">
        <v>1799.2</v>
      </c>
      <c r="G518">
        <v>-10.507161860754399</v>
      </c>
      <c r="H518">
        <f>(Table2[[#This Row],[1Y Return vs Nifty]]-AVERAGE(Table2[1Y Return vs Nifty]))/_xlfn.STDEV.P(Table2[1Y Return vs Nifty])</f>
        <v>-0.66304046084522528</v>
      </c>
      <c r="I518">
        <v>-1.2608160962047601</v>
      </c>
      <c r="J518">
        <f>(Table2[[#This Row],[1M Return vs Nifty]]-AVERAGE(Table2[1M Return vs Nifty]))/_xlfn.STDEV.P(Table2[1M Return vs Nifty])</f>
        <v>-0.2598065211445712</v>
      </c>
      <c r="K518">
        <v>-5.1359736919624597</v>
      </c>
      <c r="L518">
        <f>(Table2[[#This Row],[6M Return vs Nifty]]-AVERAGE(Table2[6M Return vs Nifty]))/_xlfn.STDEV.P(Table2[6M Return vs Nifty])</f>
        <v>-0.33662422425500516</v>
      </c>
      <c r="M518">
        <v>-2.6951114225974799</v>
      </c>
      <c r="N518">
        <f>(Table2[[#This Row],[1W Return vs Nifty]]-AVERAGE(Table2[1W Return vs Nifty]))/_xlfn.STDEV.P(Table2[1W Return vs Nifty])</f>
        <v>-0.44245751501061403</v>
      </c>
      <c r="O518">
        <v>1945.45</v>
      </c>
      <c r="P518">
        <v>1955.48931331631</v>
      </c>
      <c r="Q518">
        <v>1862.2661025664399</v>
      </c>
      <c r="R518">
        <v>23.569345941342601</v>
      </c>
      <c r="S518" s="1">
        <f>(Table2[[#This Row],[Close Price]]-Table2[[#This Row],[20D EMA]])/Table2[[#This Row],[20D EMA]]</f>
        <v>-7.5175409288339462E-2</v>
      </c>
      <c r="T518" s="1">
        <f>(Table2[[#This Row],[Close Price]]-Table2[[#This Row],[50D EMA]])/Table2[[#This Row],[50D EMA]]</f>
        <v>-7.9923378896537806E-2</v>
      </c>
      <c r="U518" s="1">
        <f>(Table2[[#This Row],[Close Price]]-Table2[[#This Row],[200D EMA]])/Table2[[#This Row],[200D EMA]]</f>
        <v>-3.3865247549491863E-2</v>
      </c>
      <c r="V518">
        <v>0.77023602278098702</v>
      </c>
      <c r="W518">
        <v>1793.15</v>
      </c>
      <c r="X518">
        <v>1867.95</v>
      </c>
      <c r="Y518">
        <v>1793.15</v>
      </c>
      <c r="Z518">
        <v>1906</v>
      </c>
      <c r="AA518">
        <v>1793.15</v>
      </c>
      <c r="AB518">
        <v>2175</v>
      </c>
      <c r="AC518" s="1">
        <f>(Table2[[#This Row],[Close Price]]/Table2[[#This Row],[Day Low]])-1</f>
        <v>3.3739508685832753E-3</v>
      </c>
      <c r="AD518" s="1">
        <f>(Table2[[#This Row],[Day High]]/Table2[[#This Row],[Close Price]])-1</f>
        <v>3.8211427301022782E-2</v>
      </c>
      <c r="AE518" s="1">
        <f>(Table2[[#This Row],[Close Price]]/Table2[[#This Row],[Current Week Low]])-1</f>
        <v>3.3739508685832753E-3</v>
      </c>
      <c r="AF518" s="1">
        <f>(Table2[[#This Row],[Current Week High]]/Table2[[#This Row],[Close Price]])-1</f>
        <v>5.9359715429079474E-2</v>
      </c>
      <c r="AG518" s="1">
        <f>(Table2[[#This Row],[Close Price]]/Table2[[#This Row],[Current Month Low]])-1</f>
        <v>3.3739508685832753E-3</v>
      </c>
      <c r="AH518" s="1">
        <f>(Table2[[#This Row],[Current Month High]]/Table2[[#This Row],[Close Price]])-1</f>
        <v>0.20887060915962641</v>
      </c>
      <c r="AI518">
        <v>20.8870609159626</v>
      </c>
      <c r="AJ518">
        <v>16.573798108072999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-0.09</v>
      </c>
      <c r="AM518" t="s">
        <v>3161</v>
      </c>
      <c r="AN518">
        <v>-13.59</v>
      </c>
      <c r="AO518" t="s">
        <v>3161</v>
      </c>
      <c r="AP518">
        <v>2.0894239786477E-2</v>
      </c>
      <c r="AQ518">
        <f>(Table2[[#This Row],[Sharpe Ratio]]-AVERAGE(Table2[Sharpe Ratio]))/_xlfn.STDEV.P(Table2[Sharpe Ratio])</f>
        <v>-0.43400453873722239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550</v>
      </c>
      <c r="AT518">
        <f>_xlfn.RANK.AVG(Table2[[#This Row],[6M Return vs Nifty Z-Score]],Table2[6M Return vs Nifty Z-Score])</f>
        <v>435</v>
      </c>
      <c r="AU518">
        <f>_xlfn.RANK.AVG(Table2[[#This Row],[Sharpe Ratio Z-Score]],Table2[Sharpe Ratio Z-Score])</f>
        <v>454</v>
      </c>
      <c r="AV518">
        <f>(Table2[[#This Row],[Rank 1Y]]+Table2[[#This Row],[Rank 6M]]+Table2[[#This Row],[Rank Sharpe]])/3</f>
        <v>479.66666666666669</v>
      </c>
    </row>
    <row r="519" spans="1:48" x14ac:dyDescent="0.3">
      <c r="A519" t="s">
        <v>548</v>
      </c>
      <c r="B519" t="s">
        <v>549</v>
      </c>
      <c r="C519" t="s">
        <v>3116</v>
      </c>
      <c r="D519" t="s">
        <v>54</v>
      </c>
      <c r="E519">
        <v>36553.51515531</v>
      </c>
      <c r="F519">
        <v>146.55000000000001</v>
      </c>
      <c r="G519">
        <v>-6.1146272576829697</v>
      </c>
      <c r="H519">
        <f>(Table2[[#This Row],[1Y Return vs Nifty]]-AVERAGE(Table2[1Y Return vs Nifty]))/_xlfn.STDEV.P(Table2[1Y Return vs Nifty])</f>
        <v>-0.590505270776151</v>
      </c>
      <c r="I519">
        <v>-8.6129466380525308</v>
      </c>
      <c r="J519">
        <f>(Table2[[#This Row],[1M Return vs Nifty]]-AVERAGE(Table2[1M Return vs Nifty]))/_xlfn.STDEV.P(Table2[1M Return vs Nifty])</f>
        <v>-1.0825786468295662</v>
      </c>
      <c r="K519">
        <v>-20.0653396892567</v>
      </c>
      <c r="L519">
        <f>(Table2[[#This Row],[6M Return vs Nifty]]-AVERAGE(Table2[6M Return vs Nifty]))/_xlfn.STDEV.P(Table2[6M Return vs Nifty])</f>
        <v>-0.85401394137893305</v>
      </c>
      <c r="M519">
        <v>-2.6493067888416899</v>
      </c>
      <c r="N519">
        <f>(Table2[[#This Row],[1W Return vs Nifty]]-AVERAGE(Table2[1W Return vs Nifty]))/_xlfn.STDEV.P(Table2[1W Return vs Nifty])</f>
        <v>-0.43357195043628272</v>
      </c>
      <c r="O519">
        <v>168.14</v>
      </c>
      <c r="P519">
        <v>171.485839059803</v>
      </c>
      <c r="Q519">
        <v>164.713402324947</v>
      </c>
      <c r="R519">
        <v>14.5943083142535</v>
      </c>
      <c r="S519" s="1">
        <f>(Table2[[#This Row],[Close Price]]-Table2[[#This Row],[20D EMA]])/Table2[[#This Row],[20D EMA]]</f>
        <v>-0.12840490067800628</v>
      </c>
      <c r="T519" s="1">
        <f>(Table2[[#This Row],[Close Price]]-Table2[[#This Row],[50D EMA]])/Table2[[#This Row],[50D EMA]]</f>
        <v>-0.1454104851836017</v>
      </c>
      <c r="U519" s="1">
        <f>(Table2[[#This Row],[Close Price]]-Table2[[#This Row],[200D EMA]])/Table2[[#This Row],[200D EMA]]</f>
        <v>-0.1102727651093879</v>
      </c>
      <c r="V519">
        <v>1.5021894350439899</v>
      </c>
      <c r="W519">
        <v>145.06</v>
      </c>
      <c r="X519">
        <v>159.19</v>
      </c>
      <c r="Y519">
        <v>145.06</v>
      </c>
      <c r="Z519">
        <v>168.89</v>
      </c>
      <c r="AA519">
        <v>145.06</v>
      </c>
      <c r="AB519">
        <v>189.45</v>
      </c>
      <c r="AC519" s="1">
        <f>(Table2[[#This Row],[Close Price]]/Table2[[#This Row],[Day Low]])-1</f>
        <v>1.0271611746863529E-2</v>
      </c>
      <c r="AD519" s="1">
        <f>(Table2[[#This Row],[Day High]]/Table2[[#This Row],[Close Price]])-1</f>
        <v>8.6250426475605435E-2</v>
      </c>
      <c r="AE519" s="1">
        <f>(Table2[[#This Row],[Close Price]]/Table2[[#This Row],[Current Week Low]])-1</f>
        <v>1.0271611746863529E-2</v>
      </c>
      <c r="AF519" s="1">
        <f>(Table2[[#This Row],[Current Week High]]/Table2[[#This Row],[Close Price]])-1</f>
        <v>0.15243944046400526</v>
      </c>
      <c r="AG519" s="1">
        <f>(Table2[[#This Row],[Close Price]]/Table2[[#This Row],[Current Month Low]])-1</f>
        <v>1.0271611746863529E-2</v>
      </c>
      <c r="AH519" s="1">
        <f>(Table2[[#This Row],[Current Month High]]/Table2[[#This Row],[Close Price]])-1</f>
        <v>0.29273285568065499</v>
      </c>
      <c r="AI519">
        <v>32.548618219037799</v>
      </c>
      <c r="AJ519">
        <v>15.7582938388625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-0.18</v>
      </c>
      <c r="AM519" t="s">
        <v>3161</v>
      </c>
      <c r="AN519">
        <v>-16.239999999999998</v>
      </c>
      <c r="AO519" t="s">
        <v>3161</v>
      </c>
      <c r="AP519">
        <v>6.7966149662010006E-2</v>
      </c>
      <c r="AQ519">
        <f>(Table2[[#This Row],[Sharpe Ratio]]-AVERAGE(Table2[Sharpe Ratio]))/_xlfn.STDEV.P(Table2[Sharpe Ratio])</f>
        <v>0.11930135407147847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520</v>
      </c>
      <c r="AT519">
        <f>_xlfn.RANK.AVG(Table2[[#This Row],[6M Return vs Nifty Z-Score]],Table2[6M Return vs Nifty Z-Score])</f>
        <v>604</v>
      </c>
      <c r="AU519">
        <f>_xlfn.RANK.AVG(Table2[[#This Row],[Sharpe Ratio Z-Score]],Table2[Sharpe Ratio Z-Score])</f>
        <v>315</v>
      </c>
      <c r="AV519">
        <f>(Table2[[#This Row],[Rank 1Y]]+Table2[[#This Row],[Rank 6M]]+Table2[[#This Row],[Rank Sharpe]])/3</f>
        <v>479.66666666666669</v>
      </c>
    </row>
    <row r="520" spans="1:48" x14ac:dyDescent="0.3">
      <c r="A520" t="s">
        <v>633</v>
      </c>
      <c r="B520" t="s">
        <v>634</v>
      </c>
      <c r="C520" t="s">
        <v>3130</v>
      </c>
      <c r="D520" t="s">
        <v>166</v>
      </c>
      <c r="E520">
        <v>29126.285263739999</v>
      </c>
      <c r="F520">
        <v>1143.3</v>
      </c>
      <c r="G520">
        <v>-3.7115420579644902</v>
      </c>
      <c r="H520">
        <f>(Table2[[#This Row],[1Y Return vs Nifty]]-AVERAGE(Table2[1Y Return vs Nifty]))/_xlfn.STDEV.P(Table2[1Y Return vs Nifty])</f>
        <v>-0.55082243217269955</v>
      </c>
      <c r="I520">
        <v>20.438542689963601</v>
      </c>
      <c r="J520">
        <f>(Table2[[#This Row],[1M Return vs Nifty]]-AVERAGE(Table2[1M Return vs Nifty]))/_xlfn.STDEV.P(Table2[1M Return vs Nifty])</f>
        <v>2.1685545441106795</v>
      </c>
      <c r="K520">
        <v>-7.0601780863265002</v>
      </c>
      <c r="L520">
        <f>(Table2[[#This Row],[6M Return vs Nifty]]-AVERAGE(Table2[6M Return vs Nifty]))/_xlfn.STDEV.P(Table2[6M Return vs Nifty])</f>
        <v>-0.40330914359244141</v>
      </c>
      <c r="M520">
        <v>9.4382858240423708</v>
      </c>
      <c r="N520">
        <f>(Table2[[#This Row],[1W Return vs Nifty]]-AVERAGE(Table2[1W Return vs Nifty]))/_xlfn.STDEV.P(Table2[1W Return vs Nifty])</f>
        <v>1.9112799980069202</v>
      </c>
      <c r="O520">
        <v>1106.7</v>
      </c>
      <c r="P520">
        <v>1087.59362773877</v>
      </c>
      <c r="Q520">
        <v>1067.12301114208</v>
      </c>
      <c r="R520">
        <v>56.3323631875422</v>
      </c>
      <c r="S520" s="1">
        <f>(Table2[[#This Row],[Close Price]]-Table2[[#This Row],[20D EMA]])/Table2[[#This Row],[20D EMA]]</f>
        <v>3.3071293033342289E-2</v>
      </c>
      <c r="T520" s="1">
        <f>(Table2[[#This Row],[Close Price]]-Table2[[#This Row],[50D EMA]])/Table2[[#This Row],[50D EMA]]</f>
        <v>5.1219840609998596E-2</v>
      </c>
      <c r="U520" s="1">
        <f>(Table2[[#This Row],[Close Price]]-Table2[[#This Row],[200D EMA]])/Table2[[#This Row],[200D EMA]]</f>
        <v>7.1385386747861518E-2</v>
      </c>
      <c r="V520">
        <v>3.0629220978736398</v>
      </c>
      <c r="W520">
        <v>1129.3</v>
      </c>
      <c r="X520">
        <v>1181.5</v>
      </c>
      <c r="Y520">
        <v>1127.2</v>
      </c>
      <c r="Z520">
        <v>1247.3499999999999</v>
      </c>
      <c r="AA520">
        <v>1040</v>
      </c>
      <c r="AB520">
        <v>1247.3499999999999</v>
      </c>
      <c r="AC520" s="1">
        <f>(Table2[[#This Row],[Close Price]]/Table2[[#This Row],[Day Low]])-1</f>
        <v>1.239706012574171E-2</v>
      </c>
      <c r="AD520" s="1">
        <f>(Table2[[#This Row],[Day High]]/Table2[[#This Row],[Close Price]])-1</f>
        <v>3.3412052829528527E-2</v>
      </c>
      <c r="AE520" s="1">
        <f>(Table2[[#This Row],[Close Price]]/Table2[[#This Row],[Current Week Low]])-1</f>
        <v>1.4283179559971604E-2</v>
      </c>
      <c r="AF520" s="1">
        <f>(Table2[[#This Row],[Current Week High]]/Table2[[#This Row],[Close Price]])-1</f>
        <v>9.1008484212367735E-2</v>
      </c>
      <c r="AG520" s="1">
        <f>(Table2[[#This Row],[Close Price]]/Table2[[#This Row],[Current Month Low]])-1</f>
        <v>9.9326923076922924E-2</v>
      </c>
      <c r="AH520" s="1">
        <f>(Table2[[#This Row],[Current Month High]]/Table2[[#This Row],[Close Price]])-1</f>
        <v>9.1008484212367735E-2</v>
      </c>
      <c r="AI520">
        <v>17.991778185952899</v>
      </c>
      <c r="AJ520">
        <v>22.540192926044998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0.12</v>
      </c>
      <c r="AM520" t="s">
        <v>3162</v>
      </c>
      <c r="AN520">
        <v>1.3</v>
      </c>
      <c r="AO520" t="s">
        <v>3162</v>
      </c>
      <c r="AP520">
        <v>1.2124688102536E-2</v>
      </c>
      <c r="AQ520">
        <f>(Table2[[#This Row],[Sharpe Ratio]]-AVERAGE(Table2[Sharpe Ratio]))/_xlfn.STDEV.P(Table2[Sharpe Ratio])</f>
        <v>-0.53708607158441868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2.5886168947680401</v>
      </c>
      <c r="AS520">
        <f>_xlfn.RANK.AVG(Table2[[#This Row],[1Y Return vs Nifty Z-Score]],Table2[1Y Return vs Nifty Z-Score])</f>
        <v>500</v>
      </c>
      <c r="AT520">
        <f>_xlfn.RANK.AVG(Table2[[#This Row],[6M Return vs Nifty Z-Score]],Table2[6M Return vs Nifty Z-Score])</f>
        <v>464</v>
      </c>
      <c r="AU520">
        <f>_xlfn.RANK.AVG(Table2[[#This Row],[Sharpe Ratio Z-Score]],Table2[Sharpe Ratio Z-Score])</f>
        <v>478</v>
      </c>
      <c r="AV520">
        <f>(Table2[[#This Row],[Rank 1Y]]+Table2[[#This Row],[Rank 6M]]+Table2[[#This Row],[Rank Sharpe]])/3</f>
        <v>480.66666666666669</v>
      </c>
    </row>
    <row r="521" spans="1:48" x14ac:dyDescent="0.3">
      <c r="A521" t="s">
        <v>1818</v>
      </c>
      <c r="B521" t="s">
        <v>1819</v>
      </c>
      <c r="C521" t="s">
        <v>3119</v>
      </c>
      <c r="D521" t="s">
        <v>48</v>
      </c>
      <c r="E521">
        <v>4124.4031095930004</v>
      </c>
      <c r="F521">
        <v>53.66</v>
      </c>
      <c r="G521">
        <v>-9.9501621866495906</v>
      </c>
      <c r="H521">
        <f>(Table2[[#This Row],[1Y Return vs Nifty]]-AVERAGE(Table2[1Y Return vs Nifty]))/_xlfn.STDEV.P(Table2[1Y Return vs Nifty])</f>
        <v>-0.6538425646689825</v>
      </c>
      <c r="I521">
        <v>-5.6760770007061803</v>
      </c>
      <c r="J521">
        <f>(Table2[[#This Row],[1M Return vs Nifty]]-AVERAGE(Table2[1M Return vs Nifty]))/_xlfn.STDEV.P(Table2[1M Return vs Nifty])</f>
        <v>-0.75391548441353506</v>
      </c>
      <c r="K521">
        <v>-24.183639044926</v>
      </c>
      <c r="L521">
        <f>(Table2[[#This Row],[6M Return vs Nifty]]-AVERAGE(Table2[6M Return vs Nifty]))/_xlfn.STDEV.P(Table2[6M Return vs Nifty])</f>
        <v>-0.99673706431982467</v>
      </c>
      <c r="M521">
        <v>0.59603390678768198</v>
      </c>
      <c r="N521">
        <f>(Table2[[#This Row],[1W Return vs Nifty]]-AVERAGE(Table2[1W Return vs Nifty]))/_xlfn.STDEV.P(Table2[1W Return vs Nifty])</f>
        <v>0.19598628313599087</v>
      </c>
      <c r="O521">
        <v>55.26</v>
      </c>
      <c r="P521">
        <v>56.877702697478298</v>
      </c>
      <c r="Q521">
        <v>57.312163541716998</v>
      </c>
      <c r="R521">
        <v>27.457415492336501</v>
      </c>
      <c r="S521" s="1">
        <f>(Table2[[#This Row],[Close Price]]-Table2[[#This Row],[20D EMA]])/Table2[[#This Row],[20D EMA]]</f>
        <v>-2.8954035468693476E-2</v>
      </c>
      <c r="T521" s="1">
        <f>(Table2[[#This Row],[Close Price]]-Table2[[#This Row],[50D EMA]])/Table2[[#This Row],[50D EMA]]</f>
        <v>-5.6572304169749114E-2</v>
      </c>
      <c r="U521" s="1">
        <f>(Table2[[#This Row],[Close Price]]-Table2[[#This Row],[200D EMA]])/Table2[[#This Row],[200D EMA]]</f>
        <v>-6.3724056396137013E-2</v>
      </c>
      <c r="V521">
        <v>0.60080244897958401</v>
      </c>
      <c r="W521">
        <v>50.95</v>
      </c>
      <c r="X521">
        <v>53.36</v>
      </c>
      <c r="Y521">
        <v>50.95</v>
      </c>
      <c r="Z521">
        <v>55.76</v>
      </c>
      <c r="AA521">
        <v>50.95</v>
      </c>
      <c r="AB521">
        <v>58.1</v>
      </c>
      <c r="AC521" s="1">
        <f>(Table2[[#This Row],[Close Price]]/Table2[[#This Row],[Day Low]])-1</f>
        <v>5.3189401373895828E-2</v>
      </c>
      <c r="AD521" s="1">
        <f>(Table2[[#This Row],[Day High]]/Table2[[#This Row],[Close Price]])-1</f>
        <v>-5.5907566157286093E-3</v>
      </c>
      <c r="AE521" s="1">
        <f>(Table2[[#This Row],[Close Price]]/Table2[[#This Row],[Current Week Low]])-1</f>
        <v>5.3189401373895828E-2</v>
      </c>
      <c r="AF521" s="1">
        <f>(Table2[[#This Row],[Current Week High]]/Table2[[#This Row],[Close Price]])-1</f>
        <v>3.9135296310100598E-2</v>
      </c>
      <c r="AG521" s="1">
        <f>(Table2[[#This Row],[Close Price]]/Table2[[#This Row],[Current Month Low]])-1</f>
        <v>5.3189401373895828E-2</v>
      </c>
      <c r="AH521" s="1">
        <f>(Table2[[#This Row],[Current Month High]]/Table2[[#This Row],[Close Price]])-1</f>
        <v>8.2743197912784394E-2</v>
      </c>
      <c r="AI521">
        <v>47.223257547521399</v>
      </c>
      <c r="AJ521">
        <v>27.609988109393498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-0.06</v>
      </c>
      <c r="AM521" t="s">
        <v>3161</v>
      </c>
      <c r="AN521">
        <v>-8.26</v>
      </c>
      <c r="AO521" t="s">
        <v>3161</v>
      </c>
      <c r="AP521">
        <v>8.5948591026398999E-2</v>
      </c>
      <c r="AQ521">
        <f>(Table2[[#This Row],[Sharpe Ratio]]-AVERAGE(Table2[Sharpe Ratio]))/_xlfn.STDEV.P(Table2[Sharpe Ratio])</f>
        <v>0.33067562803470807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544</v>
      </c>
      <c r="AT521">
        <f>_xlfn.RANK.AVG(Table2[[#This Row],[6M Return vs Nifty Z-Score]],Table2[6M Return vs Nifty Z-Score])</f>
        <v>640</v>
      </c>
      <c r="AU521">
        <f>_xlfn.RANK.AVG(Table2[[#This Row],[Sharpe Ratio Z-Score]],Table2[Sharpe Ratio Z-Score])</f>
        <v>260</v>
      </c>
      <c r="AV521">
        <f>(Table2[[#This Row],[Rank 1Y]]+Table2[[#This Row],[Rank 6M]]+Table2[[#This Row],[Rank Sharpe]])/3</f>
        <v>481.33333333333331</v>
      </c>
    </row>
    <row r="522" spans="1:48" x14ac:dyDescent="0.3">
      <c r="A522" t="s">
        <v>1723</v>
      </c>
      <c r="B522" t="s">
        <v>1724</v>
      </c>
      <c r="C522" t="s">
        <v>3125</v>
      </c>
      <c r="D522" t="s">
        <v>798</v>
      </c>
      <c r="E522">
        <v>4635.3155310000002</v>
      </c>
      <c r="F522">
        <v>378</v>
      </c>
      <c r="G522">
        <v>-14.8124046914423</v>
      </c>
      <c r="H522">
        <f>(Table2[[#This Row],[1Y Return vs Nifty]]-AVERAGE(Table2[1Y Return vs Nifty]))/_xlfn.STDEV.P(Table2[1Y Return vs Nifty])</f>
        <v>-0.73413417671467041</v>
      </c>
      <c r="I522">
        <v>5.9013220464417904</v>
      </c>
      <c r="J522">
        <f>(Table2[[#This Row],[1M Return vs Nifty]]-AVERAGE(Table2[1M Return vs Nifty]))/_xlfn.STDEV.P(Table2[1M Return vs Nifty])</f>
        <v>0.54170367927059682</v>
      </c>
      <c r="K522">
        <v>9.86975672548947</v>
      </c>
      <c r="L522">
        <f>(Table2[[#This Row],[6M Return vs Nifty]]-AVERAGE(Table2[6M Return vs Nifty]))/_xlfn.STDEV.P(Table2[6M Return vs Nifty])</f>
        <v>0.18341196598445084</v>
      </c>
      <c r="M522">
        <v>-3.62821338452</v>
      </c>
      <c r="N522">
        <f>(Table2[[#This Row],[1W Return vs Nifty]]-AVERAGE(Table2[1W Return vs Nifty]))/_xlfn.STDEV.P(Table2[1W Return vs Nifty])</f>
        <v>-0.62346840970092987</v>
      </c>
      <c r="O522">
        <v>397.04</v>
      </c>
      <c r="P522">
        <v>385.10388778846499</v>
      </c>
      <c r="Q522">
        <v>357.62957436286803</v>
      </c>
      <c r="R522">
        <v>30.3847677432198</v>
      </c>
      <c r="S522" s="1">
        <f>(Table2[[#This Row],[Close Price]]-Table2[[#This Row],[20D EMA]])/Table2[[#This Row],[20D EMA]]</f>
        <v>-4.7954866008462674E-2</v>
      </c>
      <c r="T522" s="1">
        <f>(Table2[[#This Row],[Close Price]]-Table2[[#This Row],[50D EMA]])/Table2[[#This Row],[50D EMA]]</f>
        <v>-1.8446678970862808E-2</v>
      </c>
      <c r="U522" s="1">
        <f>(Table2[[#This Row],[Close Price]]-Table2[[#This Row],[200D EMA]])/Table2[[#This Row],[200D EMA]]</f>
        <v>5.6959566818327971E-2</v>
      </c>
      <c r="V522">
        <v>1.1590116118088001</v>
      </c>
      <c r="W522">
        <v>374.1</v>
      </c>
      <c r="X522">
        <v>391.2</v>
      </c>
      <c r="Y522">
        <v>374.1</v>
      </c>
      <c r="Z522">
        <v>404.7</v>
      </c>
      <c r="AA522">
        <v>372.95</v>
      </c>
      <c r="AB522">
        <v>427</v>
      </c>
      <c r="AC522" s="1">
        <f>(Table2[[#This Row],[Close Price]]/Table2[[#This Row],[Day Low]])-1</f>
        <v>1.0425020048115519E-2</v>
      </c>
      <c r="AD522" s="1">
        <f>(Table2[[#This Row],[Day High]]/Table2[[#This Row],[Close Price]])-1</f>
        <v>3.4920634920634797E-2</v>
      </c>
      <c r="AE522" s="1">
        <f>(Table2[[#This Row],[Close Price]]/Table2[[#This Row],[Current Week Low]])-1</f>
        <v>1.0425020048115519E-2</v>
      </c>
      <c r="AF522" s="1">
        <f>(Table2[[#This Row],[Current Week High]]/Table2[[#This Row],[Close Price]])-1</f>
        <v>7.0634920634920606E-2</v>
      </c>
      <c r="AG522" s="1">
        <f>(Table2[[#This Row],[Close Price]]/Table2[[#This Row],[Current Month Low]])-1</f>
        <v>1.3540689100415726E-2</v>
      </c>
      <c r="AH522" s="1">
        <f>(Table2[[#This Row],[Current Month High]]/Table2[[#This Row],[Close Price]])-1</f>
        <v>0.12962962962962954</v>
      </c>
      <c r="AI522">
        <v>19.021164021164001</v>
      </c>
      <c r="AJ522">
        <v>41.071095353610701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0.12</v>
      </c>
      <c r="AM522" t="s">
        <v>3162</v>
      </c>
      <c r="AN522">
        <v>-2.85</v>
      </c>
      <c r="AO522" t="s">
        <v>3161</v>
      </c>
      <c r="AP522">
        <v>-2.5252728847056E-2</v>
      </c>
      <c r="AQ522">
        <f>(Table2[[#This Row],[Sharpe Ratio]]-AVERAGE(Table2[Sharpe Ratio]))/_xlfn.STDEV.P(Table2[Sharpe Ratio])</f>
        <v>-0.97643822684775761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-1.6089251680083101</v>
      </c>
      <c r="AS522">
        <f>_xlfn.RANK.AVG(Table2[[#This Row],[1Y Return vs Nifty Z-Score]],Table2[1Y Return vs Nifty Z-Score])</f>
        <v>572</v>
      </c>
      <c r="AT522">
        <f>_xlfn.RANK.AVG(Table2[[#This Row],[6M Return vs Nifty Z-Score]],Table2[6M Return vs Nifty Z-Score])</f>
        <v>259</v>
      </c>
      <c r="AU522">
        <f>_xlfn.RANK.AVG(Table2[[#This Row],[Sharpe Ratio Z-Score]],Table2[Sharpe Ratio Z-Score])</f>
        <v>619</v>
      </c>
      <c r="AV522">
        <f>(Table2[[#This Row],[Rank 1Y]]+Table2[[#This Row],[Rank 6M]]+Table2[[#This Row],[Rank Sharpe]])/3</f>
        <v>483.33333333333331</v>
      </c>
    </row>
    <row r="523" spans="1:48" x14ac:dyDescent="0.3">
      <c r="A523" t="s">
        <v>557</v>
      </c>
      <c r="B523" t="s">
        <v>558</v>
      </c>
      <c r="C523" t="s">
        <v>3116</v>
      </c>
      <c r="D523" t="s">
        <v>54</v>
      </c>
      <c r="E523">
        <v>34773.052584500001</v>
      </c>
      <c r="F523">
        <v>281.64999999999998</v>
      </c>
      <c r="G523">
        <v>-19.230659460416302</v>
      </c>
      <c r="H523">
        <f>(Table2[[#This Row],[1Y Return vs Nifty]]-AVERAGE(Table2[1Y Return vs Nifty]))/_xlfn.STDEV.P(Table2[1Y Return vs Nifty])</f>
        <v>-0.80709409129725151</v>
      </c>
      <c r="I523">
        <v>-5.2552624324564299</v>
      </c>
      <c r="J523">
        <f>(Table2[[#This Row],[1M Return vs Nifty]]-AVERAGE(Table2[1M Return vs Nifty]))/_xlfn.STDEV.P(Table2[1M Return vs Nifty])</f>
        <v>-0.70682240100494764</v>
      </c>
      <c r="K523">
        <v>-8.5573988143164605</v>
      </c>
      <c r="L523">
        <f>(Table2[[#This Row],[6M Return vs Nifty]]-AVERAGE(Table2[6M Return vs Nifty]))/_xlfn.STDEV.P(Table2[6M Return vs Nifty])</f>
        <v>-0.45519658536774532</v>
      </c>
      <c r="M523">
        <v>3.8986908604895301</v>
      </c>
      <c r="N523">
        <f>(Table2[[#This Row],[1W Return vs Nifty]]-AVERAGE(Table2[1W Return vs Nifty]))/_xlfn.STDEV.P(Table2[1W Return vs Nifty])</f>
        <v>0.83666320210104195</v>
      </c>
      <c r="O523">
        <v>297.89999999999998</v>
      </c>
      <c r="P523">
        <v>305.14999487038602</v>
      </c>
      <c r="Q523">
        <v>294.27005650772901</v>
      </c>
      <c r="R523">
        <v>32.9111228580663</v>
      </c>
      <c r="S523" s="1">
        <f>(Table2[[#This Row],[Close Price]]-Table2[[#This Row],[20D EMA]])/Table2[[#This Row],[20D EMA]]</f>
        <v>-5.4548506210137633E-2</v>
      </c>
      <c r="T523" s="1">
        <f>(Table2[[#This Row],[Close Price]]-Table2[[#This Row],[50D EMA]])/Table2[[#This Row],[50D EMA]]</f>
        <v>-7.7011290399555093E-2</v>
      </c>
      <c r="U523" s="1">
        <f>(Table2[[#This Row],[Close Price]]-Table2[[#This Row],[200D EMA]])/Table2[[#This Row],[200D EMA]]</f>
        <v>-4.2885968954838483E-2</v>
      </c>
      <c r="V523">
        <v>1.03227232100088</v>
      </c>
      <c r="W523">
        <v>280.10000000000002</v>
      </c>
      <c r="X523">
        <v>290.75</v>
      </c>
      <c r="Y523">
        <v>280.10000000000002</v>
      </c>
      <c r="Z523">
        <v>295.39999999999998</v>
      </c>
      <c r="AA523">
        <v>279.3</v>
      </c>
      <c r="AB523">
        <v>339.9</v>
      </c>
      <c r="AC523" s="1">
        <f>(Table2[[#This Row],[Close Price]]/Table2[[#This Row],[Day Low]])-1</f>
        <v>5.5337379507316431E-3</v>
      </c>
      <c r="AD523" s="1">
        <f>(Table2[[#This Row],[Day High]]/Table2[[#This Row],[Close Price]])-1</f>
        <v>3.2309604118587076E-2</v>
      </c>
      <c r="AE523" s="1">
        <f>(Table2[[#This Row],[Close Price]]/Table2[[#This Row],[Current Week Low]])-1</f>
        <v>5.5337379507316431E-3</v>
      </c>
      <c r="AF523" s="1">
        <f>(Table2[[#This Row],[Current Week High]]/Table2[[#This Row],[Close Price]])-1</f>
        <v>4.8819456772590142E-2</v>
      </c>
      <c r="AG523" s="1">
        <f>(Table2[[#This Row],[Close Price]]/Table2[[#This Row],[Current Month Low]])-1</f>
        <v>8.4138918725382705E-3</v>
      </c>
      <c r="AH523" s="1">
        <f>(Table2[[#This Row],[Current Month High]]/Table2[[#This Row],[Close Price]])-1</f>
        <v>0.20681697141842714</v>
      </c>
      <c r="AI523">
        <v>21.782353985442899</v>
      </c>
      <c r="AJ523">
        <v>18.664419633452699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-0.09</v>
      </c>
      <c r="AM523" t="s">
        <v>3161</v>
      </c>
      <c r="AN523">
        <v>-6.26</v>
      </c>
      <c r="AO523" t="s">
        <v>3161</v>
      </c>
      <c r="AP523">
        <v>4.5493347626850998E-2</v>
      </c>
      <c r="AQ523">
        <f>(Table2[[#This Row],[Sharpe Ratio]]-AVERAGE(Table2[Sharpe Ratio]))/_xlfn.STDEV.P(Table2[Sharpe Ratio])</f>
        <v>-0.14485478122992665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594</v>
      </c>
      <c r="AT523">
        <f>_xlfn.RANK.AVG(Table2[[#This Row],[6M Return vs Nifty Z-Score]],Table2[6M Return vs Nifty Z-Score])</f>
        <v>481</v>
      </c>
      <c r="AU523">
        <f>_xlfn.RANK.AVG(Table2[[#This Row],[Sharpe Ratio Z-Score]],Table2[Sharpe Ratio Z-Score])</f>
        <v>376</v>
      </c>
      <c r="AV523">
        <f>(Table2[[#This Row],[Rank 1Y]]+Table2[[#This Row],[Rank 6M]]+Table2[[#This Row],[Rank Sharpe]])/3</f>
        <v>483.66666666666669</v>
      </c>
    </row>
    <row r="524" spans="1:48" x14ac:dyDescent="0.3">
      <c r="A524" t="s">
        <v>322</v>
      </c>
      <c r="B524" t="s">
        <v>323</v>
      </c>
      <c r="C524" t="s">
        <v>3116</v>
      </c>
      <c r="D524" t="s">
        <v>324</v>
      </c>
      <c r="E524">
        <v>82718.229932275004</v>
      </c>
      <c r="F524">
        <v>76.930000000000007</v>
      </c>
      <c r="G524">
        <v>4.4267324308465303</v>
      </c>
      <c r="H524">
        <f>(Table2[[#This Row],[1Y Return vs Nifty]]-AVERAGE(Table2[1Y Return vs Nifty]))/_xlfn.STDEV.P(Table2[1Y Return vs Nifty])</f>
        <v>-0.41643275964344101</v>
      </c>
      <c r="I524">
        <v>-4.5623770455000097</v>
      </c>
      <c r="J524">
        <f>(Table2[[#This Row],[1M Return vs Nifty]]-AVERAGE(Table2[1M Return vs Nifty]))/_xlfn.STDEV.P(Table2[1M Return vs Nifty])</f>
        <v>-0.62928205002269644</v>
      </c>
      <c r="K524">
        <v>-20.1600121457993</v>
      </c>
      <c r="L524">
        <f>(Table2[[#This Row],[6M Return vs Nifty]]-AVERAGE(Table2[6M Return vs Nifty]))/_xlfn.STDEV.P(Table2[6M Return vs Nifty])</f>
        <v>-0.85729489487145771</v>
      </c>
      <c r="M524">
        <v>0.98298503233583301</v>
      </c>
      <c r="N524">
        <f>(Table2[[#This Row],[1W Return vs Nifty]]-AVERAGE(Table2[1W Return vs Nifty]))/_xlfn.STDEV.P(Table2[1W Return vs Nifty])</f>
        <v>0.27105028717321689</v>
      </c>
      <c r="O524">
        <v>83.89</v>
      </c>
      <c r="P524">
        <v>87.349713365584705</v>
      </c>
      <c r="Q524">
        <v>84.339705313697493</v>
      </c>
      <c r="R524">
        <v>25.203802580008698</v>
      </c>
      <c r="S524" s="1">
        <f>(Table2[[#This Row],[Close Price]]-Table2[[#This Row],[20D EMA]])/Table2[[#This Row],[20D EMA]]</f>
        <v>-8.2965788532602142E-2</v>
      </c>
      <c r="T524" s="1">
        <f>(Table2[[#This Row],[Close Price]]-Table2[[#This Row],[50D EMA]])/Table2[[#This Row],[50D EMA]]</f>
        <v>-0.11928732177946684</v>
      </c>
      <c r="U524" s="1">
        <f>(Table2[[#This Row],[Close Price]]-Table2[[#This Row],[200D EMA]])/Table2[[#This Row],[200D EMA]]</f>
        <v>-8.7855480240741204E-2</v>
      </c>
      <c r="V524">
        <v>0.30639452637313502</v>
      </c>
      <c r="W524">
        <v>76.2</v>
      </c>
      <c r="X524">
        <v>82.12</v>
      </c>
      <c r="Y524">
        <v>76.2</v>
      </c>
      <c r="Z524">
        <v>84.17</v>
      </c>
      <c r="AA524">
        <v>76.2</v>
      </c>
      <c r="AB524">
        <v>88.21</v>
      </c>
      <c r="AC524" s="1">
        <f>(Table2[[#This Row],[Close Price]]/Table2[[#This Row],[Day Low]])-1</f>
        <v>9.5800524934384068E-3</v>
      </c>
      <c r="AD524" s="1">
        <f>(Table2[[#This Row],[Day High]]/Table2[[#This Row],[Close Price]])-1</f>
        <v>6.7463928246457749E-2</v>
      </c>
      <c r="AE524" s="1">
        <f>(Table2[[#This Row],[Close Price]]/Table2[[#This Row],[Current Week Low]])-1</f>
        <v>9.5800524934384068E-3</v>
      </c>
      <c r="AF524" s="1">
        <f>(Table2[[#This Row],[Current Week High]]/Table2[[#This Row],[Close Price]])-1</f>
        <v>9.4111529962303209E-2</v>
      </c>
      <c r="AG524" s="1">
        <f>(Table2[[#This Row],[Close Price]]/Table2[[#This Row],[Current Month Low]])-1</f>
        <v>9.5800524934384068E-3</v>
      </c>
      <c r="AH524" s="1">
        <f>(Table2[[#This Row],[Current Month High]]/Table2[[#This Row],[Close Price]])-1</f>
        <v>0.14662680358767699</v>
      </c>
      <c r="AI524">
        <v>40.257376836084703</v>
      </c>
      <c r="AJ524">
        <v>29.294117647058801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-0.24</v>
      </c>
      <c r="AM524" t="s">
        <v>3161</v>
      </c>
      <c r="AN524">
        <v>-8.2100000000000009</v>
      </c>
      <c r="AO524" t="s">
        <v>3161</v>
      </c>
      <c r="AP524">
        <v>3.8052587400258998E-2</v>
      </c>
      <c r="AQ524">
        <f>(Table2[[#This Row],[Sharpe Ratio]]-AVERAGE(Table2[Sharpe Ratio]))/_xlfn.STDEV.P(Table2[Sharpe Ratio])</f>
        <v>-0.23231705950238521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443</v>
      </c>
      <c r="AT524">
        <f>_xlfn.RANK.AVG(Table2[[#This Row],[6M Return vs Nifty Z-Score]],Table2[6M Return vs Nifty Z-Score])</f>
        <v>606</v>
      </c>
      <c r="AU524">
        <f>_xlfn.RANK.AVG(Table2[[#This Row],[Sharpe Ratio Z-Score]],Table2[Sharpe Ratio Z-Score])</f>
        <v>403</v>
      </c>
      <c r="AV524">
        <f>(Table2[[#This Row],[Rank 1Y]]+Table2[[#This Row],[Rank 6M]]+Table2[[#This Row],[Rank Sharpe]])/3</f>
        <v>484</v>
      </c>
    </row>
    <row r="525" spans="1:48" x14ac:dyDescent="0.3">
      <c r="A525" t="s">
        <v>320</v>
      </c>
      <c r="B525" t="s">
        <v>321</v>
      </c>
      <c r="C525" t="s">
        <v>3116</v>
      </c>
      <c r="D525" t="s">
        <v>34</v>
      </c>
      <c r="E525">
        <v>83389.555640000006</v>
      </c>
      <c r="F525">
        <v>111.66</v>
      </c>
      <c r="G525">
        <v>-7.6872191146839697</v>
      </c>
      <c r="H525">
        <f>(Table2[[#This Row],[1Y Return vs Nifty]]-AVERAGE(Table2[1Y Return vs Nifty]))/_xlfn.STDEV.P(Table2[1Y Return vs Nifty])</f>
        <v>-0.61647393341773493</v>
      </c>
      <c r="I525">
        <v>-5.06255703717415</v>
      </c>
      <c r="J525">
        <f>(Table2[[#This Row],[1M Return vs Nifty]]-AVERAGE(Table2[1M Return vs Nifty]))/_xlfn.STDEV.P(Table2[1M Return vs Nifty])</f>
        <v>-0.68525686611612879</v>
      </c>
      <c r="K525">
        <v>-35.418096600542803</v>
      </c>
      <c r="L525">
        <f>(Table2[[#This Row],[6M Return vs Nifty]]-AVERAGE(Table2[6M Return vs Nifty]))/_xlfn.STDEV.P(Table2[6M Return vs Nifty])</f>
        <v>-1.3860766262137998</v>
      </c>
      <c r="M525">
        <v>-0.31475029064494803</v>
      </c>
      <c r="N525">
        <f>(Table2[[#This Row],[1W Return vs Nifty]]-AVERAGE(Table2[1W Return vs Nifty]))/_xlfn.STDEV.P(Table2[1W Return vs Nifty])</f>
        <v>1.9304774389178384E-2</v>
      </c>
      <c r="O525">
        <v>115.58</v>
      </c>
      <c r="P525">
        <v>121.248266487569</v>
      </c>
      <c r="Q525">
        <v>126.66324505915399</v>
      </c>
      <c r="R525">
        <v>15.435950589473199</v>
      </c>
      <c r="S525" s="1">
        <f>(Table2[[#This Row],[Close Price]]-Table2[[#This Row],[20D EMA]])/Table2[[#This Row],[20D EMA]]</f>
        <v>-3.3915902405260441E-2</v>
      </c>
      <c r="T525" s="1">
        <f>(Table2[[#This Row],[Close Price]]-Table2[[#This Row],[50D EMA]])/Table2[[#This Row],[50D EMA]]</f>
        <v>-7.9079617097470342E-2</v>
      </c>
      <c r="U525" s="1">
        <f>(Table2[[#This Row],[Close Price]]-Table2[[#This Row],[200D EMA]])/Table2[[#This Row],[200D EMA]]</f>
        <v>-0.11844987116939262</v>
      </c>
      <c r="V525">
        <v>0.78111106571564903</v>
      </c>
      <c r="W525">
        <v>108.31</v>
      </c>
      <c r="X525">
        <v>113.2</v>
      </c>
      <c r="Y525">
        <v>108.31</v>
      </c>
      <c r="Z525">
        <v>114.11</v>
      </c>
      <c r="AA525">
        <v>108.31</v>
      </c>
      <c r="AB525">
        <v>123.64</v>
      </c>
      <c r="AC525" s="1">
        <f>(Table2[[#This Row],[Close Price]]/Table2[[#This Row],[Day Low]])-1</f>
        <v>3.0929738712953458E-2</v>
      </c>
      <c r="AD525" s="1">
        <f>(Table2[[#This Row],[Day High]]/Table2[[#This Row],[Close Price]])-1</f>
        <v>1.3791868171234123E-2</v>
      </c>
      <c r="AE525" s="1">
        <f>(Table2[[#This Row],[Close Price]]/Table2[[#This Row],[Current Week Low]])-1</f>
        <v>3.0929738712953458E-2</v>
      </c>
      <c r="AF525" s="1">
        <f>(Table2[[#This Row],[Current Week High]]/Table2[[#This Row],[Close Price]])-1</f>
        <v>2.1941608454236095E-2</v>
      </c>
      <c r="AG525" s="1">
        <f>(Table2[[#This Row],[Close Price]]/Table2[[#This Row],[Current Month Low]])-1</f>
        <v>3.0929738712953458E-2</v>
      </c>
      <c r="AH525" s="1">
        <f>(Table2[[#This Row],[Current Month High]]/Table2[[#This Row],[Close Price]])-1</f>
        <v>0.10728998746193796</v>
      </c>
      <c r="AI525">
        <v>54.486835034927402</v>
      </c>
      <c r="AJ525">
        <v>22.367123287671198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-0.18</v>
      </c>
      <c r="AM525" t="s">
        <v>3161</v>
      </c>
      <c r="AN525">
        <v>-8.09</v>
      </c>
      <c r="AO525" t="s">
        <v>3161</v>
      </c>
      <c r="AP525">
        <v>9.6488960650644995E-2</v>
      </c>
      <c r="AQ525">
        <f>(Table2[[#This Row],[Sharpe Ratio]]-AVERAGE(Table2[Sharpe Ratio]))/_xlfn.STDEV.P(Table2[Sharpe Ratio])</f>
        <v>0.45457220756373451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528</v>
      </c>
      <c r="AT525">
        <f>_xlfn.RANK.AVG(Table2[[#This Row],[6M Return vs Nifty Z-Score]],Table2[6M Return vs Nifty Z-Score])</f>
        <v>706</v>
      </c>
      <c r="AU525">
        <f>_xlfn.RANK.AVG(Table2[[#This Row],[Sharpe Ratio Z-Score]],Table2[Sharpe Ratio Z-Score])</f>
        <v>223</v>
      </c>
      <c r="AV525">
        <f>(Table2[[#This Row],[Rank 1Y]]+Table2[[#This Row],[Rank 6M]]+Table2[[#This Row],[Rank Sharpe]])/3</f>
        <v>485.66666666666669</v>
      </c>
    </row>
    <row r="526" spans="1:48" x14ac:dyDescent="0.3">
      <c r="A526" t="s">
        <v>1373</v>
      </c>
      <c r="B526" t="s">
        <v>1374</v>
      </c>
      <c r="C526" t="s">
        <v>3125</v>
      </c>
      <c r="D526" t="s">
        <v>95</v>
      </c>
      <c r="E526">
        <v>7824.2387982849996</v>
      </c>
      <c r="F526">
        <v>1642.55</v>
      </c>
      <c r="G526">
        <v>-9.6583365544215507</v>
      </c>
      <c r="H526">
        <f>(Table2[[#This Row],[1Y Return vs Nifty]]-AVERAGE(Table2[1Y Return vs Nifty]))/_xlfn.STDEV.P(Table2[1Y Return vs Nifty])</f>
        <v>-0.64902356388390336</v>
      </c>
      <c r="I526">
        <v>16.130393958361399</v>
      </c>
      <c r="J526">
        <f>(Table2[[#This Row],[1M Return vs Nifty]]-AVERAGE(Table2[1M Return vs Nifty]))/_xlfn.STDEV.P(Table2[1M Return vs Nifty])</f>
        <v>1.686432434132936</v>
      </c>
      <c r="K526">
        <v>14.6529437738238</v>
      </c>
      <c r="L526">
        <f>(Table2[[#This Row],[6M Return vs Nifty]]-AVERAGE(Table2[6M Return vs Nifty]))/_xlfn.STDEV.P(Table2[6M Return vs Nifty])</f>
        <v>0.34917733032323489</v>
      </c>
      <c r="M526">
        <v>13.951701416383999</v>
      </c>
      <c r="N526">
        <f>(Table2[[#This Row],[1W Return vs Nifty]]-AVERAGE(Table2[1W Return vs Nifty]))/_xlfn.STDEV.P(Table2[1W Return vs Nifty])</f>
        <v>2.7868299676969608</v>
      </c>
      <c r="O526">
        <v>1526.74</v>
      </c>
      <c r="P526">
        <v>1492.6525288263099</v>
      </c>
      <c r="Q526">
        <v>1444.8151388055601</v>
      </c>
      <c r="R526">
        <v>78.496674995597104</v>
      </c>
      <c r="S526" s="1">
        <f>(Table2[[#This Row],[Close Price]]-Table2[[#This Row],[20D EMA]])/Table2[[#This Row],[20D EMA]]</f>
        <v>7.5854434939806342E-2</v>
      </c>
      <c r="T526" s="1">
        <f>(Table2[[#This Row],[Close Price]]-Table2[[#This Row],[50D EMA]])/Table2[[#This Row],[50D EMA]]</f>
        <v>0.10042355355908331</v>
      </c>
      <c r="U526" s="1">
        <f>(Table2[[#This Row],[Close Price]]-Table2[[#This Row],[200D EMA]])/Table2[[#This Row],[200D EMA]]</f>
        <v>0.13685824288767406</v>
      </c>
      <c r="V526">
        <v>0.55851896616560703</v>
      </c>
      <c r="W526">
        <v>1605</v>
      </c>
      <c r="X526">
        <v>1680</v>
      </c>
      <c r="Y526">
        <v>1590.6</v>
      </c>
      <c r="Z526">
        <v>1680</v>
      </c>
      <c r="AA526">
        <v>1406.2</v>
      </c>
      <c r="AB526">
        <v>1680</v>
      </c>
      <c r="AC526" s="1">
        <f>(Table2[[#This Row],[Close Price]]/Table2[[#This Row],[Day Low]])-1</f>
        <v>2.3395638629283511E-2</v>
      </c>
      <c r="AD526" s="1">
        <f>(Table2[[#This Row],[Day High]]/Table2[[#This Row],[Close Price]])-1</f>
        <v>2.2799914766673757E-2</v>
      </c>
      <c r="AE526" s="1">
        <f>(Table2[[#This Row],[Close Price]]/Table2[[#This Row],[Current Week Low]])-1</f>
        <v>3.2660631208349056E-2</v>
      </c>
      <c r="AF526" s="1">
        <f>(Table2[[#This Row],[Current Week High]]/Table2[[#This Row],[Close Price]])-1</f>
        <v>2.2799914766673757E-2</v>
      </c>
      <c r="AG526" s="1">
        <f>(Table2[[#This Row],[Close Price]]/Table2[[#This Row],[Current Month Low]])-1</f>
        <v>0.1680770871853221</v>
      </c>
      <c r="AH526" s="1">
        <f>(Table2[[#This Row],[Current Month High]]/Table2[[#This Row],[Close Price]])-1</f>
        <v>2.2799914766673757E-2</v>
      </c>
      <c r="AI526">
        <v>2.2799914766673699</v>
      </c>
      <c r="AJ526">
        <v>31.4039999999999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0.18</v>
      </c>
      <c r="AM526" t="s">
        <v>3162</v>
      </c>
      <c r="AN526">
        <v>12.47</v>
      </c>
      <c r="AO526" t="s">
        <v>3162</v>
      </c>
      <c r="AP526">
        <v>-9.7566357656024005E-2</v>
      </c>
      <c r="AQ526">
        <f>(Table2[[#This Row],[Sharpe Ratio]]-AVERAGE(Table2[Sharpe Ratio]))/_xlfn.STDEV.P(Table2[Sharpe Ratio])</f>
        <v>-1.8264474373552797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2.3469687309139484</v>
      </c>
      <c r="AS526">
        <f>_xlfn.RANK.AVG(Table2[[#This Row],[1Y Return vs Nifty Z-Score]],Table2[1Y Return vs Nifty Z-Score])</f>
        <v>539</v>
      </c>
      <c r="AT526">
        <f>_xlfn.RANK.AVG(Table2[[#This Row],[6M Return vs Nifty Z-Score]],Table2[6M Return vs Nifty Z-Score])</f>
        <v>210</v>
      </c>
      <c r="AU526">
        <f>_xlfn.RANK.AVG(Table2[[#This Row],[Sharpe Ratio Z-Score]],Table2[Sharpe Ratio Z-Score])</f>
        <v>712</v>
      </c>
      <c r="AV526">
        <f>(Table2[[#This Row],[Rank 1Y]]+Table2[[#This Row],[Rank 6M]]+Table2[[#This Row],[Rank Sharpe]])/3</f>
        <v>487</v>
      </c>
    </row>
    <row r="527" spans="1:48" x14ac:dyDescent="0.3">
      <c r="A527" t="s">
        <v>1086</v>
      </c>
      <c r="B527" t="s">
        <v>1087</v>
      </c>
      <c r="C527" t="s">
        <v>3118</v>
      </c>
      <c r="D527" t="s">
        <v>122</v>
      </c>
      <c r="E527">
        <v>11560.051600479999</v>
      </c>
      <c r="F527">
        <v>1915.35</v>
      </c>
      <c r="G527">
        <v>1.9952274121142399</v>
      </c>
      <c r="H527">
        <f>(Table2[[#This Row],[1Y Return vs Nifty]]-AVERAGE(Table2[1Y Return vs Nifty]))/_xlfn.STDEV.P(Table2[1Y Return vs Nifty])</f>
        <v>-0.45658490291041276</v>
      </c>
      <c r="I527">
        <v>-3.0450995015945299</v>
      </c>
      <c r="J527">
        <f>(Table2[[#This Row],[1M Return vs Nifty]]-AVERAGE(Table2[1M Return vs Nifty]))/_xlfn.STDEV.P(Table2[1M Return vs Nifty])</f>
        <v>-0.45948451134359231</v>
      </c>
      <c r="K527">
        <v>5.8071073901441501</v>
      </c>
      <c r="L527">
        <f>(Table2[[#This Row],[6M Return vs Nifty]]-AVERAGE(Table2[6M Return vs Nifty]))/_xlfn.STDEV.P(Table2[6M Return vs Nifty])</f>
        <v>4.2617441235778687E-2</v>
      </c>
      <c r="M527">
        <v>0.73027883979696595</v>
      </c>
      <c r="N527">
        <f>(Table2[[#This Row],[1W Return vs Nifty]]-AVERAGE(Table2[1W Return vs Nifty]))/_xlfn.STDEV.P(Table2[1W Return vs Nifty])</f>
        <v>0.22202823398730601</v>
      </c>
      <c r="O527">
        <v>1980.12</v>
      </c>
      <c r="P527">
        <v>2064.8276313572201</v>
      </c>
      <c r="Q527">
        <v>1911.92603714711</v>
      </c>
      <c r="R527">
        <v>20.409578960252201</v>
      </c>
      <c r="S527" s="1">
        <f>(Table2[[#This Row],[Close Price]]-Table2[[#This Row],[20D EMA]])/Table2[[#This Row],[20D EMA]]</f>
        <v>-3.2710138779467907E-2</v>
      </c>
      <c r="T527" s="1">
        <f>(Table2[[#This Row],[Close Price]]-Table2[[#This Row],[50D EMA]])/Table2[[#This Row],[50D EMA]]</f>
        <v>-7.2392304852569159E-2</v>
      </c>
      <c r="U527" s="1">
        <f>(Table2[[#This Row],[Close Price]]-Table2[[#This Row],[200D EMA]])/Table2[[#This Row],[200D EMA]]</f>
        <v>1.7908448268213111E-3</v>
      </c>
      <c r="V527">
        <v>0.91666562491808801</v>
      </c>
      <c r="W527">
        <v>1801.1</v>
      </c>
      <c r="X527">
        <v>1915.35</v>
      </c>
      <c r="Y527">
        <v>1801.1</v>
      </c>
      <c r="Z527">
        <v>1969</v>
      </c>
      <c r="AA527">
        <v>1801.1</v>
      </c>
      <c r="AB527">
        <v>2033.6</v>
      </c>
      <c r="AC527" s="1">
        <f>(Table2[[#This Row],[Close Price]]/Table2[[#This Row],[Day Low]])-1</f>
        <v>6.3433457331630638E-2</v>
      </c>
      <c r="AD527" s="1">
        <f>(Table2[[#This Row],[Day High]]/Table2[[#This Row],[Close Price]])-1</f>
        <v>0</v>
      </c>
      <c r="AE527" s="1">
        <f>(Table2[[#This Row],[Close Price]]/Table2[[#This Row],[Current Week Low]])-1</f>
        <v>6.3433457331630638E-2</v>
      </c>
      <c r="AF527" s="1">
        <f>(Table2[[#This Row],[Current Week High]]/Table2[[#This Row],[Close Price]])-1</f>
        <v>2.8010546375336176E-2</v>
      </c>
      <c r="AG527" s="1">
        <f>(Table2[[#This Row],[Close Price]]/Table2[[#This Row],[Current Month Low]])-1</f>
        <v>6.3433457331630638E-2</v>
      </c>
      <c r="AH527" s="1">
        <f>(Table2[[#This Row],[Current Month High]]/Table2[[#This Row],[Close Price]])-1</f>
        <v>6.1738063539301002E-2</v>
      </c>
      <c r="AI527">
        <v>29.689090766700598</v>
      </c>
      <c r="AJ527">
        <v>32.996562858035603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-0.17</v>
      </c>
      <c r="AM527" t="s">
        <v>3161</v>
      </c>
      <c r="AN527">
        <v>-6.78</v>
      </c>
      <c r="AO527" t="s">
        <v>3161</v>
      </c>
      <c r="AP527">
        <v>-6.9057469487689996E-2</v>
      </c>
      <c r="AQ527">
        <f>(Table2[[#This Row],[Sharpe Ratio]]-AVERAGE(Table2[Sharpe Ratio]))/_xlfn.STDEV.P(Table2[Sharpe Ratio])</f>
        <v>-1.4913402393963855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466</v>
      </c>
      <c r="AT527">
        <f>_xlfn.RANK.AVG(Table2[[#This Row],[6M Return vs Nifty Z-Score]],Table2[6M Return vs Nifty Z-Score])</f>
        <v>311</v>
      </c>
      <c r="AU527">
        <f>_xlfn.RANK.AVG(Table2[[#This Row],[Sharpe Ratio Z-Score]],Table2[Sharpe Ratio Z-Score])</f>
        <v>685</v>
      </c>
      <c r="AV527">
        <f>(Table2[[#This Row],[Rank 1Y]]+Table2[[#This Row],[Rank 6M]]+Table2[[#This Row],[Rank Sharpe]])/3</f>
        <v>487.33333333333331</v>
      </c>
    </row>
    <row r="528" spans="1:48" x14ac:dyDescent="0.3">
      <c r="A528" t="s">
        <v>1779</v>
      </c>
      <c r="B528" t="s">
        <v>1780</v>
      </c>
      <c r="C528" t="s">
        <v>3120</v>
      </c>
      <c r="D528" t="s">
        <v>51</v>
      </c>
      <c r="E528">
        <v>4299.4971525000001</v>
      </c>
      <c r="F528">
        <v>348.7</v>
      </c>
      <c r="G528">
        <v>12.2319654417821</v>
      </c>
      <c r="H528">
        <f>(Table2[[#This Row],[1Y Return vs Nifty]]-AVERAGE(Table2[1Y Return vs Nifty]))/_xlfn.STDEV.P(Table2[1Y Return vs Nifty])</f>
        <v>-0.28754269703909685</v>
      </c>
      <c r="I528">
        <v>0.90716382196831402</v>
      </c>
      <c r="J528">
        <f>(Table2[[#This Row],[1M Return vs Nifty]]-AVERAGE(Table2[1M Return vs Nifty]))/_xlfn.STDEV.P(Table2[1M Return vs Nifty])</f>
        <v>-1.7189304874450282E-2</v>
      </c>
      <c r="K528">
        <v>-0.558709516182609</v>
      </c>
      <c r="L528">
        <f>(Table2[[#This Row],[6M Return vs Nifty]]-AVERAGE(Table2[6M Return vs Nifty]))/_xlfn.STDEV.P(Table2[6M Return vs Nifty])</f>
        <v>-0.17799529000974401</v>
      </c>
      <c r="M528">
        <v>4.4820371940186901</v>
      </c>
      <c r="N528">
        <f>(Table2[[#This Row],[1W Return vs Nifty]]-AVERAGE(Table2[1W Return vs Nifty]))/_xlfn.STDEV.P(Table2[1W Return vs Nifty])</f>
        <v>0.94982558526533367</v>
      </c>
      <c r="O528">
        <v>362.6</v>
      </c>
      <c r="P528">
        <v>356.51363969692397</v>
      </c>
      <c r="Q528">
        <v>327.36845289067998</v>
      </c>
      <c r="R528">
        <v>38.316891200377498</v>
      </c>
      <c r="S528" s="1">
        <f>(Table2[[#This Row],[Close Price]]-Table2[[#This Row],[20D EMA]])/Table2[[#This Row],[20D EMA]]</f>
        <v>-3.8334252619967001E-2</v>
      </c>
      <c r="T528" s="1">
        <f>(Table2[[#This Row],[Close Price]]-Table2[[#This Row],[50D EMA]])/Table2[[#This Row],[50D EMA]]</f>
        <v>-2.1916804371261766E-2</v>
      </c>
      <c r="U528" s="1">
        <f>(Table2[[#This Row],[Close Price]]-Table2[[#This Row],[200D EMA]])/Table2[[#This Row],[200D EMA]]</f>
        <v>6.5160668112523898E-2</v>
      </c>
      <c r="V528">
        <v>0.79276245265106904</v>
      </c>
      <c r="W528">
        <v>345</v>
      </c>
      <c r="X528">
        <v>372.95</v>
      </c>
      <c r="Y528">
        <v>345</v>
      </c>
      <c r="Z528">
        <v>392.95</v>
      </c>
      <c r="AA528">
        <v>336.55</v>
      </c>
      <c r="AB528">
        <v>392.95</v>
      </c>
      <c r="AC528" s="1">
        <f>(Table2[[#This Row],[Close Price]]/Table2[[#This Row],[Day Low]])-1</f>
        <v>1.0724637681159388E-2</v>
      </c>
      <c r="AD528" s="1">
        <f>(Table2[[#This Row],[Day High]]/Table2[[#This Row],[Close Price]])-1</f>
        <v>6.9544020648121707E-2</v>
      </c>
      <c r="AE528" s="1">
        <f>(Table2[[#This Row],[Close Price]]/Table2[[#This Row],[Current Week Low]])-1</f>
        <v>1.0724637681159388E-2</v>
      </c>
      <c r="AF528" s="1">
        <f>(Table2[[#This Row],[Current Week High]]/Table2[[#This Row],[Close Price]])-1</f>
        <v>0.12689991396615996</v>
      </c>
      <c r="AG528" s="1">
        <f>(Table2[[#This Row],[Close Price]]/Table2[[#This Row],[Current Month Low]])-1</f>
        <v>3.6101619373049898E-2</v>
      </c>
      <c r="AH528" s="1">
        <f>(Table2[[#This Row],[Current Month High]]/Table2[[#This Row],[Close Price]])-1</f>
        <v>0.12689991396615996</v>
      </c>
      <c r="AI528">
        <v>17.837682821909901</v>
      </c>
      <c r="AJ528">
        <v>39.424230307876797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</v>
      </c>
      <c r="AM528" t="s">
        <v>3163</v>
      </c>
      <c r="AN528">
        <v>-2.9</v>
      </c>
      <c r="AO528" t="s">
        <v>3161</v>
      </c>
      <c r="AP528">
        <v>-6.5682205958365006E-2</v>
      </c>
      <c r="AQ528">
        <f>(Table2[[#This Row],[Sharpe Ratio]]-AVERAGE(Table2[Sharpe Ratio]))/_xlfn.STDEV.P(Table2[Sharpe Ratio])</f>
        <v>-1.451665766754507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-0.98456747341246453</v>
      </c>
      <c r="AS528">
        <f>_xlfn.RANK.AVG(Table2[[#This Row],[1Y Return vs Nifty Z-Score]],Table2[1Y Return vs Nifty Z-Score])</f>
        <v>393</v>
      </c>
      <c r="AT528">
        <f>_xlfn.RANK.AVG(Table2[[#This Row],[6M Return vs Nifty Z-Score]],Table2[6M Return vs Nifty Z-Score])</f>
        <v>388</v>
      </c>
      <c r="AU528">
        <f>_xlfn.RANK.AVG(Table2[[#This Row],[Sharpe Ratio Z-Score]],Table2[Sharpe Ratio Z-Score])</f>
        <v>682</v>
      </c>
      <c r="AV528">
        <f>(Table2[[#This Row],[Rank 1Y]]+Table2[[#This Row],[Rank 6M]]+Table2[[#This Row],[Rank Sharpe]])/3</f>
        <v>487.66666666666669</v>
      </c>
    </row>
    <row r="529" spans="1:48" x14ac:dyDescent="0.3">
      <c r="A529" t="s">
        <v>490</v>
      </c>
      <c r="B529" t="s">
        <v>491</v>
      </c>
      <c r="C529" t="s">
        <v>3127</v>
      </c>
      <c r="D529" t="s">
        <v>456</v>
      </c>
      <c r="E529">
        <v>42468.196406100004</v>
      </c>
      <c r="F529">
        <v>1530.25</v>
      </c>
      <c r="G529">
        <v>-31.348066221624499</v>
      </c>
      <c r="H529">
        <f>(Table2[[#This Row],[1Y Return vs Nifty]]-AVERAGE(Table2[1Y Return vs Nifty]))/_xlfn.STDEV.P(Table2[1Y Return vs Nifty])</f>
        <v>-1.0071923220440133</v>
      </c>
      <c r="I529">
        <v>11.3869202270273</v>
      </c>
      <c r="J529">
        <f>(Table2[[#This Row],[1M Return vs Nifty]]-AVERAGE(Table2[1M Return vs Nifty]))/_xlfn.STDEV.P(Table2[1M Return vs Nifty])</f>
        <v>1.1555933878393125</v>
      </c>
      <c r="K529">
        <v>-10.7783584773144</v>
      </c>
      <c r="L529">
        <f>(Table2[[#This Row],[6M Return vs Nifty]]-AVERAGE(Table2[6M Return vs Nifty]))/_xlfn.STDEV.P(Table2[6M Return vs Nifty])</f>
        <v>-0.53216580777078759</v>
      </c>
      <c r="M529">
        <v>1.3099185644979201</v>
      </c>
      <c r="N529">
        <f>(Table2[[#This Row],[1W Return vs Nifty]]-AVERAGE(Table2[1W Return vs Nifty]))/_xlfn.STDEV.P(Table2[1W Return vs Nifty])</f>
        <v>0.33447157828163532</v>
      </c>
      <c r="O529">
        <v>1541.3</v>
      </c>
      <c r="P529">
        <v>1512.5774601977801</v>
      </c>
      <c r="Q529">
        <v>1509.0082377936101</v>
      </c>
      <c r="R529">
        <v>42.837047871245602</v>
      </c>
      <c r="S529" s="1">
        <f>(Table2[[#This Row],[Close Price]]-Table2[[#This Row],[20D EMA]])/Table2[[#This Row],[20D EMA]]</f>
        <v>-7.1692726918834455E-3</v>
      </c>
      <c r="T529" s="1">
        <f>(Table2[[#This Row],[Close Price]]-Table2[[#This Row],[50D EMA]])/Table2[[#This Row],[50D EMA]]</f>
        <v>1.1683725473410886E-2</v>
      </c>
      <c r="U529" s="1">
        <f>(Table2[[#This Row],[Close Price]]-Table2[[#This Row],[200D EMA]])/Table2[[#This Row],[200D EMA]]</f>
        <v>1.4076637671275058E-2</v>
      </c>
      <c r="V529">
        <v>0.75647381475437203</v>
      </c>
      <c r="W529">
        <v>1505</v>
      </c>
      <c r="X529">
        <v>1546.75</v>
      </c>
      <c r="Y529">
        <v>1505</v>
      </c>
      <c r="Z529">
        <v>1589.9</v>
      </c>
      <c r="AA529">
        <v>1504.2</v>
      </c>
      <c r="AB529">
        <v>1652.6</v>
      </c>
      <c r="AC529" s="1">
        <f>(Table2[[#This Row],[Close Price]]/Table2[[#This Row],[Day Low]])-1</f>
        <v>1.6777408637873803E-2</v>
      </c>
      <c r="AD529" s="1">
        <f>(Table2[[#This Row],[Day High]]/Table2[[#This Row],[Close Price]])-1</f>
        <v>1.078255187060928E-2</v>
      </c>
      <c r="AE529" s="1">
        <f>(Table2[[#This Row],[Close Price]]/Table2[[#This Row],[Current Week Low]])-1</f>
        <v>1.6777408637873803E-2</v>
      </c>
      <c r="AF529" s="1">
        <f>(Table2[[#This Row],[Current Week High]]/Table2[[#This Row],[Close Price]])-1</f>
        <v>3.8980558732233384E-2</v>
      </c>
      <c r="AG529" s="1">
        <f>(Table2[[#This Row],[Close Price]]/Table2[[#This Row],[Current Month Low]])-1</f>
        <v>1.7318175774498012E-2</v>
      </c>
      <c r="AH529" s="1">
        <f>(Table2[[#This Row],[Current Month High]]/Table2[[#This Row],[Close Price]])-1</f>
        <v>7.9954255840548827E-2</v>
      </c>
      <c r="AI529">
        <v>15.9287698088547</v>
      </c>
      <c r="AJ529">
        <v>17.260536398467401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0.04</v>
      </c>
      <c r="AM529" t="s">
        <v>3162</v>
      </c>
      <c r="AN529">
        <v>-4.91</v>
      </c>
      <c r="AO529" t="s">
        <v>3161</v>
      </c>
      <c r="AP529">
        <v>7.0060176773485E-2</v>
      </c>
      <c r="AQ529">
        <f>(Table2[[#This Row],[Sharpe Ratio]]-AVERAGE(Table2[Sharpe Ratio]))/_xlfn.STDEV.P(Table2[Sharpe Ratio])</f>
        <v>0.14391555696963904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9.4622393275786032E-2</v>
      </c>
      <c r="AS529">
        <f>_xlfn.RANK.AVG(Table2[[#This Row],[1Y Return vs Nifty Z-Score]],Table2[1Y Return vs Nifty Z-Score])</f>
        <v>657</v>
      </c>
      <c r="AT529">
        <f>_xlfn.RANK.AVG(Table2[[#This Row],[6M Return vs Nifty Z-Score]],Table2[6M Return vs Nifty Z-Score])</f>
        <v>506</v>
      </c>
      <c r="AU529">
        <f>_xlfn.RANK.AVG(Table2[[#This Row],[Sharpe Ratio Z-Score]],Table2[Sharpe Ratio Z-Score])</f>
        <v>302</v>
      </c>
      <c r="AV529">
        <f>(Table2[[#This Row],[Rank 1Y]]+Table2[[#This Row],[Rank 6M]]+Table2[[#This Row],[Rank Sharpe]])/3</f>
        <v>488.33333333333331</v>
      </c>
    </row>
    <row r="530" spans="1:48" x14ac:dyDescent="0.3">
      <c r="A530" t="s">
        <v>1165</v>
      </c>
      <c r="B530" t="s">
        <v>1166</v>
      </c>
      <c r="C530" t="s">
        <v>3127</v>
      </c>
      <c r="D530" t="s">
        <v>1167</v>
      </c>
      <c r="E530">
        <v>10003.616419579999</v>
      </c>
      <c r="F530">
        <v>1061.9000000000001</v>
      </c>
      <c r="G530">
        <v>-17.206016982461598</v>
      </c>
      <c r="H530">
        <f>(Table2[[#This Row],[1Y Return vs Nifty]]-AVERAGE(Table2[1Y Return vs Nifty]))/_xlfn.STDEV.P(Table2[1Y Return vs Nifty])</f>
        <v>-0.77366058644616231</v>
      </c>
      <c r="I530">
        <v>-3.9962168168732699</v>
      </c>
      <c r="J530">
        <f>(Table2[[#This Row],[1M Return vs Nifty]]-AVERAGE(Table2[1M Return vs Nifty]))/_xlfn.STDEV.P(Table2[1M Return vs Nifty])</f>
        <v>-0.56592342871774159</v>
      </c>
      <c r="K530">
        <v>2.1821370015110801</v>
      </c>
      <c r="L530">
        <f>(Table2[[#This Row],[6M Return vs Nifty]]-AVERAGE(Table2[6M Return vs Nifty]))/_xlfn.STDEV.P(Table2[6M Return vs Nifty])</f>
        <v>-8.3008952028167923E-2</v>
      </c>
      <c r="M530">
        <v>1.0195027125190399</v>
      </c>
      <c r="N530">
        <f>(Table2[[#This Row],[1W Return vs Nifty]]-AVERAGE(Table2[1W Return vs Nifty]))/_xlfn.STDEV.P(Table2[1W Return vs Nifty])</f>
        <v>0.2781342910996023</v>
      </c>
      <c r="O530">
        <v>1140.95</v>
      </c>
      <c r="P530">
        <v>1168.0813702058001</v>
      </c>
      <c r="Q530">
        <v>1075.07908455031</v>
      </c>
      <c r="R530">
        <v>15.620804933643001</v>
      </c>
      <c r="S530" s="1">
        <f>(Table2[[#This Row],[Close Price]]-Table2[[#This Row],[20D EMA]])/Table2[[#This Row],[20D EMA]]</f>
        <v>-6.9284368289583204E-2</v>
      </c>
      <c r="T530" s="1">
        <f>(Table2[[#This Row],[Close Price]]-Table2[[#This Row],[50D EMA]])/Table2[[#This Row],[50D EMA]]</f>
        <v>-9.0902374538421329E-2</v>
      </c>
      <c r="U530" s="1">
        <f>(Table2[[#This Row],[Close Price]]-Table2[[#This Row],[200D EMA]])/Table2[[#This Row],[200D EMA]]</f>
        <v>-1.2258711698239857E-2</v>
      </c>
      <c r="V530">
        <v>0.74301582876663197</v>
      </c>
      <c r="W530">
        <v>1055</v>
      </c>
      <c r="X530">
        <v>1106.45</v>
      </c>
      <c r="Y530">
        <v>1055</v>
      </c>
      <c r="Z530">
        <v>1124.9000000000001</v>
      </c>
      <c r="AA530">
        <v>1055</v>
      </c>
      <c r="AB530">
        <v>1197.8499999999999</v>
      </c>
      <c r="AC530" s="1">
        <f>(Table2[[#This Row],[Close Price]]/Table2[[#This Row],[Day Low]])-1</f>
        <v>6.5402843601896077E-3</v>
      </c>
      <c r="AD530" s="1">
        <f>(Table2[[#This Row],[Day High]]/Table2[[#This Row],[Close Price]])-1</f>
        <v>4.1953102928712571E-2</v>
      </c>
      <c r="AE530" s="1">
        <f>(Table2[[#This Row],[Close Price]]/Table2[[#This Row],[Current Week Low]])-1</f>
        <v>6.5402843601896077E-3</v>
      </c>
      <c r="AF530" s="1">
        <f>(Table2[[#This Row],[Current Week High]]/Table2[[#This Row],[Close Price]])-1</f>
        <v>5.9327620303230022E-2</v>
      </c>
      <c r="AG530" s="1">
        <f>(Table2[[#This Row],[Close Price]]/Table2[[#This Row],[Current Month Low]])-1</f>
        <v>6.5402843601896077E-3</v>
      </c>
      <c r="AH530" s="1">
        <f>(Table2[[#This Row],[Current Month High]]/Table2[[#This Row],[Close Price]])-1</f>
        <v>0.12802523778133512</v>
      </c>
      <c r="AI530">
        <v>22.417365100291899</v>
      </c>
      <c r="AJ530">
        <v>30.5828824397442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-0.13</v>
      </c>
      <c r="AM530" t="s">
        <v>3161</v>
      </c>
      <c r="AN530">
        <v>-9.7799999999999994</v>
      </c>
      <c r="AO530" t="s">
        <v>3161</v>
      </c>
      <c r="AQ530">
        <f>(Table2[[#This Row],[Sharpe Ratio]]-AVERAGE(Table2[Sharpe Ratio]))/_xlfn.STDEV.P(Table2[Sharpe Ratio])</f>
        <v>-0.6796054933231942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586</v>
      </c>
      <c r="AT530">
        <f>_xlfn.RANK.AVG(Table2[[#This Row],[6M Return vs Nifty Z-Score]],Table2[6M Return vs Nifty Z-Score])</f>
        <v>355</v>
      </c>
      <c r="AU530">
        <f>_xlfn.RANK.AVG(Table2[[#This Row],[Sharpe Ratio Z-Score]],Table2[Sharpe Ratio Z-Score])</f>
        <v>524.5</v>
      </c>
      <c r="AV530">
        <f>(Table2[[#This Row],[Rank 1Y]]+Table2[[#This Row],[Rank 6M]]+Table2[[#This Row],[Rank Sharpe]])/3</f>
        <v>488.5</v>
      </c>
    </row>
    <row r="531" spans="1:48" x14ac:dyDescent="0.3">
      <c r="A531" t="s">
        <v>1727</v>
      </c>
      <c r="B531" t="s">
        <v>1728</v>
      </c>
      <c r="C531" t="s">
        <v>3130</v>
      </c>
      <c r="D531" t="s">
        <v>268</v>
      </c>
      <c r="E531">
        <v>4600.6944261999997</v>
      </c>
      <c r="F531">
        <v>275.64999999999998</v>
      </c>
      <c r="G531">
        <v>7.1053934914377601</v>
      </c>
      <c r="H531">
        <f>(Table2[[#This Row],[1Y Return vs Nifty]]-AVERAGE(Table2[1Y Return vs Nifty]))/_xlfn.STDEV.P(Table2[1Y Return vs Nifty])</f>
        <v>-0.37219925741337262</v>
      </c>
      <c r="I531">
        <v>11.555164342928</v>
      </c>
      <c r="J531">
        <f>(Table2[[#This Row],[1M Return vs Nifty]]-AVERAGE(Table2[1M Return vs Nifty]))/_xlfn.STDEV.P(Table2[1M Return vs Nifty])</f>
        <v>1.1744214769334462</v>
      </c>
      <c r="K531">
        <v>-4.2913300368568397</v>
      </c>
      <c r="L531">
        <f>(Table2[[#This Row],[6M Return vs Nifty]]-AVERAGE(Table2[6M Return vs Nifty]))/_xlfn.STDEV.P(Table2[6M Return vs Nifty])</f>
        <v>-0.30735238900997064</v>
      </c>
      <c r="M531">
        <v>2.4737635841280499</v>
      </c>
      <c r="N531">
        <f>(Table2[[#This Row],[1W Return vs Nifty]]-AVERAGE(Table2[1W Return vs Nifty]))/_xlfn.STDEV.P(Table2[1W Return vs Nifty])</f>
        <v>0.56024393423088881</v>
      </c>
      <c r="O531">
        <v>288.27</v>
      </c>
      <c r="P531">
        <v>287.58249598706402</v>
      </c>
      <c r="Q531">
        <v>274.97150319397798</v>
      </c>
      <c r="R531">
        <v>33.7088199865874</v>
      </c>
      <c r="S531" s="1">
        <f>(Table2[[#This Row],[Close Price]]-Table2[[#This Row],[20D EMA]])/Table2[[#This Row],[20D EMA]]</f>
        <v>-4.3778402192389099E-2</v>
      </c>
      <c r="T531" s="1">
        <f>(Table2[[#This Row],[Close Price]]-Table2[[#This Row],[50D EMA]])/Table2[[#This Row],[50D EMA]]</f>
        <v>-4.1492427924406043E-2</v>
      </c>
      <c r="U531" s="1">
        <f>(Table2[[#This Row],[Close Price]]-Table2[[#This Row],[200D EMA]])/Table2[[#This Row],[200D EMA]]</f>
        <v>2.4675168086176289E-3</v>
      </c>
      <c r="V531">
        <v>0.58572473248655899</v>
      </c>
      <c r="W531">
        <v>275</v>
      </c>
      <c r="X531">
        <v>290.05</v>
      </c>
      <c r="Y531">
        <v>275</v>
      </c>
      <c r="Z531">
        <v>297.85000000000002</v>
      </c>
      <c r="AA531">
        <v>267.89999999999998</v>
      </c>
      <c r="AB531">
        <v>306.55</v>
      </c>
      <c r="AC531" s="1">
        <f>(Table2[[#This Row],[Close Price]]/Table2[[#This Row],[Day Low]])-1</f>
        <v>2.3636363636363455E-3</v>
      </c>
      <c r="AD531" s="1">
        <f>(Table2[[#This Row],[Day High]]/Table2[[#This Row],[Close Price]])-1</f>
        <v>5.2240159622710003E-2</v>
      </c>
      <c r="AE531" s="1">
        <f>(Table2[[#This Row],[Close Price]]/Table2[[#This Row],[Current Week Low]])-1</f>
        <v>2.3636363636363455E-3</v>
      </c>
      <c r="AF531" s="1">
        <f>(Table2[[#This Row],[Current Week High]]/Table2[[#This Row],[Close Price]])-1</f>
        <v>8.0536912751677958E-2</v>
      </c>
      <c r="AG531" s="1">
        <f>(Table2[[#This Row],[Close Price]]/Table2[[#This Row],[Current Month Low]])-1</f>
        <v>2.8928704740574851E-2</v>
      </c>
      <c r="AH531" s="1">
        <f>(Table2[[#This Row],[Current Month High]]/Table2[[#This Row],[Close Price]])-1</f>
        <v>0.11209867585706523</v>
      </c>
      <c r="AI531">
        <v>21.893705786323199</v>
      </c>
      <c r="AJ531">
        <v>31.074655254398401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-0.08</v>
      </c>
      <c r="AM531" t="s">
        <v>3161</v>
      </c>
      <c r="AN531">
        <v>-2.92</v>
      </c>
      <c r="AO531" t="s">
        <v>3161</v>
      </c>
      <c r="AP531">
        <v>-2.5228853804009001E-2</v>
      </c>
      <c r="AQ531">
        <f>(Table2[[#This Row],[Sharpe Ratio]]-AVERAGE(Table2[Sharpe Ratio]))/_xlfn.STDEV.P(Table2[Sharpe Ratio])</f>
        <v>-0.97615758809645359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7.8956176644538134E-2</v>
      </c>
      <c r="AS531">
        <f>_xlfn.RANK.AVG(Table2[[#This Row],[1Y Return vs Nifty Z-Score]],Table2[1Y Return vs Nifty Z-Score])</f>
        <v>425</v>
      </c>
      <c r="AT531">
        <f>_xlfn.RANK.AVG(Table2[[#This Row],[6M Return vs Nifty Z-Score]],Table2[6M Return vs Nifty Z-Score])</f>
        <v>423</v>
      </c>
      <c r="AU531">
        <f>_xlfn.RANK.AVG(Table2[[#This Row],[Sharpe Ratio Z-Score]],Table2[Sharpe Ratio Z-Score])</f>
        <v>618</v>
      </c>
      <c r="AV531">
        <f>(Table2[[#This Row],[Rank 1Y]]+Table2[[#This Row],[Rank 6M]]+Table2[[#This Row],[Rank Sharpe]])/3</f>
        <v>488.66666666666669</v>
      </c>
    </row>
    <row r="532" spans="1:48" x14ac:dyDescent="0.3">
      <c r="A532" t="s">
        <v>134</v>
      </c>
      <c r="B532" t="s">
        <v>135</v>
      </c>
      <c r="C532" t="s">
        <v>3116</v>
      </c>
      <c r="D532" t="s">
        <v>54</v>
      </c>
      <c r="E532">
        <v>199524.88992413899</v>
      </c>
      <c r="F532">
        <v>314.05</v>
      </c>
      <c r="G532">
        <v>33.1496077055127</v>
      </c>
      <c r="H532">
        <f>(Table2[[#This Row],[1Y Return vs Nifty]]-AVERAGE(Table2[1Y Return vs Nifty]))/_xlfn.STDEV.P(Table2[1Y Return vs Nifty])</f>
        <v>5.7876359269684409E-2</v>
      </c>
      <c r="I532">
        <v>-2.5352696907282302</v>
      </c>
      <c r="J532">
        <f>(Table2[[#This Row],[1M Return vs Nifty]]-AVERAGE(Table2[1M Return vs Nifty]))/_xlfn.STDEV.P(Table2[1M Return vs Nifty])</f>
        <v>-0.40242979028873183</v>
      </c>
      <c r="K532">
        <v>-27.499855793194801</v>
      </c>
      <c r="L532">
        <f>(Table2[[#This Row],[6M Return vs Nifty]]-AVERAGE(Table2[6M Return vs Nifty]))/_xlfn.STDEV.P(Table2[6M Return vs Nifty])</f>
        <v>-1.1116633408689687</v>
      </c>
      <c r="M532">
        <v>-1.83773620269268</v>
      </c>
      <c r="N532">
        <f>(Table2[[#This Row],[1W Return vs Nifty]]-AVERAGE(Table2[1W Return vs Nifty]))/_xlfn.STDEV.P(Table2[1W Return vs Nifty])</f>
        <v>-0.27613672481473972</v>
      </c>
      <c r="O532">
        <v>336.88</v>
      </c>
      <c r="P532">
        <v>339.82286729552101</v>
      </c>
      <c r="Q532">
        <v>316.187663659907</v>
      </c>
      <c r="R532">
        <v>15.973106894449201</v>
      </c>
      <c r="S532" s="1">
        <f>(Table2[[#This Row],[Close Price]]-Table2[[#This Row],[20D EMA]])/Table2[[#This Row],[20D EMA]]</f>
        <v>-6.7768938494419326E-2</v>
      </c>
      <c r="T532" s="1">
        <f>(Table2[[#This Row],[Close Price]]-Table2[[#This Row],[50D EMA]])/Table2[[#This Row],[50D EMA]]</f>
        <v>-7.5842062956605186E-2</v>
      </c>
      <c r="U532" s="1">
        <f>(Table2[[#This Row],[Close Price]]-Table2[[#This Row],[200D EMA]])/Table2[[#This Row],[200D EMA]]</f>
        <v>-6.7607433989147429E-3</v>
      </c>
      <c r="V532">
        <v>0.59430112496062804</v>
      </c>
      <c r="W532">
        <v>311.10000000000002</v>
      </c>
      <c r="X532">
        <v>328.4</v>
      </c>
      <c r="Y532">
        <v>311.10000000000002</v>
      </c>
      <c r="Z532">
        <v>334.4</v>
      </c>
      <c r="AA532">
        <v>311.10000000000002</v>
      </c>
      <c r="AB532">
        <v>353</v>
      </c>
      <c r="AC532" s="1">
        <f>(Table2[[#This Row],[Close Price]]/Table2[[#This Row],[Day Low]])-1</f>
        <v>9.4824815171969945E-3</v>
      </c>
      <c r="AD532" s="1">
        <f>(Table2[[#This Row],[Day High]]/Table2[[#This Row],[Close Price]])-1</f>
        <v>4.5693360929788041E-2</v>
      </c>
      <c r="AE532" s="1">
        <f>(Table2[[#This Row],[Close Price]]/Table2[[#This Row],[Current Week Low]])-1</f>
        <v>9.4824815171969945E-3</v>
      </c>
      <c r="AF532" s="1">
        <f>(Table2[[#This Row],[Current Week High]]/Table2[[#This Row],[Close Price]])-1</f>
        <v>6.4798598949211694E-2</v>
      </c>
      <c r="AG532" s="1">
        <f>(Table2[[#This Row],[Close Price]]/Table2[[#This Row],[Current Month Low]])-1</f>
        <v>9.4824815171969945E-3</v>
      </c>
      <c r="AH532" s="1">
        <f>(Table2[[#This Row],[Current Month High]]/Table2[[#This Row],[Close Price]])-1</f>
        <v>0.12402483680942522</v>
      </c>
      <c r="AI532">
        <v>25.6806241044419</v>
      </c>
      <c r="AJ532">
        <v>53.757649938800498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-0.05</v>
      </c>
      <c r="AM532" t="s">
        <v>3161</v>
      </c>
      <c r="AN532">
        <v>-7.31</v>
      </c>
      <c r="AO532" t="s">
        <v>3161</v>
      </c>
      <c r="AQ532">
        <f>(Table2[[#This Row],[Sharpe Ratio]]-AVERAGE(Table2[Sharpe Ratio]))/_xlfn.STDEV.P(Table2[Sharpe Ratio])</f>
        <v>-0.6796054933231942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279</v>
      </c>
      <c r="AT532">
        <f>_xlfn.RANK.AVG(Table2[[#This Row],[6M Return vs Nifty Z-Score]],Table2[6M Return vs Nifty Z-Score])</f>
        <v>668</v>
      </c>
      <c r="AU532">
        <f>_xlfn.RANK.AVG(Table2[[#This Row],[Sharpe Ratio Z-Score]],Table2[Sharpe Ratio Z-Score])</f>
        <v>524.5</v>
      </c>
      <c r="AV532">
        <f>(Table2[[#This Row],[Rank 1Y]]+Table2[[#This Row],[Rank 6M]]+Table2[[#This Row],[Rank Sharpe]])/3</f>
        <v>490.5</v>
      </c>
    </row>
    <row r="533" spans="1:48" x14ac:dyDescent="0.3">
      <c r="A533" t="s">
        <v>1311</v>
      </c>
      <c r="B533" t="s">
        <v>1312</v>
      </c>
      <c r="C533" t="s">
        <v>3115</v>
      </c>
      <c r="D533" t="s">
        <v>21</v>
      </c>
      <c r="E533">
        <v>8422.5547475500007</v>
      </c>
      <c r="F533">
        <v>2728.15</v>
      </c>
      <c r="G533">
        <v>6.3350760820433498</v>
      </c>
      <c r="H533">
        <f>(Table2[[#This Row],[1Y Return vs Nifty]]-AVERAGE(Table2[1Y Return vs Nifty]))/_xlfn.STDEV.P(Table2[1Y Return vs Nifty])</f>
        <v>-0.38491973084228315</v>
      </c>
      <c r="I533">
        <v>11.499812286588501</v>
      </c>
      <c r="J533">
        <f>(Table2[[#This Row],[1M Return vs Nifty]]-AVERAGE(Table2[1M Return vs Nifty]))/_xlfn.STDEV.P(Table2[1M Return vs Nifty])</f>
        <v>1.1682270644707917</v>
      </c>
      <c r="K533">
        <v>-6.6221775505847997</v>
      </c>
      <c r="L533">
        <f>(Table2[[#This Row],[6M Return vs Nifty]]-AVERAGE(Table2[6M Return vs Nifty]))/_xlfn.STDEV.P(Table2[6M Return vs Nifty])</f>
        <v>-0.3881298671698124</v>
      </c>
      <c r="M533">
        <v>4.2551411427123602</v>
      </c>
      <c r="N533">
        <f>(Table2[[#This Row],[1W Return vs Nifty]]-AVERAGE(Table2[1W Return vs Nifty]))/_xlfn.STDEV.P(Table2[1W Return vs Nifty])</f>
        <v>0.90581039836760335</v>
      </c>
      <c r="O533">
        <v>2784.11</v>
      </c>
      <c r="P533">
        <v>2763.86985803381</v>
      </c>
      <c r="Q533">
        <v>2670.3828471798402</v>
      </c>
      <c r="R533">
        <v>41.188279516746398</v>
      </c>
      <c r="S533" s="1">
        <f>(Table2[[#This Row],[Close Price]]-Table2[[#This Row],[20D EMA]])/Table2[[#This Row],[20D EMA]]</f>
        <v>-2.0099780540280388E-2</v>
      </c>
      <c r="T533" s="1">
        <f>(Table2[[#This Row],[Close Price]]-Table2[[#This Row],[50D EMA]])/Table2[[#This Row],[50D EMA]]</f>
        <v>-1.2923856718500016E-2</v>
      </c>
      <c r="U533" s="1">
        <f>(Table2[[#This Row],[Close Price]]-Table2[[#This Row],[200D EMA]])/Table2[[#This Row],[200D EMA]]</f>
        <v>2.1632535904418028E-2</v>
      </c>
      <c r="V533">
        <v>1.94071468180589</v>
      </c>
      <c r="W533">
        <v>2713.05</v>
      </c>
      <c r="X533">
        <v>2894.8</v>
      </c>
      <c r="Y533">
        <v>2713.05</v>
      </c>
      <c r="Z533">
        <v>3057.5</v>
      </c>
      <c r="AA533">
        <v>2583.9499999999998</v>
      </c>
      <c r="AB533">
        <v>3057.5</v>
      </c>
      <c r="AC533" s="1">
        <f>(Table2[[#This Row],[Close Price]]/Table2[[#This Row],[Day Low]])-1</f>
        <v>5.5656917491384572E-3</v>
      </c>
      <c r="AD533" s="1">
        <f>(Table2[[#This Row],[Day High]]/Table2[[#This Row],[Close Price]])-1</f>
        <v>6.1085350878800737E-2</v>
      </c>
      <c r="AE533" s="1">
        <f>(Table2[[#This Row],[Close Price]]/Table2[[#This Row],[Current Week Low]])-1</f>
        <v>5.5656917491384572E-3</v>
      </c>
      <c r="AF533" s="1">
        <f>(Table2[[#This Row],[Current Week High]]/Table2[[#This Row],[Close Price]])-1</f>
        <v>0.1207228341550135</v>
      </c>
      <c r="AG533" s="1">
        <f>(Table2[[#This Row],[Close Price]]/Table2[[#This Row],[Current Month Low]])-1</f>
        <v>5.5806033398479116E-2</v>
      </c>
      <c r="AH533" s="1">
        <f>(Table2[[#This Row],[Current Month High]]/Table2[[#This Row],[Close Price]])-1</f>
        <v>0.1207228341550135</v>
      </c>
      <c r="AI533">
        <v>15.2795850668035</v>
      </c>
      <c r="AJ533">
        <v>29.7234968260383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-0.09</v>
      </c>
      <c r="AM533" t="s">
        <v>3161</v>
      </c>
      <c r="AN533">
        <v>2.56</v>
      </c>
      <c r="AO533" t="s">
        <v>3162</v>
      </c>
      <c r="AP533">
        <v>-1.5457879477235001E-2</v>
      </c>
      <c r="AQ533">
        <f>(Table2[[#This Row],[Sharpe Ratio]]-AVERAGE(Table2[Sharpe Ratio]))/_xlfn.STDEV.P(Table2[Sharpe Ratio])</f>
        <v>-0.86130485134151924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0.43968301348478039</v>
      </c>
      <c r="AS533">
        <f>_xlfn.RANK.AVG(Table2[[#This Row],[1Y Return vs Nifty Z-Score]],Table2[1Y Return vs Nifty Z-Score])</f>
        <v>428</v>
      </c>
      <c r="AT533">
        <f>_xlfn.RANK.AVG(Table2[[#This Row],[6M Return vs Nifty Z-Score]],Table2[6M Return vs Nifty Z-Score])</f>
        <v>457</v>
      </c>
      <c r="AU533">
        <f>_xlfn.RANK.AVG(Table2[[#This Row],[Sharpe Ratio Z-Score]],Table2[Sharpe Ratio Z-Score])</f>
        <v>587</v>
      </c>
      <c r="AV533">
        <f>(Table2[[#This Row],[Rank 1Y]]+Table2[[#This Row],[Rank 6M]]+Table2[[#This Row],[Rank Sharpe]])/3</f>
        <v>490.66666666666669</v>
      </c>
    </row>
    <row r="534" spans="1:48" x14ac:dyDescent="0.3">
      <c r="A534" t="s">
        <v>35</v>
      </c>
      <c r="B534" t="s">
        <v>36</v>
      </c>
      <c r="C534" t="s">
        <v>3118</v>
      </c>
      <c r="D534" t="s">
        <v>37</v>
      </c>
      <c r="E534">
        <v>630089.88873054006</v>
      </c>
      <c r="F534">
        <v>2681.7</v>
      </c>
      <c r="G534">
        <v>-16.766239597237199</v>
      </c>
      <c r="H534">
        <f>(Table2[[#This Row],[1Y Return vs Nifty]]-AVERAGE(Table2[1Y Return vs Nifty]))/_xlfn.STDEV.P(Table2[1Y Return vs Nifty])</f>
        <v>-0.76639841571607248</v>
      </c>
      <c r="I534">
        <v>-4.4988006725109999</v>
      </c>
      <c r="J534">
        <f>(Table2[[#This Row],[1M Return vs Nifty]]-AVERAGE(Table2[1M Return vs Nifty]))/_xlfn.STDEV.P(Table2[1M Return vs Nifty])</f>
        <v>-0.62216725965686015</v>
      </c>
      <c r="K534">
        <v>10.077111947375601</v>
      </c>
      <c r="L534">
        <f>(Table2[[#This Row],[6M Return vs Nifty]]-AVERAGE(Table2[6M Return vs Nifty]))/_xlfn.STDEV.P(Table2[6M Return vs Nifty])</f>
        <v>0.19059803534702646</v>
      </c>
      <c r="M534">
        <v>-1.19223174732852</v>
      </c>
      <c r="N534">
        <f>(Table2[[#This Row],[1W Return vs Nifty]]-AVERAGE(Table2[1W Return vs Nifty]))/_xlfn.STDEV.P(Table2[1W Return vs Nifty])</f>
        <v>-0.15091639117476641</v>
      </c>
      <c r="O534">
        <v>2795.59</v>
      </c>
      <c r="P534">
        <v>2796.6608069879999</v>
      </c>
      <c r="Q534">
        <v>2625.95601444874</v>
      </c>
      <c r="R534">
        <v>17.056781177373399</v>
      </c>
      <c r="S534" s="1">
        <f>(Table2[[#This Row],[Close Price]]-Table2[[#This Row],[20D EMA]])/Table2[[#This Row],[20D EMA]]</f>
        <v>-4.073916418358927E-2</v>
      </c>
      <c r="T534" s="1">
        <f>(Table2[[#This Row],[Close Price]]-Table2[[#This Row],[50D EMA]])/Table2[[#This Row],[50D EMA]]</f>
        <v>-4.110645334634367E-2</v>
      </c>
      <c r="U534" s="1">
        <f>(Table2[[#This Row],[Close Price]]-Table2[[#This Row],[200D EMA]])/Table2[[#This Row],[200D EMA]]</f>
        <v>2.1228072840725781E-2</v>
      </c>
      <c r="V534">
        <v>0.71745453815600402</v>
      </c>
      <c r="W534">
        <v>2673.75</v>
      </c>
      <c r="X534">
        <v>2710</v>
      </c>
      <c r="Y534">
        <v>2673.75</v>
      </c>
      <c r="Z534">
        <v>2738</v>
      </c>
      <c r="AA534">
        <v>2673.75</v>
      </c>
      <c r="AB534">
        <v>2962.7</v>
      </c>
      <c r="AC534" s="1">
        <f>(Table2[[#This Row],[Close Price]]/Table2[[#This Row],[Day Low]])-1</f>
        <v>2.973352033660559E-3</v>
      </c>
      <c r="AD534" s="1">
        <f>(Table2[[#This Row],[Day High]]/Table2[[#This Row],[Close Price]])-1</f>
        <v>1.0553007420666116E-2</v>
      </c>
      <c r="AE534" s="1">
        <f>(Table2[[#This Row],[Close Price]]/Table2[[#This Row],[Current Week Low]])-1</f>
        <v>2.973352033660559E-3</v>
      </c>
      <c r="AF534" s="1">
        <f>(Table2[[#This Row],[Current Week High]]/Table2[[#This Row],[Close Price]])-1</f>
        <v>2.0994145504717121E-2</v>
      </c>
      <c r="AG534" s="1">
        <f>(Table2[[#This Row],[Close Price]]/Table2[[#This Row],[Current Month Low]])-1</f>
        <v>2.973352033660559E-3</v>
      </c>
      <c r="AH534" s="1">
        <f>(Table2[[#This Row],[Current Month High]]/Table2[[#This Row],[Close Price]])-1</f>
        <v>0.10478427862922768</v>
      </c>
      <c r="AI534">
        <v>13.174478875340199</v>
      </c>
      <c r="AJ534">
        <v>23.464008655417601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0.02</v>
      </c>
      <c r="AM534" t="s">
        <v>3162</v>
      </c>
      <c r="AN534">
        <v>-5.86</v>
      </c>
      <c r="AO534" t="s">
        <v>3161</v>
      </c>
      <c r="AP534">
        <v>-3.9323154654708002E-2</v>
      </c>
      <c r="AQ534">
        <f>(Table2[[#This Row],[Sharpe Ratio]]-AVERAGE(Table2[Sharpe Ratio]))/_xlfn.STDEV.P(Table2[Sharpe Ratio])</f>
        <v>-1.1418287864041288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583</v>
      </c>
      <c r="AT534">
        <f>_xlfn.RANK.AVG(Table2[[#This Row],[6M Return vs Nifty Z-Score]],Table2[6M Return vs Nifty Z-Score])</f>
        <v>256</v>
      </c>
      <c r="AU534">
        <f>_xlfn.RANK.AVG(Table2[[#This Row],[Sharpe Ratio Z-Score]],Table2[Sharpe Ratio Z-Score])</f>
        <v>634</v>
      </c>
      <c r="AV534">
        <f>(Table2[[#This Row],[Rank 1Y]]+Table2[[#This Row],[Rank 6M]]+Table2[[#This Row],[Rank Sharpe]])/3</f>
        <v>491</v>
      </c>
    </row>
    <row r="535" spans="1:48" x14ac:dyDescent="0.3">
      <c r="A535" t="s">
        <v>1893</v>
      </c>
      <c r="B535" t="s">
        <v>1894</v>
      </c>
      <c r="C535" t="s">
        <v>3135</v>
      </c>
      <c r="D535" t="s">
        <v>1370</v>
      </c>
      <c r="E535">
        <v>3722.1862103399999</v>
      </c>
      <c r="F535">
        <v>590.4</v>
      </c>
      <c r="G535">
        <v>-42.057418030765497</v>
      </c>
      <c r="H535">
        <f>(Table2[[#This Row],[1Y Return vs Nifty]]-AVERAGE(Table2[1Y Return vs Nifty]))/_xlfn.STDEV.P(Table2[1Y Return vs Nifty])</f>
        <v>-1.1840389354888921</v>
      </c>
      <c r="I535">
        <v>-1.02310952538283</v>
      </c>
      <c r="J535">
        <f>(Table2[[#This Row],[1M Return vs Nifty]]-AVERAGE(Table2[1M Return vs Nifty]))/_xlfn.STDEV.P(Table2[1M Return vs Nifty])</f>
        <v>-0.23320493410102874</v>
      </c>
      <c r="K535">
        <v>-13.7484751835817</v>
      </c>
      <c r="L535">
        <f>(Table2[[#This Row],[6M Return vs Nifty]]-AVERAGE(Table2[6M Return vs Nifty]))/_xlfn.STDEV.P(Table2[6M Return vs Nifty])</f>
        <v>-0.63509769669086635</v>
      </c>
      <c r="M535">
        <v>-1.8513102510513799</v>
      </c>
      <c r="N535">
        <f>(Table2[[#This Row],[1W Return vs Nifty]]-AVERAGE(Table2[1W Return vs Nifty]))/_xlfn.STDEV.P(Table2[1W Return vs Nifty])</f>
        <v>-0.27876993183631271</v>
      </c>
      <c r="O535">
        <v>605.08000000000004</v>
      </c>
      <c r="P535">
        <v>614.84958478123497</v>
      </c>
      <c r="Q535">
        <v>629.36791248484496</v>
      </c>
      <c r="R535">
        <v>20.073321903414499</v>
      </c>
      <c r="S535" s="1">
        <f>(Table2[[#This Row],[Close Price]]-Table2[[#This Row],[20D EMA]])/Table2[[#This Row],[20D EMA]]</f>
        <v>-2.4261254710121079E-2</v>
      </c>
      <c r="T535" s="1">
        <f>(Table2[[#This Row],[Close Price]]-Table2[[#This Row],[50D EMA]])/Table2[[#This Row],[50D EMA]]</f>
        <v>-3.9765148072652946E-2</v>
      </c>
      <c r="U535" s="1">
        <f>(Table2[[#This Row],[Close Price]]-Table2[[#This Row],[200D EMA]])/Table2[[#This Row],[200D EMA]]</f>
        <v>-6.1915950450974616E-2</v>
      </c>
      <c r="V535">
        <v>0.84219808101183302</v>
      </c>
      <c r="W535">
        <v>561.4</v>
      </c>
      <c r="X535">
        <v>590.95000000000005</v>
      </c>
      <c r="Y535">
        <v>561.4</v>
      </c>
      <c r="Z535">
        <v>606.79999999999995</v>
      </c>
      <c r="AA535">
        <v>561.4</v>
      </c>
      <c r="AB535">
        <v>629.95000000000005</v>
      </c>
      <c r="AC535" s="1">
        <f>(Table2[[#This Row],[Close Price]]/Table2[[#This Row],[Day Low]])-1</f>
        <v>5.1656572853580274E-2</v>
      </c>
      <c r="AD535" s="1">
        <f>(Table2[[#This Row],[Day High]]/Table2[[#This Row],[Close Price]])-1</f>
        <v>9.3157181571834613E-4</v>
      </c>
      <c r="AE535" s="1">
        <f>(Table2[[#This Row],[Close Price]]/Table2[[#This Row],[Current Week Low]])-1</f>
        <v>5.1656572853580274E-2</v>
      </c>
      <c r="AF535" s="1">
        <f>(Table2[[#This Row],[Current Week High]]/Table2[[#This Row],[Close Price]])-1</f>
        <v>2.7777777777777679E-2</v>
      </c>
      <c r="AG535" s="1">
        <f>(Table2[[#This Row],[Close Price]]/Table2[[#This Row],[Current Month Low]])-1</f>
        <v>5.1656572853580274E-2</v>
      </c>
      <c r="AH535" s="1">
        <f>(Table2[[#This Row],[Current Month High]]/Table2[[#This Row],[Close Price]])-1</f>
        <v>6.6988482384823911E-2</v>
      </c>
      <c r="AI535">
        <v>38.042005420054203</v>
      </c>
      <c r="AJ535">
        <v>7.0340826686004103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-0.11</v>
      </c>
      <c r="AM535" t="s">
        <v>3161</v>
      </c>
      <c r="AN535">
        <v>-7.37</v>
      </c>
      <c r="AO535" t="s">
        <v>3161</v>
      </c>
      <c r="AP535">
        <v>9.0538879390783006E-2</v>
      </c>
      <c r="AQ535">
        <f>(Table2[[#This Row],[Sharpe Ratio]]-AVERAGE(Table2[Sharpe Ratio]))/_xlfn.STDEV.P(Table2[Sharpe Ratio])</f>
        <v>0.38463208759669909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697</v>
      </c>
      <c r="AT535">
        <f>_xlfn.RANK.AVG(Table2[[#This Row],[6M Return vs Nifty Z-Score]],Table2[6M Return vs Nifty Z-Score])</f>
        <v>536</v>
      </c>
      <c r="AU535">
        <f>_xlfn.RANK.AVG(Table2[[#This Row],[Sharpe Ratio Z-Score]],Table2[Sharpe Ratio Z-Score])</f>
        <v>241</v>
      </c>
      <c r="AV535">
        <f>(Table2[[#This Row],[Rank 1Y]]+Table2[[#This Row],[Rank 6M]]+Table2[[#This Row],[Rank Sharpe]])/3</f>
        <v>491.33333333333331</v>
      </c>
    </row>
    <row r="536" spans="1:48" x14ac:dyDescent="0.3">
      <c r="A536" t="s">
        <v>775</v>
      </c>
      <c r="B536" t="s">
        <v>776</v>
      </c>
      <c r="C536" t="s">
        <v>3130</v>
      </c>
      <c r="D536" t="s">
        <v>436</v>
      </c>
      <c r="E536">
        <v>20270.25935312</v>
      </c>
      <c r="F536">
        <v>1946.55</v>
      </c>
      <c r="G536">
        <v>-15.824297267831099</v>
      </c>
      <c r="H536">
        <f>(Table2[[#This Row],[1Y Return vs Nifty]]-AVERAGE(Table2[1Y Return vs Nifty]))/_xlfn.STDEV.P(Table2[1Y Return vs Nifty])</f>
        <v>-0.75084385051132629</v>
      </c>
      <c r="I536">
        <v>3.8055311699084302</v>
      </c>
      <c r="J536">
        <f>(Table2[[#This Row],[1M Return vs Nifty]]-AVERAGE(Table2[1M Return vs Nifty]))/_xlfn.STDEV.P(Table2[1M Return vs Nifty])</f>
        <v>0.30716509148823162</v>
      </c>
      <c r="K536">
        <v>9.1595066240313692</v>
      </c>
      <c r="L536">
        <f>(Table2[[#This Row],[6M Return vs Nifty]]-AVERAGE(Table2[6M Return vs Nifty]))/_xlfn.STDEV.P(Table2[6M Return vs Nifty])</f>
        <v>0.15879765221203423</v>
      </c>
      <c r="M536">
        <v>1.3967107394568099</v>
      </c>
      <c r="N536">
        <f>(Table2[[#This Row],[1W Return vs Nifty]]-AVERAGE(Table2[1W Return vs Nifty]))/_xlfn.STDEV.P(Table2[1W Return vs Nifty])</f>
        <v>0.35130824767311131</v>
      </c>
      <c r="O536">
        <v>1978.41</v>
      </c>
      <c r="P536">
        <v>1980.1676608507801</v>
      </c>
      <c r="Q536">
        <v>1875.5588267693199</v>
      </c>
      <c r="R536">
        <v>44.278357387293397</v>
      </c>
      <c r="S536" s="1">
        <f>(Table2[[#This Row],[Close Price]]-Table2[[#This Row],[20D EMA]])/Table2[[#This Row],[20D EMA]]</f>
        <v>-1.6103840963197783E-2</v>
      </c>
      <c r="T536" s="1">
        <f>(Table2[[#This Row],[Close Price]]-Table2[[#This Row],[50D EMA]])/Table2[[#This Row],[50D EMA]]</f>
        <v>-1.6977179011365265E-2</v>
      </c>
      <c r="U536" s="1">
        <f>(Table2[[#This Row],[Close Price]]-Table2[[#This Row],[200D EMA]])/Table2[[#This Row],[200D EMA]]</f>
        <v>3.7850678004572889E-2</v>
      </c>
      <c r="V536">
        <v>0.85540751172896101</v>
      </c>
      <c r="W536">
        <v>1885.15</v>
      </c>
      <c r="X536">
        <v>1980</v>
      </c>
      <c r="Y536">
        <v>1885.15</v>
      </c>
      <c r="Z536">
        <v>1993.95</v>
      </c>
      <c r="AA536">
        <v>1885.15</v>
      </c>
      <c r="AB536">
        <v>2134.9499999999998</v>
      </c>
      <c r="AC536" s="1">
        <f>(Table2[[#This Row],[Close Price]]/Table2[[#This Row],[Day Low]])-1</f>
        <v>3.2570352491844146E-2</v>
      </c>
      <c r="AD536" s="1">
        <f>(Table2[[#This Row],[Day High]]/Table2[[#This Row],[Close Price]])-1</f>
        <v>1.7184249056022116E-2</v>
      </c>
      <c r="AE536" s="1">
        <f>(Table2[[#This Row],[Close Price]]/Table2[[#This Row],[Current Week Low]])-1</f>
        <v>3.2570352491844146E-2</v>
      </c>
      <c r="AF536" s="1">
        <f>(Table2[[#This Row],[Current Week High]]/Table2[[#This Row],[Close Price]])-1</f>
        <v>2.4350774447098766E-2</v>
      </c>
      <c r="AG536" s="1">
        <f>(Table2[[#This Row],[Close Price]]/Table2[[#This Row],[Current Month Low]])-1</f>
        <v>3.2570352491844146E-2</v>
      </c>
      <c r="AH536" s="1">
        <f>(Table2[[#This Row],[Current Month High]]/Table2[[#This Row],[Close Price]])-1</f>
        <v>9.6786622485936613E-2</v>
      </c>
      <c r="AI536">
        <v>19.698954560632899</v>
      </c>
      <c r="AJ536">
        <v>33.124743537135799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-7.0000000000000007E-2</v>
      </c>
      <c r="AM536" t="s">
        <v>3161</v>
      </c>
      <c r="AN536">
        <v>-3.58</v>
      </c>
      <c r="AO536" t="s">
        <v>3161</v>
      </c>
      <c r="AP536">
        <v>-3.5548961764582998E-2</v>
      </c>
      <c r="AQ536">
        <f>(Table2[[#This Row],[Sharpe Ratio]]-AVERAGE(Table2[Sharpe Ratio]))/_xlfn.STDEV.P(Table2[Sharpe Ratio])</f>
        <v>-1.0974651059793343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575</v>
      </c>
      <c r="AT536">
        <f>_xlfn.RANK.AVG(Table2[[#This Row],[6M Return vs Nifty Z-Score]],Table2[6M Return vs Nifty Z-Score])</f>
        <v>269</v>
      </c>
      <c r="AU536">
        <f>_xlfn.RANK.AVG(Table2[[#This Row],[Sharpe Ratio Z-Score]],Table2[Sharpe Ratio Z-Score])</f>
        <v>631</v>
      </c>
      <c r="AV536">
        <f>(Table2[[#This Row],[Rank 1Y]]+Table2[[#This Row],[Rank 6M]]+Table2[[#This Row],[Rank Sharpe]])/3</f>
        <v>491.66666666666669</v>
      </c>
    </row>
    <row r="537" spans="1:48" x14ac:dyDescent="0.3">
      <c r="A537" t="s">
        <v>1332</v>
      </c>
      <c r="B537" t="s">
        <v>1333</v>
      </c>
      <c r="C537" t="s">
        <v>3119</v>
      </c>
      <c r="D537" t="s">
        <v>48</v>
      </c>
      <c r="E537">
        <v>8254.2355100000004</v>
      </c>
      <c r="F537">
        <v>293.5</v>
      </c>
      <c r="G537">
        <v>-8.0506054922745101</v>
      </c>
      <c r="H537">
        <f>(Table2[[#This Row],[1Y Return vs Nifty]]-AVERAGE(Table2[1Y Return vs Nifty]))/_xlfn.STDEV.P(Table2[1Y Return vs Nifty])</f>
        <v>-0.62247463741870335</v>
      </c>
      <c r="I537">
        <v>1.45009342229293</v>
      </c>
      <c r="J537">
        <f>(Table2[[#This Row],[1M Return vs Nifty]]-AVERAGE(Table2[1M Return vs Nifty]))/_xlfn.STDEV.P(Table2[1M Return vs Nifty])</f>
        <v>4.3569591994119271E-2</v>
      </c>
      <c r="K537">
        <v>2.6755707948849499</v>
      </c>
      <c r="L537">
        <f>(Table2[[#This Row],[6M Return vs Nifty]]-AVERAGE(Table2[6M Return vs Nifty]))/_xlfn.STDEV.P(Table2[6M Return vs Nifty])</f>
        <v>-6.5908589506453161E-2</v>
      </c>
      <c r="M537">
        <v>-1.87011155883075</v>
      </c>
      <c r="N537">
        <f>(Table2[[#This Row],[1W Return vs Nifty]]-AVERAGE(Table2[1W Return vs Nifty]))/_xlfn.STDEV.P(Table2[1W Return vs Nifty])</f>
        <v>-0.28241716620229756</v>
      </c>
      <c r="O537">
        <v>321.12</v>
      </c>
      <c r="P537">
        <v>331.27268656912202</v>
      </c>
      <c r="Q537">
        <v>313.96857418671402</v>
      </c>
      <c r="R537">
        <v>23.2728021722689</v>
      </c>
      <c r="S537" s="1">
        <f>(Table2[[#This Row],[Close Price]]-Table2[[#This Row],[20D EMA]])/Table2[[#This Row],[20D EMA]]</f>
        <v>-8.6011459890383668E-2</v>
      </c>
      <c r="T537" s="1">
        <f>(Table2[[#This Row],[Close Price]]-Table2[[#This Row],[50D EMA]])/Table2[[#This Row],[50D EMA]]</f>
        <v>-0.11402294273132149</v>
      </c>
      <c r="U537" s="1">
        <f>(Table2[[#This Row],[Close Price]]-Table2[[#This Row],[200D EMA]])/Table2[[#This Row],[200D EMA]]</f>
        <v>-6.5193066661956942E-2</v>
      </c>
      <c r="V537">
        <v>0.33218749518677698</v>
      </c>
      <c r="W537">
        <v>291.55</v>
      </c>
      <c r="X537">
        <v>306.35000000000002</v>
      </c>
      <c r="Y537">
        <v>291.55</v>
      </c>
      <c r="Z537">
        <v>316.85000000000002</v>
      </c>
      <c r="AA537">
        <v>291.55</v>
      </c>
      <c r="AB537">
        <v>346</v>
      </c>
      <c r="AC537" s="1">
        <f>(Table2[[#This Row],[Close Price]]/Table2[[#This Row],[Day Low]])-1</f>
        <v>6.6883896415708133E-3</v>
      </c>
      <c r="AD537" s="1">
        <f>(Table2[[#This Row],[Day High]]/Table2[[#This Row],[Close Price]])-1</f>
        <v>4.3781942078364722E-2</v>
      </c>
      <c r="AE537" s="1">
        <f>(Table2[[#This Row],[Close Price]]/Table2[[#This Row],[Current Week Low]])-1</f>
        <v>6.6883896415708133E-3</v>
      </c>
      <c r="AF537" s="1">
        <f>(Table2[[#This Row],[Current Week High]]/Table2[[#This Row],[Close Price]])-1</f>
        <v>7.9557069846678097E-2</v>
      </c>
      <c r="AG537" s="1">
        <f>(Table2[[#This Row],[Close Price]]/Table2[[#This Row],[Current Month Low]])-1</f>
        <v>6.6883896415708133E-3</v>
      </c>
      <c r="AH537" s="1">
        <f>(Table2[[#This Row],[Current Month High]]/Table2[[#This Row],[Close Price]])-1</f>
        <v>0.17887563884156732</v>
      </c>
      <c r="AI537">
        <v>41.533219761499097</v>
      </c>
      <c r="AJ537">
        <v>23.970432946145699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-0.21</v>
      </c>
      <c r="AM537" t="s">
        <v>3161</v>
      </c>
      <c r="AN537">
        <v>-9.91</v>
      </c>
      <c r="AO537" t="s">
        <v>3161</v>
      </c>
      <c r="AP537">
        <v>-1.9510078973036998E-2</v>
      </c>
      <c r="AQ537">
        <f>(Table2[[#This Row],[Sharpe Ratio]]-AVERAGE(Table2[Sharpe Ratio]))/_xlfn.STDEV.P(Table2[Sharpe Ratio])</f>
        <v>-0.90893635526375749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529</v>
      </c>
      <c r="AT537">
        <f>_xlfn.RANK.AVG(Table2[[#This Row],[6M Return vs Nifty Z-Score]],Table2[6M Return vs Nifty Z-Score])</f>
        <v>348</v>
      </c>
      <c r="AU537">
        <f>_xlfn.RANK.AVG(Table2[[#This Row],[Sharpe Ratio Z-Score]],Table2[Sharpe Ratio Z-Score])</f>
        <v>600</v>
      </c>
      <c r="AV537">
        <f>(Table2[[#This Row],[Rank 1Y]]+Table2[[#This Row],[Rank 6M]]+Table2[[#This Row],[Rank Sharpe]])/3</f>
        <v>492.33333333333331</v>
      </c>
    </row>
    <row r="538" spans="1:48" x14ac:dyDescent="0.3">
      <c r="A538" t="s">
        <v>1758</v>
      </c>
      <c r="B538" t="s">
        <v>1759</v>
      </c>
      <c r="C538" t="s">
        <v>3127</v>
      </c>
      <c r="D538" t="s">
        <v>265</v>
      </c>
      <c r="E538">
        <v>4390.6019636250003</v>
      </c>
      <c r="F538">
        <v>482.25</v>
      </c>
      <c r="G538">
        <v>-1.1566570522085</v>
      </c>
      <c r="H538">
        <f>(Table2[[#This Row],[1Y Return vs Nifty]]-AVERAGE(Table2[1Y Return vs Nifty]))/_xlfn.STDEV.P(Table2[1Y Return vs Nifty])</f>
        <v>-0.50863287961514958</v>
      </c>
      <c r="I538">
        <v>3.1394090856651902</v>
      </c>
      <c r="J538">
        <f>(Table2[[#This Row],[1M Return vs Nifty]]-AVERAGE(Table2[1M Return vs Nifty]))/_xlfn.STDEV.P(Table2[1M Return vs Nifty])</f>
        <v>0.23261980422775982</v>
      </c>
      <c r="K538">
        <v>3.8690310267815202</v>
      </c>
      <c r="L538">
        <f>(Table2[[#This Row],[6M Return vs Nifty]]-AVERAGE(Table2[6M Return vs Nifty]))/_xlfn.STDEV.P(Table2[6M Return vs Nifty])</f>
        <v>-2.454822283773227E-2</v>
      </c>
      <c r="M538">
        <v>-0.58241652050666703</v>
      </c>
      <c r="N538">
        <f>(Table2[[#This Row],[1W Return vs Nifty]]-AVERAGE(Table2[1W Return vs Nifty]))/_xlfn.STDEV.P(Table2[1W Return vs Nifty])</f>
        <v>-3.2619351507876121E-2</v>
      </c>
      <c r="O538">
        <v>502.35</v>
      </c>
      <c r="P538">
        <v>511.07793193233402</v>
      </c>
      <c r="Q538">
        <v>484.00269826170501</v>
      </c>
      <c r="R538">
        <v>35.736956389694903</v>
      </c>
      <c r="S538" s="1">
        <f>(Table2[[#This Row],[Close Price]]-Table2[[#This Row],[20D EMA]])/Table2[[#This Row],[20D EMA]]</f>
        <v>-4.0011943863839994E-2</v>
      </c>
      <c r="T538" s="1">
        <f>(Table2[[#This Row],[Close Price]]-Table2[[#This Row],[50D EMA]])/Table2[[#This Row],[50D EMA]]</f>
        <v>-5.6406137168432464E-2</v>
      </c>
      <c r="U538" s="1">
        <f>(Table2[[#This Row],[Close Price]]-Table2[[#This Row],[200D EMA]])/Table2[[#This Row],[200D EMA]]</f>
        <v>-3.6212572119945197E-3</v>
      </c>
      <c r="V538">
        <v>0.41843223524561202</v>
      </c>
      <c r="W538">
        <v>477.6</v>
      </c>
      <c r="X538">
        <v>495</v>
      </c>
      <c r="Y538">
        <v>477.6</v>
      </c>
      <c r="Z538">
        <v>515.45000000000005</v>
      </c>
      <c r="AA538">
        <v>473.55</v>
      </c>
      <c r="AB538">
        <v>528.95000000000005</v>
      </c>
      <c r="AC538" s="1">
        <f>(Table2[[#This Row],[Close Price]]/Table2[[#This Row],[Day Low]])-1</f>
        <v>9.7361809045226622E-3</v>
      </c>
      <c r="AD538" s="1">
        <f>(Table2[[#This Row],[Day High]]/Table2[[#This Row],[Close Price]])-1</f>
        <v>2.6438569206842955E-2</v>
      </c>
      <c r="AE538" s="1">
        <f>(Table2[[#This Row],[Close Price]]/Table2[[#This Row],[Current Week Low]])-1</f>
        <v>9.7361809045226622E-3</v>
      </c>
      <c r="AF538" s="1">
        <f>(Table2[[#This Row],[Current Week High]]/Table2[[#This Row],[Close Price]])-1</f>
        <v>6.8843960601348009E-2</v>
      </c>
      <c r="AG538" s="1">
        <f>(Table2[[#This Row],[Close Price]]/Table2[[#This Row],[Current Month Low]])-1</f>
        <v>1.8371872030408687E-2</v>
      </c>
      <c r="AH538" s="1">
        <f>(Table2[[#This Row],[Current Month High]]/Table2[[#This Row],[Close Price]])-1</f>
        <v>9.6837739761534536E-2</v>
      </c>
      <c r="AI538">
        <v>27.2887506480041</v>
      </c>
      <c r="AJ538">
        <v>33.9211330186059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-0.11</v>
      </c>
      <c r="AM538" t="s">
        <v>3161</v>
      </c>
      <c r="AN538">
        <v>-4.17</v>
      </c>
      <c r="AO538" t="s">
        <v>3161</v>
      </c>
      <c r="AP538">
        <v>-4.9799717389155E-2</v>
      </c>
      <c r="AQ538">
        <f>(Table2[[#This Row],[Sharpe Ratio]]-AVERAGE(Table2[Sharpe Ratio]))/_xlfn.STDEV.P(Table2[Sharpe Ratio])</f>
        <v>-1.2649753490287863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486</v>
      </c>
      <c r="AT538">
        <f>_xlfn.RANK.AVG(Table2[[#This Row],[6M Return vs Nifty Z-Score]],Table2[6M Return vs Nifty Z-Score])</f>
        <v>336</v>
      </c>
      <c r="AU538">
        <f>_xlfn.RANK.AVG(Table2[[#This Row],[Sharpe Ratio Z-Score]],Table2[Sharpe Ratio Z-Score])</f>
        <v>656</v>
      </c>
      <c r="AV538">
        <f>(Table2[[#This Row],[Rank 1Y]]+Table2[[#This Row],[Rank 6M]]+Table2[[#This Row],[Rank Sharpe]])/3</f>
        <v>492.66666666666669</v>
      </c>
    </row>
    <row r="539" spans="1:48" x14ac:dyDescent="0.3">
      <c r="A539" t="s">
        <v>1241</v>
      </c>
      <c r="B539" t="s">
        <v>1242</v>
      </c>
      <c r="C539" t="s">
        <v>3124</v>
      </c>
      <c r="D539" t="s">
        <v>77</v>
      </c>
      <c r="E539">
        <v>9204.1525625199993</v>
      </c>
      <c r="F539">
        <v>782.2</v>
      </c>
      <c r="G539">
        <v>-2.4600179750692202</v>
      </c>
      <c r="H539">
        <f>(Table2[[#This Row],[1Y Return vs Nifty]]-AVERAGE(Table2[1Y Return vs Nifty]))/_xlfn.STDEV.P(Table2[1Y Return vs Nifty])</f>
        <v>-0.53015565423420452</v>
      </c>
      <c r="I539">
        <v>9.8749057574521792</v>
      </c>
      <c r="J539">
        <f>(Table2[[#This Row],[1M Return vs Nifty]]-AVERAGE(Table2[1M Return vs Nifty]))/_xlfn.STDEV.P(Table2[1M Return vs Nifty])</f>
        <v>0.98638483637007623</v>
      </c>
      <c r="K539">
        <v>-11.5107551109699</v>
      </c>
      <c r="L539">
        <f>(Table2[[#This Row],[6M Return vs Nifty]]-AVERAGE(Table2[6M Return vs Nifty]))/_xlfn.STDEV.P(Table2[6M Return vs Nifty])</f>
        <v>-0.55754762821635873</v>
      </c>
      <c r="M539">
        <v>1.11293992633273</v>
      </c>
      <c r="N539">
        <f>(Table2[[#This Row],[1W Return vs Nifty]]-AVERAGE(Table2[1W Return vs Nifty]))/_xlfn.STDEV.P(Table2[1W Return vs Nifty])</f>
        <v>0.29626002050535694</v>
      </c>
      <c r="O539">
        <v>801.76</v>
      </c>
      <c r="P539">
        <v>802.16685831582697</v>
      </c>
      <c r="Q539">
        <v>809.96407252893698</v>
      </c>
      <c r="R539">
        <v>37.738616751263301</v>
      </c>
      <c r="S539" s="1">
        <f>(Table2[[#This Row],[Close Price]]-Table2[[#This Row],[20D EMA]])/Table2[[#This Row],[20D EMA]]</f>
        <v>-2.4396328078227832E-2</v>
      </c>
      <c r="T539" s="1">
        <f>(Table2[[#This Row],[Close Price]]-Table2[[#This Row],[50D EMA]])/Table2[[#This Row],[50D EMA]]</f>
        <v>-2.4891153391387841E-2</v>
      </c>
      <c r="U539" s="1">
        <f>(Table2[[#This Row],[Close Price]]-Table2[[#This Row],[200D EMA]])/Table2[[#This Row],[200D EMA]]</f>
        <v>-3.4278153155916716E-2</v>
      </c>
      <c r="V539">
        <v>0.81881477894644505</v>
      </c>
      <c r="W539">
        <v>776</v>
      </c>
      <c r="X539">
        <v>820.55</v>
      </c>
      <c r="Y539">
        <v>776</v>
      </c>
      <c r="Z539">
        <v>835.85</v>
      </c>
      <c r="AA539">
        <v>771.8</v>
      </c>
      <c r="AB539">
        <v>838</v>
      </c>
      <c r="AC539" s="1">
        <f>(Table2[[#This Row],[Close Price]]/Table2[[#This Row],[Day Low]])-1</f>
        <v>7.9896907216494562E-3</v>
      </c>
      <c r="AD539" s="1">
        <f>(Table2[[#This Row],[Day High]]/Table2[[#This Row],[Close Price]])-1</f>
        <v>4.9028381488110284E-2</v>
      </c>
      <c r="AE539" s="1">
        <f>(Table2[[#This Row],[Close Price]]/Table2[[#This Row],[Current Week Low]])-1</f>
        <v>7.9896907216494562E-3</v>
      </c>
      <c r="AF539" s="1">
        <f>(Table2[[#This Row],[Current Week High]]/Table2[[#This Row],[Close Price]])-1</f>
        <v>6.8588596266939472E-2</v>
      </c>
      <c r="AG539" s="1">
        <f>(Table2[[#This Row],[Close Price]]/Table2[[#This Row],[Current Month Low]])-1</f>
        <v>1.3474993521637835E-2</v>
      </c>
      <c r="AH539" s="1">
        <f>(Table2[[#This Row],[Current Month High]]/Table2[[#This Row],[Close Price]])-1</f>
        <v>7.133725389925849E-2</v>
      </c>
      <c r="AI539">
        <v>27.831756583993801</v>
      </c>
      <c r="AJ539">
        <v>20.421830498037099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-0.03</v>
      </c>
      <c r="AM539" t="s">
        <v>3161</v>
      </c>
      <c r="AN539">
        <v>0.28999999999999998</v>
      </c>
      <c r="AO539" t="s">
        <v>3162</v>
      </c>
      <c r="AP539">
        <v>1.4619384833653E-2</v>
      </c>
      <c r="AQ539">
        <f>(Table2[[#This Row],[Sharpe Ratio]]-AVERAGE(Table2[Sharpe Ratio]))/_xlfn.STDEV.P(Table2[Sharpe Ratio])</f>
        <v>-0.50776220506301584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494</v>
      </c>
      <c r="AT539">
        <f>_xlfn.RANK.AVG(Table2[[#This Row],[6M Return vs Nifty Z-Score]],Table2[6M Return vs Nifty Z-Score])</f>
        <v>513</v>
      </c>
      <c r="AU539">
        <f>_xlfn.RANK.AVG(Table2[[#This Row],[Sharpe Ratio Z-Score]],Table2[Sharpe Ratio Z-Score])</f>
        <v>472</v>
      </c>
      <c r="AV539">
        <f>(Table2[[#This Row],[Rank 1Y]]+Table2[[#This Row],[Rank 6M]]+Table2[[#This Row],[Rank Sharpe]])/3</f>
        <v>493</v>
      </c>
    </row>
    <row r="540" spans="1:48" x14ac:dyDescent="0.3">
      <c r="A540" t="s">
        <v>897</v>
      </c>
      <c r="B540" t="s">
        <v>898</v>
      </c>
      <c r="C540" t="s">
        <v>3132</v>
      </c>
      <c r="D540" t="s">
        <v>166</v>
      </c>
      <c r="E540">
        <v>16327.50323144</v>
      </c>
      <c r="F540">
        <v>1054.5999999999999</v>
      </c>
      <c r="G540">
        <v>-12.841206710805899</v>
      </c>
      <c r="H540">
        <f>(Table2[[#This Row],[1Y Return vs Nifty]]-AVERAGE(Table2[1Y Return vs Nifty]))/_xlfn.STDEV.P(Table2[1Y Return vs Nifty])</f>
        <v>-0.70158321625342357</v>
      </c>
      <c r="I540">
        <v>6.7061342997389097</v>
      </c>
      <c r="J540">
        <f>(Table2[[#This Row],[1M Return vs Nifty]]-AVERAGE(Table2[1M Return vs Nifty]))/_xlfn.STDEV.P(Table2[1M Return vs Nifty])</f>
        <v>0.63176969274159545</v>
      </c>
      <c r="K540">
        <v>5.2623651769320903</v>
      </c>
      <c r="L540">
        <f>(Table2[[#This Row],[6M Return vs Nifty]]-AVERAGE(Table2[6M Return vs Nifty]))/_xlfn.STDEV.P(Table2[6M Return vs Nifty])</f>
        <v>2.3738942332989999E-2</v>
      </c>
      <c r="M540">
        <v>10.433765282327</v>
      </c>
      <c r="N540">
        <f>(Table2[[#This Row],[1W Return vs Nifty]]-AVERAGE(Table2[1W Return vs Nifty]))/_xlfn.STDEV.P(Table2[1W Return vs Nifty])</f>
        <v>2.1043913992718699</v>
      </c>
      <c r="O540" t="e">
        <v>#N/A</v>
      </c>
      <c r="P540">
        <v>1068.06069911537</v>
      </c>
      <c r="Q540">
        <v>1023.35160638221</v>
      </c>
      <c r="R540">
        <v>46.303069408947998</v>
      </c>
      <c r="S540" s="1" t="e">
        <f>(Table2[[#This Row],[Close Price]]-Table2[[#This Row],[20D EMA]])/Table2[[#This Row],[20D EMA]]</f>
        <v>#N/A</v>
      </c>
      <c r="T540" s="1">
        <f>(Table2[[#This Row],[Close Price]]-Table2[[#This Row],[50D EMA]])/Table2[[#This Row],[50D EMA]]</f>
        <v>-1.2602934577144348E-2</v>
      </c>
      <c r="U540" s="1">
        <f>(Table2[[#This Row],[Close Price]]-Table2[[#This Row],[200D EMA]])/Table2[[#This Row],[200D EMA]]</f>
        <v>3.053534427747702E-2</v>
      </c>
      <c r="V540">
        <v>0.69281265621890697</v>
      </c>
      <c r="W540" t="e">
        <v>#N/A</v>
      </c>
      <c r="X540" t="e">
        <v>#N/A</v>
      </c>
      <c r="Y540" t="e">
        <v>#N/A</v>
      </c>
      <c r="Z540" t="e">
        <v>#N/A</v>
      </c>
      <c r="AA540" t="e">
        <v>#N/A</v>
      </c>
      <c r="AB540" t="e">
        <v>#N/A</v>
      </c>
      <c r="AC540" s="1" t="e">
        <f>(Table2[[#This Row],[Close Price]]/Table2[[#This Row],[Day Low]])-1</f>
        <v>#N/A</v>
      </c>
      <c r="AD540" s="1" t="e">
        <f>(Table2[[#This Row],[Day High]]/Table2[[#This Row],[Close Price]])-1</f>
        <v>#N/A</v>
      </c>
      <c r="AE540" s="1" t="e">
        <f>(Table2[[#This Row],[Close Price]]/Table2[[#This Row],[Current Week Low]])-1</f>
        <v>#N/A</v>
      </c>
      <c r="AF540" s="1" t="e">
        <f>(Table2[[#This Row],[Current Week High]]/Table2[[#This Row],[Close Price]])-1</f>
        <v>#N/A</v>
      </c>
      <c r="AG540" s="1" t="e">
        <f>(Table2[[#This Row],[Close Price]]/Table2[[#This Row],[Current Month Low]])-1</f>
        <v>#N/A</v>
      </c>
      <c r="AH540" s="1" t="e">
        <f>(Table2[[#This Row],[Current Month High]]/Table2[[#This Row],[Close Price]])-1</f>
        <v>#N/A</v>
      </c>
      <c r="AI540">
        <v>14.7354447183766</v>
      </c>
      <c r="AJ540">
        <v>26.693897164824499</v>
      </c>
      <c r="AK540" t="e">
        <f>IF(AND(Table2[[#This Row],[20D EMA]]&gt;Table2[[#This Row],[50D EMA]],Table2[[#This Row],[50D EMA]]&gt;Table2[[#This Row],[200D EMA]]),"Uptrend","Downtrend/NoTrend")</f>
        <v>#N/A</v>
      </c>
      <c r="AL540" t="e">
        <v>#N/A</v>
      </c>
      <c r="AM540" t="e">
        <v>#N/A</v>
      </c>
      <c r="AN540" t="e">
        <v>#N/A</v>
      </c>
      <c r="AO540" t="e">
        <v>#N/A</v>
      </c>
      <c r="AP540">
        <v>-2.0178571927576001E-2</v>
      </c>
      <c r="AQ540">
        <f>(Table2[[#This Row],[Sharpe Ratio]]-AVERAGE(Table2[Sharpe Ratio]))/_xlfn.STDEV.P(Table2[Sharpe Ratio])</f>
        <v>-0.91679414331666564</v>
      </c>
      <c r="AR540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540">
        <f>_xlfn.RANK.AVG(Table2[[#This Row],[1Y Return vs Nifty Z-Score]],Table2[1Y Return vs Nifty Z-Score])</f>
        <v>561</v>
      </c>
      <c r="AT540">
        <f>_xlfn.RANK.AVG(Table2[[#This Row],[6M Return vs Nifty Z-Score]],Table2[6M Return vs Nifty Z-Score])</f>
        <v>317</v>
      </c>
      <c r="AU540">
        <f>_xlfn.RANK.AVG(Table2[[#This Row],[Sharpe Ratio Z-Score]],Table2[Sharpe Ratio Z-Score])</f>
        <v>605</v>
      </c>
      <c r="AV540">
        <f>(Table2[[#This Row],[Rank 1Y]]+Table2[[#This Row],[Rank 6M]]+Table2[[#This Row],[Rank Sharpe]])/3</f>
        <v>494.33333333333331</v>
      </c>
    </row>
    <row r="541" spans="1:48" x14ac:dyDescent="0.3">
      <c r="A541" t="s">
        <v>58</v>
      </c>
      <c r="B541" t="s">
        <v>59</v>
      </c>
      <c r="C541" t="s">
        <v>3122</v>
      </c>
      <c r="D541" t="s">
        <v>60</v>
      </c>
      <c r="E541">
        <v>374871.62105741998</v>
      </c>
      <c r="F541">
        <v>11923.3</v>
      </c>
      <c r="G541">
        <v>-9.8526020565297205</v>
      </c>
      <c r="H541">
        <f>(Table2[[#This Row],[1Y Return vs Nifty]]-AVERAGE(Table2[1Y Return vs Nifty]))/_xlfn.STDEV.P(Table2[1Y Return vs Nifty])</f>
        <v>-0.65223152611815116</v>
      </c>
      <c r="I541">
        <v>1.3657893479150101</v>
      </c>
      <c r="J541">
        <f>(Table2[[#This Row],[1M Return vs Nifty]]-AVERAGE(Table2[1M Return vs Nifty]))/_xlfn.STDEV.P(Table2[1M Return vs Nifty])</f>
        <v>3.4135178107557007E-2</v>
      </c>
      <c r="K541">
        <v>-16.305099603353099</v>
      </c>
      <c r="L541">
        <f>(Table2[[#This Row],[6M Return vs Nifty]]-AVERAGE(Table2[6M Return vs Nifty]))/_xlfn.STDEV.P(Table2[6M Return vs Nifty])</f>
        <v>-0.72369966314928025</v>
      </c>
      <c r="M541">
        <v>-1.4125644916611999</v>
      </c>
      <c r="N541">
        <f>(Table2[[#This Row],[1W Return vs Nifty]]-AVERAGE(Table2[1W Return vs Nifty]))/_xlfn.STDEV.P(Table2[1W Return vs Nifty])</f>
        <v>-0.19365837308964598</v>
      </c>
      <c r="O541">
        <v>12459.61</v>
      </c>
      <c r="P541">
        <v>12494.5736356658</v>
      </c>
      <c r="Q541">
        <v>11988.4050504076</v>
      </c>
      <c r="R541">
        <v>25.483017747896799</v>
      </c>
      <c r="S541" s="1">
        <f>(Table2[[#This Row],[Close Price]]-Table2[[#This Row],[20D EMA]])/Table2[[#This Row],[20D EMA]]</f>
        <v>-4.3043883396029353E-2</v>
      </c>
      <c r="T541" s="1">
        <f>(Table2[[#This Row],[Close Price]]-Table2[[#This Row],[50D EMA]])/Table2[[#This Row],[50D EMA]]</f>
        <v>-4.5721739078402664E-2</v>
      </c>
      <c r="U541" s="1">
        <f>(Table2[[#This Row],[Close Price]]-Table2[[#This Row],[200D EMA]])/Table2[[#This Row],[200D EMA]]</f>
        <v>-5.4306682276628231E-3</v>
      </c>
      <c r="V541">
        <v>0.92901326595656697</v>
      </c>
      <c r="W541">
        <v>11840</v>
      </c>
      <c r="X541">
        <v>12289.8</v>
      </c>
      <c r="Y541">
        <v>11840</v>
      </c>
      <c r="Z541">
        <v>12289.8</v>
      </c>
      <c r="AA541">
        <v>11840</v>
      </c>
      <c r="AB541">
        <v>13300.45</v>
      </c>
      <c r="AC541" s="1">
        <f>(Table2[[#This Row],[Close Price]]/Table2[[#This Row],[Day Low]])-1</f>
        <v>7.0354729729729115E-3</v>
      </c>
      <c r="AD541" s="1">
        <f>(Table2[[#This Row],[Day High]]/Table2[[#This Row],[Close Price]])-1</f>
        <v>3.073813457683694E-2</v>
      </c>
      <c r="AE541" s="1">
        <f>(Table2[[#This Row],[Close Price]]/Table2[[#This Row],[Current Week Low]])-1</f>
        <v>7.0354729729729115E-3</v>
      </c>
      <c r="AF541" s="1">
        <f>(Table2[[#This Row],[Current Week High]]/Table2[[#This Row],[Close Price]])-1</f>
        <v>3.073813457683694E-2</v>
      </c>
      <c r="AG541" s="1">
        <f>(Table2[[#This Row],[Close Price]]/Table2[[#This Row],[Current Month Low]])-1</f>
        <v>7.0354729729729115E-3</v>
      </c>
      <c r="AH541" s="1">
        <f>(Table2[[#This Row],[Current Month High]]/Table2[[#This Row],[Close Price]])-1</f>
        <v>0.11550074224417739</v>
      </c>
      <c r="AI541">
        <v>14.7333372472385</v>
      </c>
      <c r="AJ541">
        <v>22.445353858477102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-0.02</v>
      </c>
      <c r="AM541" t="s">
        <v>3161</v>
      </c>
      <c r="AN541">
        <v>-5.41</v>
      </c>
      <c r="AO541" t="s">
        <v>3161</v>
      </c>
      <c r="AP541">
        <v>4.4663491156206998E-2</v>
      </c>
      <c r="AQ541">
        <f>(Table2[[#This Row],[Sharpe Ratio]]-AVERAGE(Table2[Sharpe Ratio]))/_xlfn.STDEV.P(Table2[Sharpe Ratio])</f>
        <v>-0.15460931374426212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543</v>
      </c>
      <c r="AT541">
        <f>_xlfn.RANK.AVG(Table2[[#This Row],[6M Return vs Nifty Z-Score]],Table2[6M Return vs Nifty Z-Score])</f>
        <v>565</v>
      </c>
      <c r="AU541">
        <f>_xlfn.RANK.AVG(Table2[[#This Row],[Sharpe Ratio Z-Score]],Table2[Sharpe Ratio Z-Score])</f>
        <v>377</v>
      </c>
      <c r="AV541">
        <f>(Table2[[#This Row],[Rank 1Y]]+Table2[[#This Row],[Rank 6M]]+Table2[[#This Row],[Rank Sharpe]])/3</f>
        <v>495</v>
      </c>
    </row>
    <row r="542" spans="1:48" x14ac:dyDescent="0.3">
      <c r="A542" t="s">
        <v>1502</v>
      </c>
      <c r="B542" t="s">
        <v>1503</v>
      </c>
      <c r="C542" t="s">
        <v>3116</v>
      </c>
      <c r="D542" t="s">
        <v>539</v>
      </c>
      <c r="E542">
        <v>6499.6712327750001</v>
      </c>
      <c r="F542">
        <v>297.85000000000002</v>
      </c>
      <c r="G542">
        <v>-13.932297775244599</v>
      </c>
      <c r="H542">
        <f>(Table2[[#This Row],[1Y Return vs Nifty]]-AVERAGE(Table2[1Y Return vs Nifty]))/_xlfn.STDEV.P(Table2[1Y Return vs Nifty])</f>
        <v>-0.71960071751258048</v>
      </c>
      <c r="I542">
        <v>-7.6643317031047403E-2</v>
      </c>
      <c r="J542">
        <f>(Table2[[#This Row],[1M Return vs Nifty]]-AVERAGE(Table2[1M Return vs Nifty]))/_xlfn.STDEV.P(Table2[1M Return vs Nifty])</f>
        <v>-0.12728651906443986</v>
      </c>
      <c r="K542">
        <v>-21.6041653074357</v>
      </c>
      <c r="L542">
        <f>(Table2[[#This Row],[6M Return vs Nifty]]-AVERAGE(Table2[6M Return vs Nifty]))/_xlfn.STDEV.P(Table2[6M Return vs Nifty])</f>
        <v>-0.90734323556577123</v>
      </c>
      <c r="M542">
        <v>3.6037285271683501</v>
      </c>
      <c r="N542">
        <f>(Table2[[#This Row],[1W Return vs Nifty]]-AVERAGE(Table2[1W Return vs Nifty]))/_xlfn.STDEV.P(Table2[1W Return vs Nifty])</f>
        <v>0.7794439505795846</v>
      </c>
      <c r="O542">
        <v>311.18</v>
      </c>
      <c r="P542">
        <v>308.09360750254302</v>
      </c>
      <c r="Q542">
        <v>311.95014973559501</v>
      </c>
      <c r="R542">
        <v>37.156561677068801</v>
      </c>
      <c r="S542" s="1">
        <f>(Table2[[#This Row],[Close Price]]-Table2[[#This Row],[20D EMA]])/Table2[[#This Row],[20D EMA]]</f>
        <v>-4.2836943248280683E-2</v>
      </c>
      <c r="T542" s="1">
        <f>(Table2[[#This Row],[Close Price]]-Table2[[#This Row],[50D EMA]])/Table2[[#This Row],[50D EMA]]</f>
        <v>-3.3248361060066615E-2</v>
      </c>
      <c r="U542" s="1">
        <f>(Table2[[#This Row],[Close Price]]-Table2[[#This Row],[200D EMA]])/Table2[[#This Row],[200D EMA]]</f>
        <v>-4.5200009512885601E-2</v>
      </c>
      <c r="V542">
        <v>0.97805009308208002</v>
      </c>
      <c r="W542">
        <v>295.25</v>
      </c>
      <c r="X542">
        <v>309.64999999999998</v>
      </c>
      <c r="Y542">
        <v>295.25</v>
      </c>
      <c r="Z542">
        <v>320</v>
      </c>
      <c r="AA542">
        <v>294.64999999999998</v>
      </c>
      <c r="AB542">
        <v>336.9</v>
      </c>
      <c r="AC542" s="1">
        <f>(Table2[[#This Row],[Close Price]]/Table2[[#This Row],[Day Low]])-1</f>
        <v>8.8060965283658366E-3</v>
      </c>
      <c r="AD542" s="1">
        <f>(Table2[[#This Row],[Day High]]/Table2[[#This Row],[Close Price]])-1</f>
        <v>3.9617257008561113E-2</v>
      </c>
      <c r="AE542" s="1">
        <f>(Table2[[#This Row],[Close Price]]/Table2[[#This Row],[Current Week Low]])-1</f>
        <v>8.8060965283658366E-3</v>
      </c>
      <c r="AF542" s="1">
        <f>(Table2[[#This Row],[Current Week High]]/Table2[[#This Row],[Close Price]])-1</f>
        <v>7.4366291757596015E-2</v>
      </c>
      <c r="AG542" s="1">
        <f>(Table2[[#This Row],[Close Price]]/Table2[[#This Row],[Current Month Low]])-1</f>
        <v>1.0860342779569043E-2</v>
      </c>
      <c r="AH542" s="1">
        <f>(Table2[[#This Row],[Current Month High]]/Table2[[#This Row],[Close Price]])-1</f>
        <v>0.13110626154104388</v>
      </c>
      <c r="AI542">
        <v>36.068490851099497</v>
      </c>
      <c r="AJ542">
        <v>10.498979781116599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-0.02</v>
      </c>
      <c r="AM542" t="s">
        <v>3161</v>
      </c>
      <c r="AN542">
        <v>-4.72</v>
      </c>
      <c r="AO542" t="s">
        <v>3161</v>
      </c>
      <c r="AP542">
        <v>6.9248491153858005E-2</v>
      </c>
      <c r="AQ542">
        <f>(Table2[[#This Row],[Sharpe Ratio]]-AVERAGE(Table2[Sharpe Ratio]))/_xlfn.STDEV.P(Table2[Sharpe Ratio])</f>
        <v>0.1343746133870389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566</v>
      </c>
      <c r="AT542">
        <f>_xlfn.RANK.AVG(Table2[[#This Row],[6M Return vs Nifty Z-Score]],Table2[6M Return vs Nifty Z-Score])</f>
        <v>614</v>
      </c>
      <c r="AU542">
        <f>_xlfn.RANK.AVG(Table2[[#This Row],[Sharpe Ratio Z-Score]],Table2[Sharpe Ratio Z-Score])</f>
        <v>306</v>
      </c>
      <c r="AV542">
        <f>(Table2[[#This Row],[Rank 1Y]]+Table2[[#This Row],[Rank 6M]]+Table2[[#This Row],[Rank Sharpe]])/3</f>
        <v>495.33333333333331</v>
      </c>
    </row>
    <row r="543" spans="1:48" x14ac:dyDescent="0.3">
      <c r="A543" t="s">
        <v>1032</v>
      </c>
      <c r="B543" t="s">
        <v>1033</v>
      </c>
      <c r="C543" t="s">
        <v>3128</v>
      </c>
      <c r="D543" t="s">
        <v>504</v>
      </c>
      <c r="E543">
        <v>13057.2340876</v>
      </c>
      <c r="F543">
        <v>878.95</v>
      </c>
      <c r="G543">
        <v>-29.8467078479108</v>
      </c>
      <c r="H543">
        <f>(Table2[[#This Row],[1Y Return vs Nifty]]-AVERAGE(Table2[1Y Return vs Nifty]))/_xlfn.STDEV.P(Table2[1Y Return vs Nifty])</f>
        <v>-0.98239995844533579</v>
      </c>
      <c r="I543">
        <v>5.3702596689310802</v>
      </c>
      <c r="J543">
        <f>(Table2[[#This Row],[1M Return vs Nifty]]-AVERAGE(Table2[1M Return vs Nifty]))/_xlfn.STDEV.P(Table2[1M Return vs Nifty])</f>
        <v>0.48227283555410322</v>
      </c>
      <c r="K543">
        <v>-1.91961486768617</v>
      </c>
      <c r="L543">
        <f>(Table2[[#This Row],[6M Return vs Nifty]]-AVERAGE(Table2[6M Return vs Nifty]))/_xlfn.STDEV.P(Table2[6M Return vs Nifty])</f>
        <v>-0.22515860792789805</v>
      </c>
      <c r="M543">
        <v>2.3356420371667301</v>
      </c>
      <c r="N543">
        <f>(Table2[[#This Row],[1W Return vs Nifty]]-AVERAGE(Table2[1W Return vs Nifty]))/_xlfn.STDEV.P(Table2[1W Return vs Nifty])</f>
        <v>0.53344996549893264</v>
      </c>
      <c r="O543">
        <v>873.69</v>
      </c>
      <c r="P543">
        <v>861.86238445398999</v>
      </c>
      <c r="Q543">
        <v>838.10430782651997</v>
      </c>
      <c r="R543">
        <v>30.864408572243999</v>
      </c>
      <c r="S543" s="1">
        <f>(Table2[[#This Row],[Close Price]]-Table2[[#This Row],[20D EMA]])/Table2[[#This Row],[20D EMA]]</f>
        <v>6.0204420332154321E-3</v>
      </c>
      <c r="T543" s="1">
        <f>(Table2[[#This Row],[Close Price]]-Table2[[#This Row],[50D EMA]])/Table2[[#This Row],[50D EMA]]</f>
        <v>1.9826385110002755E-2</v>
      </c>
      <c r="U543" s="1">
        <f>(Table2[[#This Row],[Close Price]]-Table2[[#This Row],[200D EMA]])/Table2[[#This Row],[200D EMA]]</f>
        <v>4.8735809841386431E-2</v>
      </c>
      <c r="V543">
        <v>0.48535166086290199</v>
      </c>
      <c r="W543">
        <v>831.05</v>
      </c>
      <c r="X543">
        <v>880.9</v>
      </c>
      <c r="Y543">
        <v>831.05</v>
      </c>
      <c r="Z543">
        <v>898</v>
      </c>
      <c r="AA543">
        <v>831.05</v>
      </c>
      <c r="AB543">
        <v>944.35</v>
      </c>
      <c r="AC543" s="1">
        <f>(Table2[[#This Row],[Close Price]]/Table2[[#This Row],[Day Low]])-1</f>
        <v>5.7637927922507881E-2</v>
      </c>
      <c r="AD543" s="1">
        <f>(Table2[[#This Row],[Day High]]/Table2[[#This Row],[Close Price]])-1</f>
        <v>2.2185562318675078E-3</v>
      </c>
      <c r="AE543" s="1">
        <f>(Table2[[#This Row],[Close Price]]/Table2[[#This Row],[Current Week Low]])-1</f>
        <v>5.7637927922507881E-2</v>
      </c>
      <c r="AF543" s="1">
        <f>(Table2[[#This Row],[Current Week High]]/Table2[[#This Row],[Close Price]])-1</f>
        <v>2.1673587803629379E-2</v>
      </c>
      <c r="AG543" s="1">
        <f>(Table2[[#This Row],[Close Price]]/Table2[[#This Row],[Current Month Low]])-1</f>
        <v>5.7637927922507881E-2</v>
      </c>
      <c r="AH543" s="1">
        <f>(Table2[[#This Row],[Current Month High]]/Table2[[#This Row],[Close Price]])-1</f>
        <v>7.4406962853404535E-2</v>
      </c>
      <c r="AI543">
        <v>8.8799135331930099</v>
      </c>
      <c r="AJ543">
        <v>23.979124056703501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0.02</v>
      </c>
      <c r="AM543" t="s">
        <v>3162</v>
      </c>
      <c r="AN543">
        <v>-6.48</v>
      </c>
      <c r="AO543" t="s">
        <v>3161</v>
      </c>
      <c r="AP543">
        <v>2.4565133513868E-2</v>
      </c>
      <c r="AQ543">
        <f>(Table2[[#This Row],[Sharpe Ratio]]-AVERAGE(Table2[Sharpe Ratio]))/_xlfn.STDEV.P(Table2[Sharpe Ratio])</f>
        <v>-0.39085508640757144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-0.58269085172776935</v>
      </c>
      <c r="AS543">
        <f>_xlfn.RANK.AVG(Table2[[#This Row],[1Y Return vs Nifty Z-Score]],Table2[1Y Return vs Nifty Z-Score])</f>
        <v>651</v>
      </c>
      <c r="AT543">
        <f>_xlfn.RANK.AVG(Table2[[#This Row],[6M Return vs Nifty Z-Score]],Table2[6M Return vs Nifty Z-Score])</f>
        <v>398</v>
      </c>
      <c r="AU543">
        <f>_xlfn.RANK.AVG(Table2[[#This Row],[Sharpe Ratio Z-Score]],Table2[Sharpe Ratio Z-Score])</f>
        <v>438</v>
      </c>
      <c r="AV543">
        <f>(Table2[[#This Row],[Rank 1Y]]+Table2[[#This Row],[Rank 6M]]+Table2[[#This Row],[Rank Sharpe]])/3</f>
        <v>495.66666666666669</v>
      </c>
    </row>
    <row r="544" spans="1:48" x14ac:dyDescent="0.3">
      <c r="A544" t="s">
        <v>1245</v>
      </c>
      <c r="B544" t="s">
        <v>1246</v>
      </c>
      <c r="C544" t="s">
        <v>3128</v>
      </c>
      <c r="D544" t="s">
        <v>288</v>
      </c>
      <c r="E544">
        <v>9142.1900323579994</v>
      </c>
      <c r="F544">
        <v>115.46</v>
      </c>
      <c r="G544">
        <v>-17.410024563711001</v>
      </c>
      <c r="H544">
        <f>(Table2[[#This Row],[1Y Return vs Nifty]]-AVERAGE(Table2[1Y Return vs Nifty]))/_xlfn.STDEV.P(Table2[1Y Return vs Nifty])</f>
        <v>-0.77702942244146911</v>
      </c>
      <c r="I544">
        <v>0.592633645481208</v>
      </c>
      <c r="J544">
        <f>(Table2[[#This Row],[1M Return vs Nifty]]-AVERAGE(Table2[1M Return vs Nifty]))/_xlfn.STDEV.P(Table2[1M Return vs Nifty])</f>
        <v>-5.238817143801016E-2</v>
      </c>
      <c r="K544">
        <v>-23.876921782191001</v>
      </c>
      <c r="L544">
        <f>(Table2[[#This Row],[6M Return vs Nifty]]-AVERAGE(Table2[6M Return vs Nifty]))/_xlfn.STDEV.P(Table2[6M Return vs Nifty])</f>
        <v>-0.98610751998202439</v>
      </c>
      <c r="M544">
        <v>-2.7116020573214401</v>
      </c>
      <c r="N544">
        <f>(Table2[[#This Row],[1W Return vs Nifty]]-AVERAGE(Table2[1W Return vs Nifty]))/_xlfn.STDEV.P(Table2[1W Return vs Nifty])</f>
        <v>-0.44565650576104077</v>
      </c>
      <c r="O544">
        <v>122.99</v>
      </c>
      <c r="P544">
        <v>127.044029645172</v>
      </c>
      <c r="Q544">
        <v>130.347894587968</v>
      </c>
      <c r="R544">
        <v>27.703767174622001</v>
      </c>
      <c r="S544" s="1">
        <f>(Table2[[#This Row],[Close Price]]-Table2[[#This Row],[20D EMA]])/Table2[[#This Row],[20D EMA]]</f>
        <v>-6.122448979591838E-2</v>
      </c>
      <c r="T544" s="1">
        <f>(Table2[[#This Row],[Close Price]]-Table2[[#This Row],[50D EMA]])/Table2[[#This Row],[50D EMA]]</f>
        <v>-9.1181220223615855E-2</v>
      </c>
      <c r="U544" s="1">
        <f>(Table2[[#This Row],[Close Price]]-Table2[[#This Row],[200D EMA]])/Table2[[#This Row],[200D EMA]]</f>
        <v>-0.11421660959717765</v>
      </c>
      <c r="V544">
        <v>0.62854848102900196</v>
      </c>
      <c r="W544">
        <v>115</v>
      </c>
      <c r="X544">
        <v>122.15</v>
      </c>
      <c r="Y544">
        <v>115</v>
      </c>
      <c r="Z544">
        <v>124.3</v>
      </c>
      <c r="AA544">
        <v>112.29</v>
      </c>
      <c r="AB544">
        <v>127.4</v>
      </c>
      <c r="AC544" s="1">
        <f>(Table2[[#This Row],[Close Price]]/Table2[[#This Row],[Day Low]])-1</f>
        <v>4.0000000000000036E-3</v>
      </c>
      <c r="AD544" s="1">
        <f>(Table2[[#This Row],[Day High]]/Table2[[#This Row],[Close Price]])-1</f>
        <v>5.7942144465615852E-2</v>
      </c>
      <c r="AE544" s="1">
        <f>(Table2[[#This Row],[Close Price]]/Table2[[#This Row],[Current Week Low]])-1</f>
        <v>4.0000000000000036E-3</v>
      </c>
      <c r="AF544" s="1">
        <f>(Table2[[#This Row],[Current Week High]]/Table2[[#This Row],[Close Price]])-1</f>
        <v>7.656331196951327E-2</v>
      </c>
      <c r="AG544" s="1">
        <f>(Table2[[#This Row],[Close Price]]/Table2[[#This Row],[Current Month Low]])-1</f>
        <v>2.8230474663816896E-2</v>
      </c>
      <c r="AH544" s="1">
        <f>(Table2[[#This Row],[Current Month High]]/Table2[[#This Row],[Close Price]])-1</f>
        <v>0.103412437207691</v>
      </c>
      <c r="AI544">
        <v>36.843928633292897</v>
      </c>
      <c r="AJ544">
        <v>14.6004962779156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-0.22</v>
      </c>
      <c r="AM544" t="s">
        <v>3161</v>
      </c>
      <c r="AN544">
        <v>-2.14</v>
      </c>
      <c r="AO544" t="s">
        <v>3161</v>
      </c>
      <c r="AP544">
        <v>8.4614533501254002E-2</v>
      </c>
      <c r="AQ544">
        <f>(Table2[[#This Row],[Sharpe Ratio]]-AVERAGE(Table2[Sharpe Ratio]))/_xlfn.STDEV.P(Table2[Sharpe Ratio])</f>
        <v>0.31499447356359556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587</v>
      </c>
      <c r="AT544">
        <f>_xlfn.RANK.AVG(Table2[[#This Row],[6M Return vs Nifty Z-Score]],Table2[6M Return vs Nifty Z-Score])</f>
        <v>638</v>
      </c>
      <c r="AU544">
        <f>_xlfn.RANK.AVG(Table2[[#This Row],[Sharpe Ratio Z-Score]],Table2[Sharpe Ratio Z-Score])</f>
        <v>264</v>
      </c>
      <c r="AV544">
        <f>(Table2[[#This Row],[Rank 1Y]]+Table2[[#This Row],[Rank 6M]]+Table2[[#This Row],[Rank Sharpe]])/3</f>
        <v>496.33333333333331</v>
      </c>
    </row>
    <row r="545" spans="1:48" x14ac:dyDescent="0.3">
      <c r="A545" t="s">
        <v>827</v>
      </c>
      <c r="B545" t="s">
        <v>828</v>
      </c>
      <c r="C545" t="s">
        <v>3127</v>
      </c>
      <c r="D545" t="s">
        <v>554</v>
      </c>
      <c r="E545">
        <v>18568.980774265001</v>
      </c>
      <c r="F545">
        <v>1642.45</v>
      </c>
      <c r="G545">
        <v>-0.41295010883600702</v>
      </c>
      <c r="H545">
        <f>(Table2[[#This Row],[1Y Return vs Nifty]]-AVERAGE(Table2[1Y Return vs Nifty]))/_xlfn.STDEV.P(Table2[1Y Return vs Nifty])</f>
        <v>-0.49635183248224968</v>
      </c>
      <c r="I545">
        <v>2.79187630443676</v>
      </c>
      <c r="J545">
        <f>(Table2[[#This Row],[1M Return vs Nifty]]-AVERAGE(Table2[1M Return vs Nifty]))/_xlfn.STDEV.P(Table2[1M Return vs Nifty])</f>
        <v>0.19372763772867727</v>
      </c>
      <c r="K545">
        <v>-9.1335061415649594</v>
      </c>
      <c r="L545">
        <f>(Table2[[#This Row],[6M Return vs Nifty]]-AVERAGE(Table2[6M Return vs Nifty]))/_xlfn.STDEV.P(Table2[6M Return vs Nifty])</f>
        <v>-0.47516206863958316</v>
      </c>
      <c r="M545">
        <v>-0.85040714692887298</v>
      </c>
      <c r="N545">
        <f>(Table2[[#This Row],[1W Return vs Nifty]]-AVERAGE(Table2[1W Return vs Nifty]))/_xlfn.STDEV.P(Table2[1W Return vs Nifty])</f>
        <v>-8.4606406553131341E-2</v>
      </c>
      <c r="O545">
        <v>1714.09</v>
      </c>
      <c r="P545">
        <v>1698.03280695784</v>
      </c>
      <c r="Q545">
        <v>1627.6498382253101</v>
      </c>
      <c r="R545">
        <v>27.483797664621299</v>
      </c>
      <c r="S545" s="1">
        <f>(Table2[[#This Row],[Close Price]]-Table2[[#This Row],[20D EMA]])/Table2[[#This Row],[20D EMA]]</f>
        <v>-4.1794771569754141E-2</v>
      </c>
      <c r="T545" s="1">
        <f>(Table2[[#This Row],[Close Price]]-Table2[[#This Row],[50D EMA]])/Table2[[#This Row],[50D EMA]]</f>
        <v>-3.2733647271174289E-2</v>
      </c>
      <c r="U545" s="1">
        <f>(Table2[[#This Row],[Close Price]]-Table2[[#This Row],[200D EMA]])/Table2[[#This Row],[200D EMA]]</f>
        <v>9.0929642402859581E-3</v>
      </c>
      <c r="V545">
        <v>0.54101804026337796</v>
      </c>
      <c r="W545">
        <v>1630</v>
      </c>
      <c r="X545">
        <v>1684.95</v>
      </c>
      <c r="Y545">
        <v>1630</v>
      </c>
      <c r="Z545">
        <v>1742</v>
      </c>
      <c r="AA545">
        <v>1630</v>
      </c>
      <c r="AB545">
        <v>1814.8</v>
      </c>
      <c r="AC545" s="1">
        <f>(Table2[[#This Row],[Close Price]]/Table2[[#This Row],[Day Low]])-1</f>
        <v>7.6380368098158957E-3</v>
      </c>
      <c r="AD545" s="1">
        <f>(Table2[[#This Row],[Day High]]/Table2[[#This Row],[Close Price]])-1</f>
        <v>2.587597795975527E-2</v>
      </c>
      <c r="AE545" s="1">
        <f>(Table2[[#This Row],[Close Price]]/Table2[[#This Row],[Current Week Low]])-1</f>
        <v>7.6380368098158957E-3</v>
      </c>
      <c r="AF545" s="1">
        <f>(Table2[[#This Row],[Current Week High]]/Table2[[#This Row],[Close Price]])-1</f>
        <v>6.061067307985013E-2</v>
      </c>
      <c r="AG545" s="1">
        <f>(Table2[[#This Row],[Close Price]]/Table2[[#This Row],[Current Month Low]])-1</f>
        <v>7.6380368098158957E-3</v>
      </c>
      <c r="AH545" s="1">
        <f>(Table2[[#This Row],[Current Month High]]/Table2[[#This Row],[Close Price]])-1</f>
        <v>0.10493470120856041</v>
      </c>
      <c r="AI545">
        <v>15.7995677189564</v>
      </c>
      <c r="AJ545">
        <v>25.5695718654434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-0.05</v>
      </c>
      <c r="AM545" t="s">
        <v>3161</v>
      </c>
      <c r="AN545">
        <v>-5.38</v>
      </c>
      <c r="AO545" t="s">
        <v>3161</v>
      </c>
      <c r="AQ545">
        <f>(Table2[[#This Row],[Sharpe Ratio]]-AVERAGE(Table2[Sharpe Ratio]))/_xlfn.STDEV.P(Table2[Sharpe Ratio])</f>
        <v>-0.6796054933231942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-1.541998163269481</v>
      </c>
      <c r="AS545">
        <f>_xlfn.RANK.AVG(Table2[[#This Row],[1Y Return vs Nifty Z-Score]],Table2[1Y Return vs Nifty Z-Score])</f>
        <v>479</v>
      </c>
      <c r="AT545">
        <f>_xlfn.RANK.AVG(Table2[[#This Row],[6M Return vs Nifty Z-Score]],Table2[6M Return vs Nifty Z-Score])</f>
        <v>487</v>
      </c>
      <c r="AU545">
        <f>_xlfn.RANK.AVG(Table2[[#This Row],[Sharpe Ratio Z-Score]],Table2[Sharpe Ratio Z-Score])</f>
        <v>524.5</v>
      </c>
      <c r="AV545">
        <f>(Table2[[#This Row],[Rank 1Y]]+Table2[[#This Row],[Rank 6M]]+Table2[[#This Row],[Rank Sharpe]])/3</f>
        <v>496.83333333333331</v>
      </c>
    </row>
    <row r="546" spans="1:48" x14ac:dyDescent="0.3">
      <c r="A546" t="s">
        <v>901</v>
      </c>
      <c r="B546" t="s">
        <v>902</v>
      </c>
      <c r="C546" t="s">
        <v>3115</v>
      </c>
      <c r="D546" t="s">
        <v>21</v>
      </c>
      <c r="E546">
        <v>16227.8372845799</v>
      </c>
      <c r="F546">
        <v>584.54999999999995</v>
      </c>
      <c r="G546">
        <v>-12.269347040288601</v>
      </c>
      <c r="H546">
        <f>(Table2[[#This Row],[1Y Return vs Nifty]]-AVERAGE(Table2[1Y Return vs Nifty]))/_xlfn.STDEV.P(Table2[1Y Return vs Nifty])</f>
        <v>-0.69213993267295815</v>
      </c>
      <c r="I546">
        <v>-0.89410657285046102</v>
      </c>
      <c r="J546">
        <f>(Table2[[#This Row],[1M Return vs Nifty]]-AVERAGE(Table2[1M Return vs Nifty]))/_xlfn.STDEV.P(Table2[1M Return vs Nifty])</f>
        <v>-0.21876829796262551</v>
      </c>
      <c r="K546">
        <v>-22.191371187718399</v>
      </c>
      <c r="L546">
        <f>(Table2[[#This Row],[6M Return vs Nifty]]-AVERAGE(Table2[6M Return vs Nifty]))/_xlfn.STDEV.P(Table2[6M Return vs Nifty])</f>
        <v>-0.92769334851417362</v>
      </c>
      <c r="M546">
        <v>0.69523799676270204</v>
      </c>
      <c r="N546">
        <f>(Table2[[#This Row],[1W Return vs Nifty]]-AVERAGE(Table2[1W Return vs Nifty]))/_xlfn.STDEV.P(Table2[1W Return vs Nifty])</f>
        <v>0.21523071923847123</v>
      </c>
      <c r="O546">
        <v>614</v>
      </c>
      <c r="P546">
        <v>627.73731810306901</v>
      </c>
      <c r="Q546">
        <v>634.40323614558702</v>
      </c>
      <c r="R546">
        <v>34.292949698853299</v>
      </c>
      <c r="S546" s="1">
        <f>(Table2[[#This Row],[Close Price]]-Table2[[#This Row],[20D EMA]])/Table2[[#This Row],[20D EMA]]</f>
        <v>-4.7964169381107563E-2</v>
      </c>
      <c r="T546" s="1">
        <f>(Table2[[#This Row],[Close Price]]-Table2[[#This Row],[50D EMA]])/Table2[[#This Row],[50D EMA]]</f>
        <v>-6.8798392030562816E-2</v>
      </c>
      <c r="U546" s="1">
        <f>(Table2[[#This Row],[Close Price]]-Table2[[#This Row],[200D EMA]])/Table2[[#This Row],[200D EMA]]</f>
        <v>-7.8582884363071592E-2</v>
      </c>
      <c r="V546">
        <v>0.69909707079796801</v>
      </c>
      <c r="W546">
        <v>576.5</v>
      </c>
      <c r="X546">
        <v>610</v>
      </c>
      <c r="Y546">
        <v>576.5</v>
      </c>
      <c r="Z546">
        <v>613.6</v>
      </c>
      <c r="AA546">
        <v>570.29999999999995</v>
      </c>
      <c r="AB546">
        <v>637.29999999999995</v>
      </c>
      <c r="AC546" s="1">
        <f>(Table2[[#This Row],[Close Price]]/Table2[[#This Row],[Day Low]])-1</f>
        <v>1.3963573287077091E-2</v>
      </c>
      <c r="AD546" s="1">
        <f>(Table2[[#This Row],[Day High]]/Table2[[#This Row],[Close Price]])-1</f>
        <v>4.353776409203669E-2</v>
      </c>
      <c r="AE546" s="1">
        <f>(Table2[[#This Row],[Close Price]]/Table2[[#This Row],[Current Week Low]])-1</f>
        <v>1.3963573287077091E-2</v>
      </c>
      <c r="AF546" s="1">
        <f>(Table2[[#This Row],[Current Week High]]/Table2[[#This Row],[Close Price]])-1</f>
        <v>4.969634761782582E-2</v>
      </c>
      <c r="AG546" s="1">
        <f>(Table2[[#This Row],[Close Price]]/Table2[[#This Row],[Current Month Low]])-1</f>
        <v>2.4986849026827906E-2</v>
      </c>
      <c r="AH546" s="1">
        <f>(Table2[[#This Row],[Current Month High]]/Table2[[#This Row],[Close Price]])-1</f>
        <v>9.0240355829270369E-2</v>
      </c>
      <c r="AI546">
        <v>48.832435206569102</v>
      </c>
      <c r="AJ546">
        <v>24.478279386712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-0.14000000000000001</v>
      </c>
      <c r="AM546" t="s">
        <v>3161</v>
      </c>
      <c r="AN546">
        <v>-2.97</v>
      </c>
      <c r="AO546" t="s">
        <v>3161</v>
      </c>
      <c r="AP546">
        <v>6.8369980284949006E-2</v>
      </c>
      <c r="AQ546">
        <f>(Table2[[#This Row],[Sharpe Ratio]]-AVERAGE(Table2[Sharpe Ratio]))/_xlfn.STDEV.P(Table2[Sharpe Ratio])</f>
        <v>0.12404817364943016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559</v>
      </c>
      <c r="AT546">
        <f>_xlfn.RANK.AVG(Table2[[#This Row],[6M Return vs Nifty Z-Score]],Table2[6M Return vs Nifty Z-Score])</f>
        <v>622</v>
      </c>
      <c r="AU546">
        <f>_xlfn.RANK.AVG(Table2[[#This Row],[Sharpe Ratio Z-Score]],Table2[Sharpe Ratio Z-Score])</f>
        <v>311</v>
      </c>
      <c r="AV546">
        <f>(Table2[[#This Row],[Rank 1Y]]+Table2[[#This Row],[Rank 6M]]+Table2[[#This Row],[Rank Sharpe]])/3</f>
        <v>497.33333333333331</v>
      </c>
    </row>
    <row r="547" spans="1:48" x14ac:dyDescent="0.3">
      <c r="A547" t="s">
        <v>1269</v>
      </c>
      <c r="B547" t="s">
        <v>1270</v>
      </c>
      <c r="C547" t="s">
        <v>3125</v>
      </c>
      <c r="D547" t="s">
        <v>453</v>
      </c>
      <c r="E547">
        <v>8783.6239581299997</v>
      </c>
      <c r="F547">
        <v>287.7</v>
      </c>
      <c r="G547">
        <v>-19.379557198499299</v>
      </c>
      <c r="H547">
        <f>(Table2[[#This Row],[1Y Return vs Nifty]]-AVERAGE(Table2[1Y Return vs Nifty]))/_xlfn.STDEV.P(Table2[1Y Return vs Nifty])</f>
        <v>-0.80955288256668245</v>
      </c>
      <c r="I547">
        <v>-12.3382942389505</v>
      </c>
      <c r="J547">
        <f>(Table2[[#This Row],[1M Return vs Nifty]]-AVERAGE(Table2[1M Return vs Nifty]))/_xlfn.STDEV.P(Table2[1M Return vs Nifty])</f>
        <v>-1.4994798630226047</v>
      </c>
      <c r="K547">
        <v>13.6504685393258</v>
      </c>
      <c r="L547">
        <f>(Table2[[#This Row],[6M Return vs Nifty]]-AVERAGE(Table2[6M Return vs Nifty]))/_xlfn.STDEV.P(Table2[6M Return vs Nifty])</f>
        <v>0.31443570913887475</v>
      </c>
      <c r="M547">
        <v>-3.4849686498561399</v>
      </c>
      <c r="N547">
        <f>(Table2[[#This Row],[1W Return vs Nifty]]-AVERAGE(Table2[1W Return vs Nifty]))/_xlfn.STDEV.P(Table2[1W Return vs Nifty])</f>
        <v>-0.59568060232373865</v>
      </c>
      <c r="O547">
        <v>312.41000000000003</v>
      </c>
      <c r="P547">
        <v>310.14127195205202</v>
      </c>
      <c r="Q547">
        <v>292.307011313467</v>
      </c>
      <c r="R547">
        <v>16.607361994687398</v>
      </c>
      <c r="S547" s="1">
        <f>(Table2[[#This Row],[Close Price]]-Table2[[#This Row],[20D EMA]])/Table2[[#This Row],[20D EMA]]</f>
        <v>-7.909477929643749E-2</v>
      </c>
      <c r="T547" s="1">
        <f>(Table2[[#This Row],[Close Price]]-Table2[[#This Row],[50D EMA]])/Table2[[#This Row],[50D EMA]]</f>
        <v>-7.2358225046299116E-2</v>
      </c>
      <c r="U547" s="1">
        <f>(Table2[[#This Row],[Close Price]]-Table2[[#This Row],[200D EMA]])/Table2[[#This Row],[200D EMA]]</f>
        <v>-1.5760864896006553E-2</v>
      </c>
      <c r="V547">
        <v>0.58311326263985996</v>
      </c>
      <c r="W547">
        <v>285.10000000000002</v>
      </c>
      <c r="X547">
        <v>297.5</v>
      </c>
      <c r="Y547">
        <v>285.10000000000002</v>
      </c>
      <c r="Z547">
        <v>304.8</v>
      </c>
      <c r="AA547">
        <v>285.10000000000002</v>
      </c>
      <c r="AB547">
        <v>346.7</v>
      </c>
      <c r="AC547" s="1">
        <f>(Table2[[#This Row],[Close Price]]/Table2[[#This Row],[Day Low]])-1</f>
        <v>9.1196071553838465E-3</v>
      </c>
      <c r="AD547" s="1">
        <f>(Table2[[#This Row],[Day High]]/Table2[[#This Row],[Close Price]])-1</f>
        <v>3.4063260340632562E-2</v>
      </c>
      <c r="AE547" s="1">
        <f>(Table2[[#This Row],[Close Price]]/Table2[[#This Row],[Current Week Low]])-1</f>
        <v>9.1196071553838465E-3</v>
      </c>
      <c r="AF547" s="1">
        <f>(Table2[[#This Row],[Current Week High]]/Table2[[#This Row],[Close Price]])-1</f>
        <v>5.943691345151203E-2</v>
      </c>
      <c r="AG547" s="1">
        <f>(Table2[[#This Row],[Close Price]]/Table2[[#This Row],[Current Month Low]])-1</f>
        <v>9.1196071553838465E-3</v>
      </c>
      <c r="AH547" s="1">
        <f>(Table2[[#This Row],[Current Month High]]/Table2[[#This Row],[Close Price]])-1</f>
        <v>0.20507473062217585</v>
      </c>
      <c r="AI547">
        <v>29.266597149808799</v>
      </c>
      <c r="AJ547">
        <v>35.0704225352112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-0.08</v>
      </c>
      <c r="AM547" t="s">
        <v>3161</v>
      </c>
      <c r="AN547">
        <v>-10.57</v>
      </c>
      <c r="AO547" t="s">
        <v>3161</v>
      </c>
      <c r="AP547">
        <v>-6.4366376001564002E-2</v>
      </c>
      <c r="AQ547">
        <f>(Table2[[#This Row],[Sharpe Ratio]]-AVERAGE(Table2[Sharpe Ratio]))/_xlfn.STDEV.P(Table2[Sharpe Ratio])</f>
        <v>-1.4361988678978994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-4.0264765066720507</v>
      </c>
      <c r="AS547">
        <f>_xlfn.RANK.AVG(Table2[[#This Row],[1Y Return vs Nifty Z-Score]],Table2[1Y Return vs Nifty Z-Score])</f>
        <v>595</v>
      </c>
      <c r="AT547">
        <f>_xlfn.RANK.AVG(Table2[[#This Row],[6M Return vs Nifty Z-Score]],Table2[6M Return vs Nifty Z-Score])</f>
        <v>221</v>
      </c>
      <c r="AU547">
        <f>_xlfn.RANK.AVG(Table2[[#This Row],[Sharpe Ratio Z-Score]],Table2[Sharpe Ratio Z-Score])</f>
        <v>679</v>
      </c>
      <c r="AV547">
        <f>(Table2[[#This Row],[Rank 1Y]]+Table2[[#This Row],[Rank 6M]]+Table2[[#This Row],[Rank Sharpe]])/3</f>
        <v>498.33333333333331</v>
      </c>
    </row>
    <row r="548" spans="1:48" x14ac:dyDescent="0.3">
      <c r="A548" t="s">
        <v>372</v>
      </c>
      <c r="B548" t="s">
        <v>373</v>
      </c>
      <c r="C548" t="s">
        <v>3116</v>
      </c>
      <c r="D548" t="s">
        <v>24</v>
      </c>
      <c r="E548">
        <v>62822.192912628001</v>
      </c>
      <c r="F548">
        <v>21.02</v>
      </c>
      <c r="G548">
        <v>3.33862991155133</v>
      </c>
      <c r="H548">
        <f>(Table2[[#This Row],[1Y Return vs Nifty]]-AVERAGE(Table2[1Y Return vs Nifty]))/_xlfn.STDEV.P(Table2[1Y Return vs Nifty])</f>
        <v>-0.43440091019518129</v>
      </c>
      <c r="I548">
        <v>-3.8907135694574602</v>
      </c>
      <c r="J548">
        <f>(Table2[[#This Row],[1M Return vs Nifty]]-AVERAGE(Table2[1M Return vs Nifty]))/_xlfn.STDEV.P(Table2[1M Return vs Nifty])</f>
        <v>-0.55411662922623539</v>
      </c>
      <c r="K548">
        <v>-26.148824482665098</v>
      </c>
      <c r="L548">
        <f>(Table2[[#This Row],[6M Return vs Nifty]]-AVERAGE(Table2[6M Return vs Nifty]))/_xlfn.STDEV.P(Table2[6M Return vs Nifty])</f>
        <v>-1.0648422161335165</v>
      </c>
      <c r="M548">
        <v>1.53337681772359</v>
      </c>
      <c r="N548">
        <f>(Table2[[#This Row],[1W Return vs Nifty]]-AVERAGE(Table2[1W Return vs Nifty]))/_xlfn.STDEV.P(Table2[1W Return vs Nifty])</f>
        <v>0.37781987245837856</v>
      </c>
      <c r="O548">
        <v>21.58</v>
      </c>
      <c r="P548">
        <v>22.672485236463501</v>
      </c>
      <c r="Q548">
        <v>22.9008758547767</v>
      </c>
      <c r="R548">
        <v>15.8287380288923</v>
      </c>
      <c r="S548" s="1">
        <f>(Table2[[#This Row],[Close Price]]-Table2[[#This Row],[20D EMA]])/Table2[[#This Row],[20D EMA]]</f>
        <v>-2.5949953660796977E-2</v>
      </c>
      <c r="T548" s="1">
        <f>(Table2[[#This Row],[Close Price]]-Table2[[#This Row],[50D EMA]])/Table2[[#This Row],[50D EMA]]</f>
        <v>-7.2885050722443848E-2</v>
      </c>
      <c r="U548" s="1">
        <f>(Table2[[#This Row],[Close Price]]-Table2[[#This Row],[200D EMA]])/Table2[[#This Row],[200D EMA]]</f>
        <v>-8.2131175536868592E-2</v>
      </c>
      <c r="V548">
        <v>0.47282280117889203</v>
      </c>
      <c r="W548">
        <v>20</v>
      </c>
      <c r="X548">
        <v>21.04</v>
      </c>
      <c r="Y548">
        <v>20</v>
      </c>
      <c r="Z548">
        <v>21.52</v>
      </c>
      <c r="AA548">
        <v>20</v>
      </c>
      <c r="AB548">
        <v>22.58</v>
      </c>
      <c r="AC548" s="1">
        <f>(Table2[[#This Row],[Close Price]]/Table2[[#This Row],[Day Low]])-1</f>
        <v>5.0999999999999934E-2</v>
      </c>
      <c r="AD548" s="1">
        <f>(Table2[[#This Row],[Day High]]/Table2[[#This Row],[Close Price]])-1</f>
        <v>9.5147478591806056E-4</v>
      </c>
      <c r="AE548" s="1">
        <f>(Table2[[#This Row],[Close Price]]/Table2[[#This Row],[Current Week Low]])-1</f>
        <v>5.0999999999999934E-2</v>
      </c>
      <c r="AF548" s="1">
        <f>(Table2[[#This Row],[Current Week High]]/Table2[[#This Row],[Close Price]])-1</f>
        <v>2.3786869647954401E-2</v>
      </c>
      <c r="AG548" s="1">
        <f>(Table2[[#This Row],[Close Price]]/Table2[[#This Row],[Current Month Low]])-1</f>
        <v>5.0999999999999934E-2</v>
      </c>
      <c r="AH548" s="1">
        <f>(Table2[[#This Row],[Current Month High]]/Table2[[#This Row],[Close Price]])-1</f>
        <v>7.4215033301617384E-2</v>
      </c>
      <c r="AI548">
        <v>56.279733587059901</v>
      </c>
      <c r="AJ548">
        <v>33.885350318471303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-0.21</v>
      </c>
      <c r="AM548" t="s">
        <v>3161</v>
      </c>
      <c r="AN548">
        <v>-8.6999999999999993</v>
      </c>
      <c r="AO548" t="s">
        <v>3161</v>
      </c>
      <c r="AP548">
        <v>4.2765758943237003E-2</v>
      </c>
      <c r="AQ548">
        <f>(Table2[[#This Row],[Sharpe Ratio]]-AVERAGE(Table2[Sharpe Ratio]))/_xlfn.STDEV.P(Table2[Sharpe Ratio])</f>
        <v>-0.17691617189354186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452</v>
      </c>
      <c r="AT548">
        <f>_xlfn.RANK.AVG(Table2[[#This Row],[6M Return vs Nifty Z-Score]],Table2[6M Return vs Nifty Z-Score])</f>
        <v>658</v>
      </c>
      <c r="AU548">
        <f>_xlfn.RANK.AVG(Table2[[#This Row],[Sharpe Ratio Z-Score]],Table2[Sharpe Ratio Z-Score])</f>
        <v>388</v>
      </c>
      <c r="AV548">
        <f>(Table2[[#This Row],[Rank 1Y]]+Table2[[#This Row],[Rank 6M]]+Table2[[#This Row],[Rank Sharpe]])/3</f>
        <v>499.33333333333331</v>
      </c>
    </row>
    <row r="549" spans="1:48" x14ac:dyDescent="0.3">
      <c r="A549" t="s">
        <v>1026</v>
      </c>
      <c r="B549" t="s">
        <v>1027</v>
      </c>
      <c r="C549" t="s">
        <v>3118</v>
      </c>
      <c r="D549" t="s">
        <v>197</v>
      </c>
      <c r="E549">
        <v>13181.358163479999</v>
      </c>
      <c r="F549">
        <v>405.8</v>
      </c>
      <c r="G549">
        <v>-1.0769238719791601</v>
      </c>
      <c r="H549">
        <f>(Table2[[#This Row],[1Y Return vs Nifty]]-AVERAGE(Table2[1Y Return vs Nifty]))/_xlfn.STDEV.P(Table2[1Y Return vs Nifty])</f>
        <v>-0.50731622262656206</v>
      </c>
      <c r="I549">
        <v>-8.0065838592949401</v>
      </c>
      <c r="J549">
        <f>(Table2[[#This Row],[1M Return vs Nifty]]-AVERAGE(Table2[1M Return vs Nifty]))/_xlfn.STDEV.P(Table2[1M Return vs Nifty])</f>
        <v>-1.0147209844043752</v>
      </c>
      <c r="K549">
        <v>-9.2649336714387402</v>
      </c>
      <c r="L549">
        <f>(Table2[[#This Row],[6M Return vs Nifty]]-AVERAGE(Table2[6M Return vs Nifty]))/_xlfn.STDEV.P(Table2[6M Return vs Nifty])</f>
        <v>-0.47971680006729522</v>
      </c>
      <c r="M549">
        <v>0.12744014442226201</v>
      </c>
      <c r="N549">
        <f>(Table2[[#This Row],[1W Return vs Nifty]]-AVERAGE(Table2[1W Return vs Nifty]))/_xlfn.STDEV.P(Table2[1W Return vs Nifty])</f>
        <v>0.10508456003029133</v>
      </c>
      <c r="O549">
        <v>437.09</v>
      </c>
      <c r="P549">
        <v>455.60972517656199</v>
      </c>
      <c r="Q549">
        <v>441.09050564953901</v>
      </c>
      <c r="R549">
        <v>29.723370563825501</v>
      </c>
      <c r="S549" s="1">
        <f>(Table2[[#This Row],[Close Price]]-Table2[[#This Row],[20D EMA]])/Table2[[#This Row],[20D EMA]]</f>
        <v>-7.1587087327552604E-2</v>
      </c>
      <c r="T549" s="1">
        <f>(Table2[[#This Row],[Close Price]]-Table2[[#This Row],[50D EMA]])/Table2[[#This Row],[50D EMA]]</f>
        <v>-0.10932542135104616</v>
      </c>
      <c r="U549" s="1">
        <f>(Table2[[#This Row],[Close Price]]-Table2[[#This Row],[200D EMA]])/Table2[[#This Row],[200D EMA]]</f>
        <v>-8.0007402556922125E-2</v>
      </c>
      <c r="V549">
        <v>0.47963186592863499</v>
      </c>
      <c r="W549">
        <v>400</v>
      </c>
      <c r="X549">
        <v>419.5</v>
      </c>
      <c r="Y549">
        <v>400</v>
      </c>
      <c r="Z549">
        <v>426.85</v>
      </c>
      <c r="AA549">
        <v>400</v>
      </c>
      <c r="AB549">
        <v>456.7</v>
      </c>
      <c r="AC549" s="1">
        <f>(Table2[[#This Row],[Close Price]]/Table2[[#This Row],[Day Low]])-1</f>
        <v>1.4499999999999957E-2</v>
      </c>
      <c r="AD549" s="1">
        <f>(Table2[[#This Row],[Day High]]/Table2[[#This Row],[Close Price]])-1</f>
        <v>3.3760473139477609E-2</v>
      </c>
      <c r="AE549" s="1">
        <f>(Table2[[#This Row],[Close Price]]/Table2[[#This Row],[Current Week Low]])-1</f>
        <v>1.4499999999999957E-2</v>
      </c>
      <c r="AF549" s="1">
        <f>(Table2[[#This Row],[Current Week High]]/Table2[[#This Row],[Close Price]])-1</f>
        <v>5.1872843765401688E-2</v>
      </c>
      <c r="AG549" s="1">
        <f>(Table2[[#This Row],[Close Price]]/Table2[[#This Row],[Current Month Low]])-1</f>
        <v>1.4499999999999957E-2</v>
      </c>
      <c r="AH549" s="1">
        <f>(Table2[[#This Row],[Current Month High]]/Table2[[#This Row],[Close Price]])-1</f>
        <v>0.12543124691966479</v>
      </c>
      <c r="AI549">
        <v>34.795465746673202</v>
      </c>
      <c r="AJ549">
        <v>58.330081935232101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-0.12</v>
      </c>
      <c r="AM549" t="s">
        <v>3161</v>
      </c>
      <c r="AN549">
        <v>-5.01</v>
      </c>
      <c r="AO549" t="s">
        <v>3161</v>
      </c>
      <c r="AQ549">
        <f>(Table2[[#This Row],[Sharpe Ratio]]-AVERAGE(Table2[Sharpe Ratio]))/_xlfn.STDEV.P(Table2[Sharpe Ratio])</f>
        <v>-0.6796054933231942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485</v>
      </c>
      <c r="AT549">
        <f>_xlfn.RANK.AVG(Table2[[#This Row],[6M Return vs Nifty Z-Score]],Table2[6M Return vs Nifty Z-Score])</f>
        <v>490</v>
      </c>
      <c r="AU549">
        <f>_xlfn.RANK.AVG(Table2[[#This Row],[Sharpe Ratio Z-Score]],Table2[Sharpe Ratio Z-Score])</f>
        <v>524.5</v>
      </c>
      <c r="AV549">
        <f>(Table2[[#This Row],[Rank 1Y]]+Table2[[#This Row],[Rank 6M]]+Table2[[#This Row],[Rank Sharpe]])/3</f>
        <v>499.83333333333331</v>
      </c>
    </row>
    <row r="550" spans="1:48" x14ac:dyDescent="0.3">
      <c r="A550" t="s">
        <v>41</v>
      </c>
      <c r="B550" t="s">
        <v>42</v>
      </c>
      <c r="C550" t="s">
        <v>3116</v>
      </c>
      <c r="D550" t="s">
        <v>43</v>
      </c>
      <c r="E550">
        <v>579053.53952654998</v>
      </c>
      <c r="F550">
        <v>915.5</v>
      </c>
      <c r="G550">
        <v>24.796183334267699</v>
      </c>
      <c r="H550">
        <f>(Table2[[#This Row],[1Y Return vs Nifty]]-AVERAGE(Table2[1Y Return vs Nifty]))/_xlfn.STDEV.P(Table2[1Y Return vs Nifty])</f>
        <v>-8.0066145286161974E-2</v>
      </c>
      <c r="I550">
        <v>-3.66574347004746</v>
      </c>
      <c r="J550">
        <f>(Table2[[#This Row],[1M Return vs Nifty]]-AVERAGE(Table2[1M Return vs Nifty]))/_xlfn.STDEV.P(Table2[1M Return vs Nifty])</f>
        <v>-0.52894037237748104</v>
      </c>
      <c r="K550">
        <v>-15.625549162550101</v>
      </c>
      <c r="L550">
        <f>(Table2[[#This Row],[6M Return vs Nifty]]-AVERAGE(Table2[6M Return vs Nifty]))/_xlfn.STDEV.P(Table2[6M Return vs Nifty])</f>
        <v>-0.7001492719000989</v>
      </c>
      <c r="M550">
        <v>-1.34533955792529</v>
      </c>
      <c r="N550">
        <f>(Table2[[#This Row],[1W Return vs Nifty]]-AVERAGE(Table2[1W Return vs Nifty]))/_xlfn.STDEV.P(Table2[1W Return vs Nifty])</f>
        <v>-0.18061752021654415</v>
      </c>
      <c r="O550">
        <v>963.86</v>
      </c>
      <c r="P550">
        <v>1002.38088219837</v>
      </c>
      <c r="Q550">
        <v>967.16698550661295</v>
      </c>
      <c r="R550">
        <v>24.416435002352699</v>
      </c>
      <c r="S550" s="1">
        <f>(Table2[[#This Row],[Close Price]]-Table2[[#This Row],[20D EMA]])/Table2[[#This Row],[20D EMA]]</f>
        <v>-5.0173261677007044E-2</v>
      </c>
      <c r="T550" s="1">
        <f>(Table2[[#This Row],[Close Price]]-Table2[[#This Row],[50D EMA]])/Table2[[#This Row],[50D EMA]]</f>
        <v>-8.6674520375755154E-2</v>
      </c>
      <c r="U550" s="1">
        <f>(Table2[[#This Row],[Close Price]]-Table2[[#This Row],[200D EMA]])/Table2[[#This Row],[200D EMA]]</f>
        <v>-5.3420956547177011E-2</v>
      </c>
      <c r="V550">
        <v>0.48395166047056398</v>
      </c>
      <c r="W550">
        <v>909.25</v>
      </c>
      <c r="X550">
        <v>933.3</v>
      </c>
      <c r="Y550">
        <v>909.25</v>
      </c>
      <c r="Z550">
        <v>952.9</v>
      </c>
      <c r="AA550">
        <v>909.25</v>
      </c>
      <c r="AB550">
        <v>1012.4</v>
      </c>
      <c r="AC550" s="1">
        <f>(Table2[[#This Row],[Close Price]]/Table2[[#This Row],[Day Low]])-1</f>
        <v>6.8737970855099473E-3</v>
      </c>
      <c r="AD550" s="1">
        <f>(Table2[[#This Row],[Day High]]/Table2[[#This Row],[Close Price]])-1</f>
        <v>1.9442927362097073E-2</v>
      </c>
      <c r="AE550" s="1">
        <f>(Table2[[#This Row],[Close Price]]/Table2[[#This Row],[Current Week Low]])-1</f>
        <v>6.8737970855099473E-3</v>
      </c>
      <c r="AF550" s="1">
        <f>(Table2[[#This Row],[Current Week High]]/Table2[[#This Row],[Close Price]])-1</f>
        <v>4.085199344620416E-2</v>
      </c>
      <c r="AG550" s="1">
        <f>(Table2[[#This Row],[Close Price]]/Table2[[#This Row],[Current Month Low]])-1</f>
        <v>6.8737970855099473E-3</v>
      </c>
      <c r="AH550" s="1">
        <f>(Table2[[#This Row],[Current Month High]]/Table2[[#This Row],[Close Price]])-1</f>
        <v>0.10584380120152925</v>
      </c>
      <c r="AI550">
        <v>33.4789732386674</v>
      </c>
      <c r="AJ550">
        <v>53.260232694400202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-0.23</v>
      </c>
      <c r="AM550" t="s">
        <v>3161</v>
      </c>
      <c r="AN550">
        <v>-5.73</v>
      </c>
      <c r="AO550" t="s">
        <v>3161</v>
      </c>
      <c r="AP550">
        <v>-4.0556243017995999E-2</v>
      </c>
      <c r="AQ550">
        <f>(Table2[[#This Row],[Sharpe Ratio]]-AVERAGE(Table2[Sharpe Ratio]))/_xlfn.STDEV.P(Table2[Sharpe Ratio])</f>
        <v>-1.1563231007322525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313</v>
      </c>
      <c r="AT550">
        <f>_xlfn.RANK.AVG(Table2[[#This Row],[6M Return vs Nifty Z-Score]],Table2[6M Return vs Nifty Z-Score])</f>
        <v>558</v>
      </c>
      <c r="AU550">
        <f>_xlfn.RANK.AVG(Table2[[#This Row],[Sharpe Ratio Z-Score]],Table2[Sharpe Ratio Z-Score])</f>
        <v>636</v>
      </c>
      <c r="AV550">
        <f>(Table2[[#This Row],[Rank 1Y]]+Table2[[#This Row],[Rank 6M]]+Table2[[#This Row],[Rank Sharpe]])/3</f>
        <v>502.33333333333331</v>
      </c>
    </row>
    <row r="551" spans="1:48" x14ac:dyDescent="0.3">
      <c r="A551" t="s">
        <v>672</v>
      </c>
      <c r="B551" t="s">
        <v>673</v>
      </c>
      <c r="C551" t="s">
        <v>3122</v>
      </c>
      <c r="D551" t="s">
        <v>192</v>
      </c>
      <c r="E551">
        <v>26748.750822239999</v>
      </c>
      <c r="F551">
        <v>13981.05</v>
      </c>
      <c r="G551">
        <v>-34.596032814925998</v>
      </c>
      <c r="H551">
        <f>(Table2[[#This Row],[1Y Return vs Nifty]]-AVERAGE(Table2[1Y Return vs Nifty]))/_xlfn.STDEV.P(Table2[1Y Return vs Nifty])</f>
        <v>-1.0608269306406977</v>
      </c>
      <c r="I551">
        <v>-8.5550961458047894</v>
      </c>
      <c r="J551">
        <f>(Table2[[#This Row],[1M Return vs Nifty]]-AVERAGE(Table2[1M Return vs Nifty]))/_xlfn.STDEV.P(Table2[1M Return vs Nifty])</f>
        <v>-1.0761046360366846</v>
      </c>
      <c r="K551">
        <v>-10.717445141034201</v>
      </c>
      <c r="L551">
        <f>(Table2[[#This Row],[6M Return vs Nifty]]-AVERAGE(Table2[6M Return vs Nifty]))/_xlfn.STDEV.P(Table2[6M Return vs Nifty])</f>
        <v>-0.5300548049436884</v>
      </c>
      <c r="M551">
        <v>-6.2676226339147103</v>
      </c>
      <c r="N551">
        <f>(Table2[[#This Row],[1W Return vs Nifty]]-AVERAGE(Table2[1W Return vs Nifty]))/_xlfn.STDEV.P(Table2[1W Return vs Nifty])</f>
        <v>-1.1354830117305657</v>
      </c>
      <c r="O551">
        <v>15137.64</v>
      </c>
      <c r="P551">
        <v>15592.354009308699</v>
      </c>
      <c r="Q551">
        <v>15247.740266318</v>
      </c>
      <c r="R551">
        <v>30.058873654216299</v>
      </c>
      <c r="S551" s="1">
        <f>(Table2[[#This Row],[Close Price]]-Table2[[#This Row],[20D EMA]])/Table2[[#This Row],[20D EMA]]</f>
        <v>-7.6404908559062054E-2</v>
      </c>
      <c r="T551" s="1">
        <f>(Table2[[#This Row],[Close Price]]-Table2[[#This Row],[50D EMA]])/Table2[[#This Row],[50D EMA]]</f>
        <v>-0.10333936802273377</v>
      </c>
      <c r="U551" s="1">
        <f>(Table2[[#This Row],[Close Price]]-Table2[[#This Row],[200D EMA]])/Table2[[#This Row],[200D EMA]]</f>
        <v>-8.3073966646460926E-2</v>
      </c>
      <c r="V551">
        <v>1.83582861082348</v>
      </c>
      <c r="W551">
        <v>13866.35</v>
      </c>
      <c r="X551">
        <v>14249.9</v>
      </c>
      <c r="Y551">
        <v>13850.05</v>
      </c>
      <c r="Z551">
        <v>14480.95</v>
      </c>
      <c r="AA551">
        <v>13850.05</v>
      </c>
      <c r="AB551">
        <v>16158</v>
      </c>
      <c r="AC551" s="1">
        <f>(Table2[[#This Row],[Close Price]]/Table2[[#This Row],[Day Low]])-1</f>
        <v>8.2718235152003938E-3</v>
      </c>
      <c r="AD551" s="1">
        <f>(Table2[[#This Row],[Day High]]/Table2[[#This Row],[Close Price]])-1</f>
        <v>1.9229600065803432E-2</v>
      </c>
      <c r="AE551" s="1">
        <f>(Table2[[#This Row],[Close Price]]/Table2[[#This Row],[Current Week Low]])-1</f>
        <v>9.4584496084850755E-3</v>
      </c>
      <c r="AF551" s="1">
        <f>(Table2[[#This Row],[Current Week High]]/Table2[[#This Row],[Close Price]])-1</f>
        <v>3.5755540535224561E-2</v>
      </c>
      <c r="AG551" s="1">
        <f>(Table2[[#This Row],[Close Price]]/Table2[[#This Row],[Current Month Low]])-1</f>
        <v>9.4584496084850755E-3</v>
      </c>
      <c r="AH551" s="1">
        <f>(Table2[[#This Row],[Current Month High]]/Table2[[#This Row],[Close Price]])-1</f>
        <v>0.15570718937418859</v>
      </c>
      <c r="AI551">
        <v>30.533829719513101</v>
      </c>
      <c r="AJ551">
        <v>7.7537572254335201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</v>
      </c>
      <c r="AM551" t="s">
        <v>3161</v>
      </c>
      <c r="AN551">
        <v>-8.91</v>
      </c>
      <c r="AO551" t="s">
        <v>3161</v>
      </c>
      <c r="AP551">
        <v>6.2057384195583001E-2</v>
      </c>
      <c r="AQ551">
        <f>(Table2[[#This Row],[Sharpe Ratio]]-AVERAGE(Table2[Sharpe Ratio]))/_xlfn.STDEV.P(Table2[Sharpe Ratio])</f>
        <v>4.9846879833160905E-2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675</v>
      </c>
      <c r="AT551">
        <f>_xlfn.RANK.AVG(Table2[[#This Row],[6M Return vs Nifty Z-Score]],Table2[6M Return vs Nifty Z-Score])</f>
        <v>504</v>
      </c>
      <c r="AU551">
        <f>_xlfn.RANK.AVG(Table2[[#This Row],[Sharpe Ratio Z-Score]],Table2[Sharpe Ratio Z-Score])</f>
        <v>328</v>
      </c>
      <c r="AV551">
        <f>(Table2[[#This Row],[Rank 1Y]]+Table2[[#This Row],[Rank 6M]]+Table2[[#This Row],[Rank Sharpe]])/3</f>
        <v>502.33333333333331</v>
      </c>
    </row>
    <row r="552" spans="1:48" x14ac:dyDescent="0.3">
      <c r="A552" t="s">
        <v>731</v>
      </c>
      <c r="B552" t="s">
        <v>732</v>
      </c>
      <c r="C552" t="s">
        <v>3116</v>
      </c>
      <c r="D552" t="s">
        <v>404</v>
      </c>
      <c r="E552">
        <v>23012.51335773</v>
      </c>
      <c r="F552">
        <v>1025.6500000000001</v>
      </c>
      <c r="G552">
        <v>-19.065069709785</v>
      </c>
      <c r="H552">
        <f>(Table2[[#This Row],[1Y Return vs Nifty]]-AVERAGE(Table2[1Y Return vs Nifty]))/_xlfn.STDEV.P(Table2[1Y Return vs Nifty])</f>
        <v>-0.80435966001306003</v>
      </c>
      <c r="I552">
        <v>2.52626888151931</v>
      </c>
      <c r="J552">
        <f>(Table2[[#This Row],[1M Return vs Nifty]]-AVERAGE(Table2[1M Return vs Nifty]))/_xlfn.STDEV.P(Table2[1M Return vs Nifty])</f>
        <v>0.16400368455515529</v>
      </c>
      <c r="K552">
        <v>12.999270556270501</v>
      </c>
      <c r="L552">
        <f>(Table2[[#This Row],[6M Return vs Nifty]]-AVERAGE(Table2[6M Return vs Nifty]))/_xlfn.STDEV.P(Table2[6M Return vs Nifty])</f>
        <v>0.29186789612486491</v>
      </c>
      <c r="M552">
        <v>-3.1045706215252298</v>
      </c>
      <c r="N552">
        <f>(Table2[[#This Row],[1W Return vs Nifty]]-AVERAGE(Table2[1W Return vs Nifty]))/_xlfn.STDEV.P(Table2[1W Return vs Nifty])</f>
        <v>-0.52188782269573097</v>
      </c>
      <c r="O552">
        <v>1056.32</v>
      </c>
      <c r="P552">
        <v>1040.9831222627099</v>
      </c>
      <c r="Q552">
        <v>970.11818641781895</v>
      </c>
      <c r="R552">
        <v>36.3640867095299</v>
      </c>
      <c r="S552" s="1">
        <f>(Table2[[#This Row],[Close Price]]-Table2[[#This Row],[20D EMA]])/Table2[[#This Row],[20D EMA]]</f>
        <v>-2.9034762193274621E-2</v>
      </c>
      <c r="T552" s="1">
        <f>(Table2[[#This Row],[Close Price]]-Table2[[#This Row],[50D EMA]])/Table2[[#This Row],[50D EMA]]</f>
        <v>-1.4729462884452267E-2</v>
      </c>
      <c r="U552" s="1">
        <f>(Table2[[#This Row],[Close Price]]-Table2[[#This Row],[200D EMA]])/Table2[[#This Row],[200D EMA]]</f>
        <v>5.7242317853284957E-2</v>
      </c>
      <c r="V552">
        <v>0.67126060980367397</v>
      </c>
      <c r="W552">
        <v>1011.55</v>
      </c>
      <c r="X552">
        <v>1050</v>
      </c>
      <c r="Y552">
        <v>1011.55</v>
      </c>
      <c r="Z552">
        <v>1064.55</v>
      </c>
      <c r="AA552">
        <v>986.05</v>
      </c>
      <c r="AB552">
        <v>1121.9000000000001</v>
      </c>
      <c r="AC552" s="1">
        <f>(Table2[[#This Row],[Close Price]]/Table2[[#This Row],[Day Low]])-1</f>
        <v>1.3939004498047636E-2</v>
      </c>
      <c r="AD552" s="1">
        <f>(Table2[[#This Row],[Day High]]/Table2[[#This Row],[Close Price]])-1</f>
        <v>2.3741042265880141E-2</v>
      </c>
      <c r="AE552" s="1">
        <f>(Table2[[#This Row],[Close Price]]/Table2[[#This Row],[Current Week Low]])-1</f>
        <v>1.3939004498047636E-2</v>
      </c>
      <c r="AF552" s="1">
        <f>(Table2[[#This Row],[Current Week High]]/Table2[[#This Row],[Close Price]])-1</f>
        <v>3.7927168137278588E-2</v>
      </c>
      <c r="AG552" s="1">
        <f>(Table2[[#This Row],[Close Price]]/Table2[[#This Row],[Current Month Low]])-1</f>
        <v>4.0160235282186596E-2</v>
      </c>
      <c r="AH552" s="1">
        <f>(Table2[[#This Row],[Current Month High]]/Table2[[#This Row],[Close Price]])-1</f>
        <v>9.3842928874372289E-2</v>
      </c>
      <c r="AI552">
        <v>11.519524204163201</v>
      </c>
      <c r="AJ552">
        <v>39.241107792560399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-0.03</v>
      </c>
      <c r="AM552" t="s">
        <v>3161</v>
      </c>
      <c r="AN552">
        <v>-0.66</v>
      </c>
      <c r="AO552" t="s">
        <v>3161</v>
      </c>
      <c r="AP552">
        <v>-6.9949891593703004E-2</v>
      </c>
      <c r="AQ552">
        <f>(Table2[[#This Row],[Sharpe Ratio]]-AVERAGE(Table2[Sharpe Ratio]))/_xlfn.STDEV.P(Table2[Sharpe Ratio])</f>
        <v>-1.5018301985128819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-2.3722061005416526</v>
      </c>
      <c r="AS552">
        <f>_xlfn.RANK.AVG(Table2[[#This Row],[1Y Return vs Nifty Z-Score]],Table2[1Y Return vs Nifty Z-Score])</f>
        <v>593</v>
      </c>
      <c r="AT552">
        <f>_xlfn.RANK.AVG(Table2[[#This Row],[6M Return vs Nifty Z-Score]],Table2[6M Return vs Nifty Z-Score])</f>
        <v>231</v>
      </c>
      <c r="AU552">
        <f>_xlfn.RANK.AVG(Table2[[#This Row],[Sharpe Ratio Z-Score]],Table2[Sharpe Ratio Z-Score])</f>
        <v>687</v>
      </c>
      <c r="AV552">
        <f>(Table2[[#This Row],[Rank 1Y]]+Table2[[#This Row],[Rank 6M]]+Table2[[#This Row],[Rank Sharpe]])/3</f>
        <v>503.66666666666669</v>
      </c>
    </row>
    <row r="553" spans="1:48" x14ac:dyDescent="0.3">
      <c r="A553" t="s">
        <v>1979</v>
      </c>
      <c r="B553" t="s">
        <v>1980</v>
      </c>
      <c r="C553" t="s">
        <v>3115</v>
      </c>
      <c r="D553" t="s">
        <v>21</v>
      </c>
      <c r="E553">
        <v>3343.8418665250001</v>
      </c>
      <c r="F553">
        <v>566.45000000000005</v>
      </c>
      <c r="G553">
        <v>-24.160140156025999</v>
      </c>
      <c r="H553">
        <f>(Table2[[#This Row],[1Y Return vs Nifty]]-AVERAGE(Table2[1Y Return vs Nifty]))/_xlfn.STDEV.P(Table2[1Y Return vs Nifty])</f>
        <v>-0.88849602696962204</v>
      </c>
      <c r="I553">
        <v>-1.8379605189952699</v>
      </c>
      <c r="J553">
        <f>(Table2[[#This Row],[1M Return vs Nifty]]-AVERAGE(Table2[1M Return vs Nifty]))/_xlfn.STDEV.P(Table2[1M Return vs Nifty])</f>
        <v>-0.32439437644226071</v>
      </c>
      <c r="K553">
        <v>-15.3416293491227</v>
      </c>
      <c r="L553">
        <f>(Table2[[#This Row],[6M Return vs Nifty]]-AVERAGE(Table2[6M Return vs Nifty]))/_xlfn.STDEV.P(Table2[6M Return vs Nifty])</f>
        <v>-0.69030979231458234</v>
      </c>
      <c r="M553">
        <v>-2.2105492108073199</v>
      </c>
      <c r="N553">
        <f>(Table2[[#This Row],[1W Return vs Nifty]]-AVERAGE(Table2[1W Return vs Nifty]))/_xlfn.STDEV.P(Table2[1W Return vs Nifty])</f>
        <v>-0.34845809901052394</v>
      </c>
      <c r="O553">
        <v>603.15</v>
      </c>
      <c r="P553">
        <v>611.82189463701002</v>
      </c>
      <c r="Q553">
        <v>603.49365001378999</v>
      </c>
      <c r="R553">
        <v>24.393219519023901</v>
      </c>
      <c r="S553" s="1">
        <f>(Table2[[#This Row],[Close Price]]-Table2[[#This Row],[20D EMA]])/Table2[[#This Row],[20D EMA]]</f>
        <v>-6.084721876813385E-2</v>
      </c>
      <c r="T553" s="1">
        <f>(Table2[[#This Row],[Close Price]]-Table2[[#This Row],[50D EMA]])/Table2[[#This Row],[50D EMA]]</f>
        <v>-7.4158664530841648E-2</v>
      </c>
      <c r="U553" s="1">
        <f>(Table2[[#This Row],[Close Price]]-Table2[[#This Row],[200D EMA]])/Table2[[#This Row],[200D EMA]]</f>
        <v>-6.1382004620833187E-2</v>
      </c>
      <c r="V553">
        <v>0.39204244057825799</v>
      </c>
      <c r="W553">
        <v>565</v>
      </c>
      <c r="X553">
        <v>593.95000000000005</v>
      </c>
      <c r="Y553">
        <v>565</v>
      </c>
      <c r="Z553">
        <v>606.1</v>
      </c>
      <c r="AA553">
        <v>558</v>
      </c>
      <c r="AB553">
        <v>630</v>
      </c>
      <c r="AC553" s="1">
        <f>(Table2[[#This Row],[Close Price]]/Table2[[#This Row],[Day Low]])-1</f>
        <v>2.5663716814159354E-3</v>
      </c>
      <c r="AD553" s="1">
        <f>(Table2[[#This Row],[Day High]]/Table2[[#This Row],[Close Price]])-1</f>
        <v>4.8547974225439106E-2</v>
      </c>
      <c r="AE553" s="1">
        <f>(Table2[[#This Row],[Close Price]]/Table2[[#This Row],[Current Week Low]])-1</f>
        <v>2.5663716814159354E-3</v>
      </c>
      <c r="AF553" s="1">
        <f>(Table2[[#This Row],[Current Week High]]/Table2[[#This Row],[Close Price]])-1</f>
        <v>6.9997351928678508E-2</v>
      </c>
      <c r="AG553" s="1">
        <f>(Table2[[#This Row],[Close Price]]/Table2[[#This Row],[Current Month Low]])-1</f>
        <v>1.5143369175627308E-2</v>
      </c>
      <c r="AH553" s="1">
        <f>(Table2[[#This Row],[Current Month High]]/Table2[[#This Row],[Close Price]])-1</f>
        <v>0.11218995498278739</v>
      </c>
      <c r="AI553">
        <v>39.729896725218403</v>
      </c>
      <c r="AJ553">
        <v>25.877777777777698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-0.06</v>
      </c>
      <c r="AM553" t="s">
        <v>3161</v>
      </c>
      <c r="AN553">
        <v>-3.57</v>
      </c>
      <c r="AO553" t="s">
        <v>3161</v>
      </c>
      <c r="AP553">
        <v>6.1896931143288002E-2</v>
      </c>
      <c r="AQ553">
        <f>(Table2[[#This Row],[Sharpe Ratio]]-AVERAGE(Table2[Sharpe Ratio]))/_xlfn.STDEV.P(Table2[Sharpe Ratio])</f>
        <v>4.7960837401725347E-2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627</v>
      </c>
      <c r="AT553">
        <f>_xlfn.RANK.AVG(Table2[[#This Row],[6M Return vs Nifty Z-Score]],Table2[6M Return vs Nifty Z-Score])</f>
        <v>555</v>
      </c>
      <c r="AU553">
        <f>_xlfn.RANK.AVG(Table2[[#This Row],[Sharpe Ratio Z-Score]],Table2[Sharpe Ratio Z-Score])</f>
        <v>329</v>
      </c>
      <c r="AV553">
        <f>(Table2[[#This Row],[Rank 1Y]]+Table2[[#This Row],[Rank 6M]]+Table2[[#This Row],[Rank Sharpe]])/3</f>
        <v>503.66666666666669</v>
      </c>
    </row>
    <row r="554" spans="1:48" x14ac:dyDescent="0.3">
      <c r="A554" t="s">
        <v>1435</v>
      </c>
      <c r="B554" t="s">
        <v>1436</v>
      </c>
      <c r="C554" t="s">
        <v>3125</v>
      </c>
      <c r="D554" t="s">
        <v>1437</v>
      </c>
      <c r="E554">
        <v>7193.09851712</v>
      </c>
      <c r="F554">
        <v>269.8</v>
      </c>
      <c r="G554">
        <v>-38.261933903267</v>
      </c>
      <c r="H554">
        <f>(Table2[[#This Row],[1Y Return vs Nifty]]-AVERAGE(Table2[1Y Return vs Nifty]))/_xlfn.STDEV.P(Table2[1Y Return vs Nifty])</f>
        <v>-1.1213630120255338</v>
      </c>
      <c r="I554">
        <v>4.0671450553043202</v>
      </c>
      <c r="J554">
        <f>(Table2[[#This Row],[1M Return vs Nifty]]-AVERAGE(Table2[1M Return vs Nifty]))/_xlfn.STDEV.P(Table2[1M Return vs Nifty])</f>
        <v>0.33644213048675159</v>
      </c>
      <c r="K554">
        <v>-15.718044634493999</v>
      </c>
      <c r="L554">
        <f>(Table2[[#This Row],[6M Return vs Nifty]]-AVERAGE(Table2[6M Return vs Nifty]))/_xlfn.STDEV.P(Table2[6M Return vs Nifty])</f>
        <v>-0.70335478016300645</v>
      </c>
      <c r="M554">
        <v>2.5331995084311099</v>
      </c>
      <c r="N554">
        <f>(Table2[[#This Row],[1W Return vs Nifty]]-AVERAGE(Table2[1W Return vs Nifty]))/_xlfn.STDEV.P(Table2[1W Return vs Nifty])</f>
        <v>0.57177381014356654</v>
      </c>
      <c r="O554">
        <v>275.20999999999998</v>
      </c>
      <c r="P554">
        <v>277.52479110607402</v>
      </c>
      <c r="Q554">
        <v>282.29129884271902</v>
      </c>
      <c r="R554">
        <v>39.316910110854899</v>
      </c>
      <c r="S554" s="1">
        <f>(Table2[[#This Row],[Close Price]]-Table2[[#This Row],[20D EMA]])/Table2[[#This Row],[20D EMA]]</f>
        <v>-1.9657715926020017E-2</v>
      </c>
      <c r="T554" s="1">
        <f>(Table2[[#This Row],[Close Price]]-Table2[[#This Row],[50D EMA]])/Table2[[#This Row],[50D EMA]]</f>
        <v>-2.7834598398531828E-2</v>
      </c>
      <c r="U554" s="1">
        <f>(Table2[[#This Row],[Close Price]]-Table2[[#This Row],[200D EMA]])/Table2[[#This Row],[200D EMA]]</f>
        <v>-4.4249677173644086E-2</v>
      </c>
      <c r="V554">
        <v>0.56761755500461297</v>
      </c>
      <c r="W554">
        <v>266</v>
      </c>
      <c r="X554">
        <v>282.8</v>
      </c>
      <c r="Y554">
        <v>266</v>
      </c>
      <c r="Z554">
        <v>282.8</v>
      </c>
      <c r="AA554">
        <v>252.2</v>
      </c>
      <c r="AB554">
        <v>289.95</v>
      </c>
      <c r="AC554" s="1">
        <f>(Table2[[#This Row],[Close Price]]/Table2[[#This Row],[Day Low]])-1</f>
        <v>1.4285714285714235E-2</v>
      </c>
      <c r="AD554" s="1">
        <f>(Table2[[#This Row],[Day High]]/Table2[[#This Row],[Close Price]])-1</f>
        <v>4.8183839881393631E-2</v>
      </c>
      <c r="AE554" s="1">
        <f>(Table2[[#This Row],[Close Price]]/Table2[[#This Row],[Current Week Low]])-1</f>
        <v>1.4285714285714235E-2</v>
      </c>
      <c r="AF554" s="1">
        <f>(Table2[[#This Row],[Current Week High]]/Table2[[#This Row],[Close Price]])-1</f>
        <v>4.8183839881393631E-2</v>
      </c>
      <c r="AG554" s="1">
        <f>(Table2[[#This Row],[Close Price]]/Table2[[#This Row],[Current Month Low]])-1</f>
        <v>6.9785884218874106E-2</v>
      </c>
      <c r="AH554" s="1">
        <f>(Table2[[#This Row],[Current Month High]]/Table2[[#This Row],[Close Price]])-1</f>
        <v>7.4684951816160083E-2</v>
      </c>
      <c r="AI554">
        <v>33.3395107487027</v>
      </c>
      <c r="AJ554">
        <v>7.8984203159368098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-0.05</v>
      </c>
      <c r="AM554" t="s">
        <v>3161</v>
      </c>
      <c r="AN554">
        <v>1.1599999999999999</v>
      </c>
      <c r="AO554" t="s">
        <v>3162</v>
      </c>
      <c r="AP554">
        <v>8.2073879100356004E-2</v>
      </c>
      <c r="AQ554">
        <f>(Table2[[#This Row],[Sharpe Ratio]]-AVERAGE(Table2[Sharpe Ratio]))/_xlfn.STDEV.P(Table2[Sharpe Ratio])</f>
        <v>0.28513039846393817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686</v>
      </c>
      <c r="AT554">
        <f>_xlfn.RANK.AVG(Table2[[#This Row],[6M Return vs Nifty Z-Score]],Table2[6M Return vs Nifty Z-Score])</f>
        <v>560</v>
      </c>
      <c r="AU554">
        <f>_xlfn.RANK.AVG(Table2[[#This Row],[Sharpe Ratio Z-Score]],Table2[Sharpe Ratio Z-Score])</f>
        <v>271</v>
      </c>
      <c r="AV554">
        <f>(Table2[[#This Row],[Rank 1Y]]+Table2[[#This Row],[Rank 6M]]+Table2[[#This Row],[Rank Sharpe]])/3</f>
        <v>505.66666666666669</v>
      </c>
    </row>
    <row r="555" spans="1:48" x14ac:dyDescent="0.3">
      <c r="A555" t="s">
        <v>1919</v>
      </c>
      <c r="B555" t="s">
        <v>1920</v>
      </c>
      <c r="C555" t="s">
        <v>3127</v>
      </c>
      <c r="D555" t="s">
        <v>138</v>
      </c>
      <c r="E555">
        <v>3592.2108788</v>
      </c>
      <c r="F555">
        <v>544.4</v>
      </c>
      <c r="G555">
        <v>-12.7427086590321</v>
      </c>
      <c r="H555">
        <f>(Table2[[#This Row],[1Y Return vs Nifty]]-AVERAGE(Table2[1Y Return vs Nifty]))/_xlfn.STDEV.P(Table2[1Y Return vs Nifty])</f>
        <v>-0.69995668953196077</v>
      </c>
      <c r="I555">
        <v>1.92094232008938</v>
      </c>
      <c r="J555">
        <f>(Table2[[#This Row],[1M Return vs Nifty]]-AVERAGE(Table2[1M Return vs Nifty]))/_xlfn.STDEV.P(Table2[1M Return vs Nifty])</f>
        <v>9.626198453412696E-2</v>
      </c>
      <c r="K555">
        <v>-5.0902122064363402</v>
      </c>
      <c r="L555">
        <f>(Table2[[#This Row],[6M Return vs Nifty]]-AVERAGE(Table2[6M Return vs Nifty]))/_xlfn.STDEV.P(Table2[6M Return vs Nifty])</f>
        <v>-0.33503832154113095</v>
      </c>
      <c r="M555">
        <v>-8.2077416534130201</v>
      </c>
      <c r="N555">
        <f>(Table2[[#This Row],[1W Return vs Nifty]]-AVERAGE(Table2[1W Return vs Nifty]))/_xlfn.STDEV.P(Table2[1W Return vs Nifty])</f>
        <v>-1.5118434673462915</v>
      </c>
      <c r="O555">
        <v>580.23</v>
      </c>
      <c r="P555">
        <v>560.71525528924894</v>
      </c>
      <c r="Q555">
        <v>529.29700910926795</v>
      </c>
      <c r="R555">
        <v>33.810721159293301</v>
      </c>
      <c r="S555" s="1">
        <f>(Table2[[#This Row],[Close Price]]-Table2[[#This Row],[20D EMA]])/Table2[[#This Row],[20D EMA]]</f>
        <v>-6.1751374454957583E-2</v>
      </c>
      <c r="T555" s="1">
        <f>(Table2[[#This Row],[Close Price]]-Table2[[#This Row],[50D EMA]])/Table2[[#This Row],[50D EMA]]</f>
        <v>-2.9097220265271055E-2</v>
      </c>
      <c r="U555" s="1">
        <f>(Table2[[#This Row],[Close Price]]-Table2[[#This Row],[200D EMA]])/Table2[[#This Row],[200D EMA]]</f>
        <v>2.853405674093687E-2</v>
      </c>
      <c r="V555">
        <v>1.16284623423964</v>
      </c>
      <c r="W555">
        <v>540.15</v>
      </c>
      <c r="X555">
        <v>570</v>
      </c>
      <c r="Y555">
        <v>540.15</v>
      </c>
      <c r="Z555">
        <v>593.25</v>
      </c>
      <c r="AA555">
        <v>527.45000000000005</v>
      </c>
      <c r="AB555">
        <v>659</v>
      </c>
      <c r="AC555" s="1">
        <f>(Table2[[#This Row],[Close Price]]/Table2[[#This Row],[Day Low]])-1</f>
        <v>7.8681847634916036E-3</v>
      </c>
      <c r="AD555" s="1">
        <f>(Table2[[#This Row],[Day High]]/Table2[[#This Row],[Close Price]])-1</f>
        <v>4.7024246877296116E-2</v>
      </c>
      <c r="AE555" s="1">
        <f>(Table2[[#This Row],[Close Price]]/Table2[[#This Row],[Current Week Low]])-1</f>
        <v>7.8681847634916036E-3</v>
      </c>
      <c r="AF555" s="1">
        <f>(Table2[[#This Row],[Current Week High]]/Table2[[#This Row],[Close Price]])-1</f>
        <v>8.9731814842027857E-2</v>
      </c>
      <c r="AG555" s="1">
        <f>(Table2[[#This Row],[Close Price]]/Table2[[#This Row],[Current Month Low]])-1</f>
        <v>3.2135747464214548E-2</v>
      </c>
      <c r="AH555" s="1">
        <f>(Table2[[#This Row],[Current Month High]]/Table2[[#This Row],[Close Price]])-1</f>
        <v>0.21050698016164593</v>
      </c>
      <c r="AI555">
        <v>22.520205731080001</v>
      </c>
      <c r="AJ555">
        <v>28.094117647058798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0.05</v>
      </c>
      <c r="AM555" t="s">
        <v>3162</v>
      </c>
      <c r="AN555">
        <v>-3.12</v>
      </c>
      <c r="AO555" t="s">
        <v>3161</v>
      </c>
      <c r="AQ555">
        <f>(Table2[[#This Row],[Sharpe Ratio]]-AVERAGE(Table2[Sharpe Ratio]))/_xlfn.STDEV.P(Table2[Sharpe Ratio])</f>
        <v>-0.6796054933231942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-3.1301819872084504</v>
      </c>
      <c r="AS555">
        <f>_xlfn.RANK.AVG(Table2[[#This Row],[1Y Return vs Nifty Z-Score]],Table2[1Y Return vs Nifty Z-Score])</f>
        <v>560</v>
      </c>
      <c r="AT555">
        <f>_xlfn.RANK.AVG(Table2[[#This Row],[6M Return vs Nifty Z-Score]],Table2[6M Return vs Nifty Z-Score])</f>
        <v>434</v>
      </c>
      <c r="AU555">
        <f>_xlfn.RANK.AVG(Table2[[#This Row],[Sharpe Ratio Z-Score]],Table2[Sharpe Ratio Z-Score])</f>
        <v>524.5</v>
      </c>
      <c r="AV555">
        <f>(Table2[[#This Row],[Rank 1Y]]+Table2[[#This Row],[Rank 6M]]+Table2[[#This Row],[Rank Sharpe]])/3</f>
        <v>506.16666666666669</v>
      </c>
    </row>
    <row r="556" spans="1:48" x14ac:dyDescent="0.3">
      <c r="A556" t="s">
        <v>905</v>
      </c>
      <c r="B556" t="s">
        <v>906</v>
      </c>
      <c r="C556" t="s">
        <v>3130</v>
      </c>
      <c r="D556" t="s">
        <v>436</v>
      </c>
      <c r="E556">
        <v>16014.554248364901</v>
      </c>
      <c r="F556">
        <v>1507.05</v>
      </c>
      <c r="G556">
        <v>-5.7288120367871498</v>
      </c>
      <c r="H556">
        <f>(Table2[[#This Row],[1Y Return vs Nifty]]-AVERAGE(Table2[1Y Return vs Nifty]))/_xlfn.STDEV.P(Table2[1Y Return vs Nifty])</f>
        <v>-0.58413419282046408</v>
      </c>
      <c r="I556">
        <v>7.6563979931235</v>
      </c>
      <c r="J556">
        <f>(Table2[[#This Row],[1M Return vs Nifty]]-AVERAGE(Table2[1M Return vs Nifty]))/_xlfn.STDEV.P(Table2[1M Return vs Nifty])</f>
        <v>0.73811308184725399</v>
      </c>
      <c r="K556">
        <v>5.9389369452249898</v>
      </c>
      <c r="L556">
        <f>(Table2[[#This Row],[6M Return vs Nifty]]-AVERAGE(Table2[6M Return vs Nifty]))/_xlfn.STDEV.P(Table2[6M Return vs Nifty])</f>
        <v>4.7186105184683858E-2</v>
      </c>
      <c r="M556">
        <v>2.26654655977981</v>
      </c>
      <c r="N556">
        <f>(Table2[[#This Row],[1W Return vs Nifty]]-AVERAGE(Table2[1W Return vs Nifty]))/_xlfn.STDEV.P(Table2[1W Return vs Nifty])</f>
        <v>0.52004624898000906</v>
      </c>
      <c r="O556">
        <v>1570.59</v>
      </c>
      <c r="P556">
        <v>1551.2988712825299</v>
      </c>
      <c r="Q556">
        <v>1475.3104650252701</v>
      </c>
      <c r="R556">
        <v>31.217655734768101</v>
      </c>
      <c r="S556" s="1">
        <f>(Table2[[#This Row],[Close Price]]-Table2[[#This Row],[20D EMA]])/Table2[[#This Row],[20D EMA]]</f>
        <v>-4.0456134318950183E-2</v>
      </c>
      <c r="T556" s="1">
        <f>(Table2[[#This Row],[Close Price]]-Table2[[#This Row],[50D EMA]])/Table2[[#This Row],[50D EMA]]</f>
        <v>-2.852375651246843E-2</v>
      </c>
      <c r="U556" s="1">
        <f>(Table2[[#This Row],[Close Price]]-Table2[[#This Row],[200D EMA]])/Table2[[#This Row],[200D EMA]]</f>
        <v>2.1513800469236278E-2</v>
      </c>
      <c r="V556">
        <v>0.72680307567056102</v>
      </c>
      <c r="W556">
        <v>1496.8</v>
      </c>
      <c r="X556">
        <v>1589.95</v>
      </c>
      <c r="Y556">
        <v>1496.8</v>
      </c>
      <c r="Z556">
        <v>1640</v>
      </c>
      <c r="AA556">
        <v>1482</v>
      </c>
      <c r="AB556">
        <v>1643.95</v>
      </c>
      <c r="AC556" s="1">
        <f>(Table2[[#This Row],[Close Price]]/Table2[[#This Row],[Day Low]])-1</f>
        <v>6.8479422768572551E-3</v>
      </c>
      <c r="AD556" s="1">
        <f>(Table2[[#This Row],[Day High]]/Table2[[#This Row],[Close Price]])-1</f>
        <v>5.5008128462891159E-2</v>
      </c>
      <c r="AE556" s="1">
        <f>(Table2[[#This Row],[Close Price]]/Table2[[#This Row],[Current Week Low]])-1</f>
        <v>6.8479422768572551E-3</v>
      </c>
      <c r="AF556" s="1">
        <f>(Table2[[#This Row],[Current Week High]]/Table2[[#This Row],[Close Price]])-1</f>
        <v>8.8218705417869359E-2</v>
      </c>
      <c r="AG556" s="1">
        <f>(Table2[[#This Row],[Close Price]]/Table2[[#This Row],[Current Month Low]])-1</f>
        <v>1.6902834008097223E-2</v>
      </c>
      <c r="AH556" s="1">
        <f>(Table2[[#This Row],[Current Month High]]/Table2[[#This Row],[Close Price]])-1</f>
        <v>9.0839719982747757E-2</v>
      </c>
      <c r="AI556">
        <v>12.139610497329199</v>
      </c>
      <c r="AJ556">
        <v>21.2429605792437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-0.03</v>
      </c>
      <c r="AM556" t="s">
        <v>3161</v>
      </c>
      <c r="AN556">
        <v>-4.53</v>
      </c>
      <c r="AO556" t="s">
        <v>3161</v>
      </c>
      <c r="AP556">
        <v>-8.5507886135039998E-2</v>
      </c>
      <c r="AQ556">
        <f>(Table2[[#This Row],[Sharpe Ratio]]-AVERAGE(Table2[Sharpe Ratio]))/_xlfn.STDEV.P(Table2[Sharpe Ratio])</f>
        <v>-1.6847063571979535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-0.96349511400647048</v>
      </c>
      <c r="AS556">
        <f>_xlfn.RANK.AVG(Table2[[#This Row],[1Y Return vs Nifty Z-Score]],Table2[1Y Return vs Nifty Z-Score])</f>
        <v>516</v>
      </c>
      <c r="AT556">
        <f>_xlfn.RANK.AVG(Table2[[#This Row],[6M Return vs Nifty Z-Score]],Table2[6M Return vs Nifty Z-Score])</f>
        <v>309</v>
      </c>
      <c r="AU556">
        <f>_xlfn.RANK.AVG(Table2[[#This Row],[Sharpe Ratio Z-Score]],Table2[Sharpe Ratio Z-Score])</f>
        <v>699</v>
      </c>
      <c r="AV556">
        <f>(Table2[[#This Row],[Rank 1Y]]+Table2[[#This Row],[Rank 6M]]+Table2[[#This Row],[Rank Sharpe]])/3</f>
        <v>508</v>
      </c>
    </row>
    <row r="557" spans="1:48" x14ac:dyDescent="0.3">
      <c r="A557" t="s">
        <v>973</v>
      </c>
      <c r="B557" t="s">
        <v>974</v>
      </c>
      <c r="C557" t="s">
        <v>3117</v>
      </c>
      <c r="D557" t="s">
        <v>27</v>
      </c>
      <c r="E557">
        <v>14282.701973461901</v>
      </c>
      <c r="F557">
        <v>77.569999999999993</v>
      </c>
      <c r="G557">
        <v>-34.179460280979903</v>
      </c>
      <c r="H557">
        <f>(Table2[[#This Row],[1Y Return vs Nifty]]-AVERAGE(Table2[1Y Return vs Nifty]))/_xlfn.STDEV.P(Table2[1Y Return vs Nifty])</f>
        <v>-1.0539479483086727</v>
      </c>
      <c r="I557">
        <v>-6.0827211421175802</v>
      </c>
      <c r="J557">
        <f>(Table2[[#This Row],[1M Return vs Nifty]]-AVERAGE(Table2[1M Return vs Nifty]))/_xlfn.STDEV.P(Table2[1M Return vs Nifty])</f>
        <v>-0.79942276461238748</v>
      </c>
      <c r="K557">
        <v>-9.7288330626737807</v>
      </c>
      <c r="L557">
        <f>(Table2[[#This Row],[6M Return vs Nifty]]-AVERAGE(Table2[6M Return vs Nifty]))/_xlfn.STDEV.P(Table2[6M Return vs Nifty])</f>
        <v>-0.49579362307830316</v>
      </c>
      <c r="M557">
        <v>-2.1935887320640299</v>
      </c>
      <c r="N557">
        <f>(Table2[[#This Row],[1W Return vs Nifty]]-AVERAGE(Table2[1W Return vs Nifty]))/_xlfn.STDEV.P(Table2[1W Return vs Nifty])</f>
        <v>-0.34516796400172634</v>
      </c>
      <c r="O557">
        <v>81.36</v>
      </c>
      <c r="P557">
        <v>85.5624663196825</v>
      </c>
      <c r="Q557">
        <v>85.7164226601449</v>
      </c>
      <c r="R557">
        <v>23.481137850475601</v>
      </c>
      <c r="S557" s="1">
        <f>(Table2[[#This Row],[Close Price]]-Table2[[#This Row],[20D EMA]])/Table2[[#This Row],[20D EMA]]</f>
        <v>-4.6583087512291128E-2</v>
      </c>
      <c r="T557" s="1">
        <f>(Table2[[#This Row],[Close Price]]-Table2[[#This Row],[50D EMA]])/Table2[[#This Row],[50D EMA]]</f>
        <v>-9.3410892222539246E-2</v>
      </c>
      <c r="U557" s="1">
        <f>(Table2[[#This Row],[Close Price]]-Table2[[#This Row],[200D EMA]])/Table2[[#This Row],[200D EMA]]</f>
        <v>-9.5039228275361806E-2</v>
      </c>
      <c r="V557">
        <v>0.40674279824222198</v>
      </c>
      <c r="W557">
        <v>72.25</v>
      </c>
      <c r="X557">
        <v>78.47</v>
      </c>
      <c r="Y557">
        <v>72.25</v>
      </c>
      <c r="Z557">
        <v>81.83</v>
      </c>
      <c r="AA557">
        <v>72.25</v>
      </c>
      <c r="AB557">
        <v>86.33</v>
      </c>
      <c r="AC557" s="1">
        <f>(Table2[[#This Row],[Close Price]]/Table2[[#This Row],[Day Low]])-1</f>
        <v>7.3633217993079425E-2</v>
      </c>
      <c r="AD557" s="1">
        <f>(Table2[[#This Row],[Day High]]/Table2[[#This Row],[Close Price]])-1</f>
        <v>1.1602423617377955E-2</v>
      </c>
      <c r="AE557" s="1">
        <f>(Table2[[#This Row],[Close Price]]/Table2[[#This Row],[Current Week Low]])-1</f>
        <v>7.3633217993079425E-2</v>
      </c>
      <c r="AF557" s="1">
        <f>(Table2[[#This Row],[Current Week High]]/Table2[[#This Row],[Close Price]])-1</f>
        <v>5.4918138455588572E-2</v>
      </c>
      <c r="AG557" s="1">
        <f>(Table2[[#This Row],[Close Price]]/Table2[[#This Row],[Current Month Low]])-1</f>
        <v>7.3633217993079425E-2</v>
      </c>
      <c r="AH557" s="1">
        <f>(Table2[[#This Row],[Current Month High]]/Table2[[#This Row],[Close Price]])-1</f>
        <v>0.1129302565424779</v>
      </c>
      <c r="AI557">
        <v>43.612221219543599</v>
      </c>
      <c r="AJ557">
        <v>19.246733282090698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-0.26</v>
      </c>
      <c r="AM557" t="s">
        <v>3161</v>
      </c>
      <c r="AN557">
        <v>-10.3</v>
      </c>
      <c r="AO557" t="s">
        <v>3161</v>
      </c>
      <c r="AP557">
        <v>4.8367019642504998E-2</v>
      </c>
      <c r="AQ557">
        <f>(Table2[[#This Row],[Sharpe Ratio]]-AVERAGE(Table2[Sharpe Ratio]))/_xlfn.STDEV.P(Table2[Sharpe Ratio])</f>
        <v>-0.11107625674547028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672</v>
      </c>
      <c r="AT557">
        <f>_xlfn.RANK.AVG(Table2[[#This Row],[6M Return vs Nifty Z-Score]],Table2[6M Return vs Nifty Z-Score])</f>
        <v>492</v>
      </c>
      <c r="AU557">
        <f>_xlfn.RANK.AVG(Table2[[#This Row],[Sharpe Ratio Z-Score]],Table2[Sharpe Ratio Z-Score])</f>
        <v>362</v>
      </c>
      <c r="AV557">
        <f>(Table2[[#This Row],[Rank 1Y]]+Table2[[#This Row],[Rank 6M]]+Table2[[#This Row],[Rank Sharpe]])/3</f>
        <v>508.66666666666669</v>
      </c>
    </row>
    <row r="558" spans="1:48" x14ac:dyDescent="0.3">
      <c r="A558" t="s">
        <v>442</v>
      </c>
      <c r="B558" t="s">
        <v>443</v>
      </c>
      <c r="C558" t="s">
        <v>3118</v>
      </c>
      <c r="D558" t="s">
        <v>236</v>
      </c>
      <c r="E558">
        <v>51243.039901944998</v>
      </c>
      <c r="F558">
        <v>1967.35</v>
      </c>
      <c r="G558">
        <v>-4.4573566989072502</v>
      </c>
      <c r="H558">
        <f>(Table2[[#This Row],[1Y Return vs Nifty]]-AVERAGE(Table2[1Y Return vs Nifty]))/_xlfn.STDEV.P(Table2[1Y Return vs Nifty])</f>
        <v>-0.56313828432313084</v>
      </c>
      <c r="I558">
        <v>-0.82456438392314202</v>
      </c>
      <c r="J558">
        <f>(Table2[[#This Row],[1M Return vs Nifty]]-AVERAGE(Table2[1M Return vs Nifty]))/_xlfn.STDEV.P(Table2[1M Return vs Nifty])</f>
        <v>-0.21098587703268681</v>
      </c>
      <c r="K558">
        <v>-3.4391289584215601</v>
      </c>
      <c r="L558">
        <f>(Table2[[#This Row],[6M Return vs Nifty]]-AVERAGE(Table2[6M Return vs Nifty]))/_xlfn.STDEV.P(Table2[6M Return vs Nifty])</f>
        <v>-0.27781864491231462</v>
      </c>
      <c r="M558">
        <v>-3.1551945588028101</v>
      </c>
      <c r="N558">
        <f>(Table2[[#This Row],[1W Return vs Nifty]]-AVERAGE(Table2[1W Return vs Nifty]))/_xlfn.STDEV.P(Table2[1W Return vs Nifty])</f>
        <v>-0.53170827592946035</v>
      </c>
      <c r="O558">
        <v>2050.2199999999998</v>
      </c>
      <c r="P558">
        <v>2058.9821960598701</v>
      </c>
      <c r="Q558">
        <v>1932.43057937358</v>
      </c>
      <c r="R558">
        <v>16.2111656105184</v>
      </c>
      <c r="S558" s="1">
        <f>(Table2[[#This Row],[Close Price]]-Table2[[#This Row],[20D EMA]])/Table2[[#This Row],[20D EMA]]</f>
        <v>-4.0420052482172598E-2</v>
      </c>
      <c r="T558" s="1">
        <f>(Table2[[#This Row],[Close Price]]-Table2[[#This Row],[50D EMA]])/Table2[[#This Row],[50D EMA]]</f>
        <v>-4.4503636911101194E-2</v>
      </c>
      <c r="U558" s="1">
        <f>(Table2[[#This Row],[Close Price]]-Table2[[#This Row],[200D EMA]])/Table2[[#This Row],[200D EMA]]</f>
        <v>1.8070207022774093E-2</v>
      </c>
      <c r="V558">
        <v>0.539006680165802</v>
      </c>
      <c r="W558">
        <v>1925.5</v>
      </c>
      <c r="X558">
        <v>1967.05</v>
      </c>
      <c r="Y558">
        <v>1925.5</v>
      </c>
      <c r="Z558">
        <v>1993.15</v>
      </c>
      <c r="AA558">
        <v>1925.5</v>
      </c>
      <c r="AB558">
        <v>2186.4</v>
      </c>
      <c r="AC558" s="1">
        <f>(Table2[[#This Row],[Close Price]]/Table2[[#This Row],[Day Low]])-1</f>
        <v>2.1734614385873652E-2</v>
      </c>
      <c r="AD558" s="1">
        <f>(Table2[[#This Row],[Day High]]/Table2[[#This Row],[Close Price]])-1</f>
        <v>-1.5248938927991951E-4</v>
      </c>
      <c r="AE558" s="1">
        <f>(Table2[[#This Row],[Close Price]]/Table2[[#This Row],[Current Week Low]])-1</f>
        <v>2.1734614385873652E-2</v>
      </c>
      <c r="AF558" s="1">
        <f>(Table2[[#This Row],[Current Week High]]/Table2[[#This Row],[Close Price]])-1</f>
        <v>1.3114087478079739E-2</v>
      </c>
      <c r="AG558" s="1">
        <f>(Table2[[#This Row],[Close Price]]/Table2[[#This Row],[Current Month Low]])-1</f>
        <v>2.1734614385873652E-2</v>
      </c>
      <c r="AH558" s="1">
        <f>(Table2[[#This Row],[Current Month High]]/Table2[[#This Row],[Close Price]])-1</f>
        <v>0.11134266907261048</v>
      </c>
      <c r="AI558">
        <v>12.0746181411543</v>
      </c>
      <c r="AJ558">
        <v>27.171945701357402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-0.04</v>
      </c>
      <c r="AM558" t="s">
        <v>3161</v>
      </c>
      <c r="AN558">
        <v>-7.94</v>
      </c>
      <c r="AO558" t="s">
        <v>3161</v>
      </c>
      <c r="AP558">
        <v>-2.0790589843839E-2</v>
      </c>
      <c r="AQ558">
        <f>(Table2[[#This Row],[Sharpe Ratio]]-AVERAGE(Table2[Sharpe Ratio]))/_xlfn.STDEV.P(Table2[Sharpe Ratio])</f>
        <v>-0.92398809657813774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508</v>
      </c>
      <c r="AT558">
        <f>_xlfn.RANK.AVG(Table2[[#This Row],[6M Return vs Nifty Z-Score]],Table2[6M Return vs Nifty Z-Score])</f>
        <v>416</v>
      </c>
      <c r="AU558">
        <f>_xlfn.RANK.AVG(Table2[[#This Row],[Sharpe Ratio Z-Score]],Table2[Sharpe Ratio Z-Score])</f>
        <v>607</v>
      </c>
      <c r="AV558">
        <f>(Table2[[#This Row],[Rank 1Y]]+Table2[[#This Row],[Rank 6M]]+Table2[[#This Row],[Rank Sharpe]])/3</f>
        <v>510.33333333333331</v>
      </c>
    </row>
    <row r="559" spans="1:48" x14ac:dyDescent="0.3">
      <c r="A559" t="s">
        <v>1977</v>
      </c>
      <c r="B559" t="s">
        <v>1978</v>
      </c>
      <c r="C559" t="s">
        <v>3126</v>
      </c>
      <c r="D559" t="s">
        <v>439</v>
      </c>
      <c r="E559">
        <v>3348.5395979750001</v>
      </c>
      <c r="F559">
        <v>464.75</v>
      </c>
      <c r="G559">
        <v>7.9647177473926103</v>
      </c>
      <c r="H559">
        <f>(Table2[[#This Row],[1Y Return vs Nifty]]-AVERAGE(Table2[1Y Return vs Nifty]))/_xlfn.STDEV.P(Table2[1Y Return vs Nifty])</f>
        <v>-0.35800898827057137</v>
      </c>
      <c r="I559">
        <v>1.9030580190748101</v>
      </c>
      <c r="J559">
        <f>(Table2[[#This Row],[1M Return vs Nifty]]-AVERAGE(Table2[1M Return vs Nifty]))/_xlfn.STDEV.P(Table2[1M Return vs Nifty])</f>
        <v>9.426056409165888E-2</v>
      </c>
      <c r="K559">
        <v>-4.7109870803607796</v>
      </c>
      <c r="L559">
        <f>(Table2[[#This Row],[6M Return vs Nifty]]-AVERAGE(Table2[6M Return vs Nifty]))/_xlfn.STDEV.P(Table2[6M Return vs Nifty])</f>
        <v>-0.32189595630324475</v>
      </c>
      <c r="M559">
        <v>1.608369309894</v>
      </c>
      <c r="N559">
        <f>(Table2[[#This Row],[1W Return vs Nifty]]-AVERAGE(Table2[1W Return vs Nifty]))/_xlfn.STDEV.P(Table2[1W Return vs Nifty])</f>
        <v>0.3923675410484801</v>
      </c>
      <c r="O559">
        <v>488.37</v>
      </c>
      <c r="P559">
        <v>488.79965607326</v>
      </c>
      <c r="Q559">
        <v>464.17212768479101</v>
      </c>
      <c r="R559">
        <v>28.107431090616899</v>
      </c>
      <c r="S559" s="1">
        <f>(Table2[[#This Row],[Close Price]]-Table2[[#This Row],[20D EMA]])/Table2[[#This Row],[20D EMA]]</f>
        <v>-4.8364969183201267E-2</v>
      </c>
      <c r="T559" s="1">
        <f>(Table2[[#This Row],[Close Price]]-Table2[[#This Row],[50D EMA]])/Table2[[#This Row],[50D EMA]]</f>
        <v>-4.9201458663987882E-2</v>
      </c>
      <c r="U559" s="1">
        <f>(Table2[[#This Row],[Close Price]]-Table2[[#This Row],[200D EMA]])/Table2[[#This Row],[200D EMA]]</f>
        <v>1.2449526387793208E-3</v>
      </c>
      <c r="V559">
        <v>0.76815813771304498</v>
      </c>
      <c r="W559">
        <v>461.35</v>
      </c>
      <c r="X559">
        <v>491.9</v>
      </c>
      <c r="Y559">
        <v>461.35</v>
      </c>
      <c r="Z559">
        <v>495.8</v>
      </c>
      <c r="AA559">
        <v>461.35</v>
      </c>
      <c r="AB559">
        <v>512.35</v>
      </c>
      <c r="AC559" s="1">
        <f>(Table2[[#This Row],[Close Price]]/Table2[[#This Row],[Day Low]])-1</f>
        <v>7.3696759510133436E-3</v>
      </c>
      <c r="AD559" s="1">
        <f>(Table2[[#This Row],[Day High]]/Table2[[#This Row],[Close Price]])-1</f>
        <v>5.8418504572350649E-2</v>
      </c>
      <c r="AE559" s="1">
        <f>(Table2[[#This Row],[Close Price]]/Table2[[#This Row],[Current Week Low]])-1</f>
        <v>7.3696759510133436E-3</v>
      </c>
      <c r="AF559" s="1">
        <f>(Table2[[#This Row],[Current Week High]]/Table2[[#This Row],[Close Price]])-1</f>
        <v>6.6810112963959112E-2</v>
      </c>
      <c r="AG559" s="1">
        <f>(Table2[[#This Row],[Close Price]]/Table2[[#This Row],[Current Month Low]])-1</f>
        <v>7.3696759510133436E-3</v>
      </c>
      <c r="AH559" s="1">
        <f>(Table2[[#This Row],[Current Month High]]/Table2[[#This Row],[Close Price]])-1</f>
        <v>0.10242065626681018</v>
      </c>
      <c r="AI559">
        <v>19.3544916621839</v>
      </c>
      <c r="AJ559">
        <v>33.529665277977202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-0.05</v>
      </c>
      <c r="AM559" t="s">
        <v>3161</v>
      </c>
      <c r="AN559">
        <v>-4.87</v>
      </c>
      <c r="AO559" t="s">
        <v>3161</v>
      </c>
      <c r="AP559">
        <v>-7.2808569735085996E-2</v>
      </c>
      <c r="AQ559">
        <f>(Table2[[#This Row],[Sharpe Ratio]]-AVERAGE(Table2[Sharpe Ratio]))/_xlfn.STDEV.P(Table2[Sharpe Ratio])</f>
        <v>-1.5354324777799226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418</v>
      </c>
      <c r="AT559">
        <f>_xlfn.RANK.AVG(Table2[[#This Row],[6M Return vs Nifty Z-Score]],Table2[6M Return vs Nifty Z-Score])</f>
        <v>429</v>
      </c>
      <c r="AU559">
        <f>_xlfn.RANK.AVG(Table2[[#This Row],[Sharpe Ratio Z-Score]],Table2[Sharpe Ratio Z-Score])</f>
        <v>689</v>
      </c>
      <c r="AV559">
        <f>(Table2[[#This Row],[Rank 1Y]]+Table2[[#This Row],[Rank 6M]]+Table2[[#This Row],[Rank Sharpe]])/3</f>
        <v>512</v>
      </c>
    </row>
    <row r="560" spans="1:48" x14ac:dyDescent="0.3">
      <c r="A560" t="s">
        <v>207</v>
      </c>
      <c r="B560" t="s">
        <v>208</v>
      </c>
      <c r="C560" t="s">
        <v>3121</v>
      </c>
      <c r="D560" t="s">
        <v>209</v>
      </c>
      <c r="E560">
        <v>121311.52760237</v>
      </c>
      <c r="F560">
        <v>1009.85</v>
      </c>
      <c r="G560">
        <v>13.0675941211781</v>
      </c>
      <c r="H560">
        <f>(Table2[[#This Row],[1Y Return vs Nifty]]-AVERAGE(Table2[1Y Return vs Nifty]))/_xlfn.STDEV.P(Table2[1Y Return vs Nifty])</f>
        <v>-0.27374371978237233</v>
      </c>
      <c r="I560">
        <v>4.0633893445326503</v>
      </c>
      <c r="J560">
        <f>(Table2[[#This Row],[1M Return vs Nifty]]-AVERAGE(Table2[1M Return vs Nifty]))/_xlfn.STDEV.P(Table2[1M Return vs Nifty])</f>
        <v>0.33602183134795416</v>
      </c>
      <c r="K560">
        <v>-12.7352129092664</v>
      </c>
      <c r="L560">
        <f>(Table2[[#This Row],[6M Return vs Nifty]]-AVERAGE(Table2[6M Return vs Nifty]))/_xlfn.STDEV.P(Table2[6M Return vs Nifty])</f>
        <v>-0.59998224158209912</v>
      </c>
      <c r="M560">
        <v>5.7084261078732901</v>
      </c>
      <c r="N560">
        <f>(Table2[[#This Row],[1W Return vs Nifty]]-AVERAGE(Table2[1W Return vs Nifty]))/_xlfn.STDEV.P(Table2[1W Return vs Nifty])</f>
        <v>1.1877307270332584</v>
      </c>
      <c r="O560">
        <v>1009.33</v>
      </c>
      <c r="P560">
        <v>1019.98833574804</v>
      </c>
      <c r="Q560">
        <v>1043.43263917845</v>
      </c>
      <c r="R560">
        <v>50.0750571959748</v>
      </c>
      <c r="S560" s="1">
        <f>(Table2[[#This Row],[Close Price]]-Table2[[#This Row],[20D EMA]])/Table2[[#This Row],[20D EMA]]</f>
        <v>5.1519324700542116E-4</v>
      </c>
      <c r="T560" s="1">
        <f>(Table2[[#This Row],[Close Price]]-Table2[[#This Row],[50D EMA]])/Table2[[#This Row],[50D EMA]]</f>
        <v>-9.939658516393399E-3</v>
      </c>
      <c r="U560" s="1">
        <f>(Table2[[#This Row],[Close Price]]-Table2[[#This Row],[200D EMA]])/Table2[[#This Row],[200D EMA]]</f>
        <v>-3.2184769689485075E-2</v>
      </c>
      <c r="V560">
        <v>0.671138013536698</v>
      </c>
      <c r="W560">
        <v>987</v>
      </c>
      <c r="X560">
        <v>1043.4000000000001</v>
      </c>
      <c r="Y560">
        <v>987</v>
      </c>
      <c r="Z560">
        <v>1048.7</v>
      </c>
      <c r="AA560">
        <v>915</v>
      </c>
      <c r="AB560">
        <v>1053.45</v>
      </c>
      <c r="AC560" s="1">
        <f>(Table2[[#This Row],[Close Price]]/Table2[[#This Row],[Day Low]])-1</f>
        <v>2.3150962512664686E-2</v>
      </c>
      <c r="AD560" s="1">
        <f>(Table2[[#This Row],[Day High]]/Table2[[#This Row],[Close Price]])-1</f>
        <v>3.3222755854829922E-2</v>
      </c>
      <c r="AE560" s="1">
        <f>(Table2[[#This Row],[Close Price]]/Table2[[#This Row],[Current Week Low]])-1</f>
        <v>2.3150962512664686E-2</v>
      </c>
      <c r="AF560" s="1">
        <f>(Table2[[#This Row],[Current Week High]]/Table2[[#This Row],[Close Price]])-1</f>
        <v>3.84710600584246E-2</v>
      </c>
      <c r="AG560" s="1">
        <f>(Table2[[#This Row],[Close Price]]/Table2[[#This Row],[Current Month Low]])-1</f>
        <v>0.10366120218579233</v>
      </c>
      <c r="AH560" s="1">
        <f>(Table2[[#This Row],[Current Month High]]/Table2[[#This Row],[Close Price]])-1</f>
        <v>4.317472892013674E-2</v>
      </c>
      <c r="AI560">
        <v>33.485171065009602</v>
      </c>
      <c r="AJ560">
        <v>47.208454810495603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-0.11</v>
      </c>
      <c r="AM560" t="s">
        <v>3161</v>
      </c>
      <c r="AN560">
        <v>4.8899999999999997</v>
      </c>
      <c r="AO560" t="s">
        <v>3162</v>
      </c>
      <c r="AP560">
        <v>-3.0501478131235001E-2</v>
      </c>
      <c r="AQ560">
        <f>(Table2[[#This Row],[Sharpe Ratio]]-AVERAGE(Table2[Sharpe Ratio]))/_xlfn.STDEV.P(Table2[Sharpe Ratio])</f>
        <v>-1.0381345530960626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388</v>
      </c>
      <c r="AT560">
        <f>_xlfn.RANK.AVG(Table2[[#This Row],[6M Return vs Nifty Z-Score]],Table2[6M Return vs Nifty Z-Score])</f>
        <v>524</v>
      </c>
      <c r="AU560">
        <f>_xlfn.RANK.AVG(Table2[[#This Row],[Sharpe Ratio Z-Score]],Table2[Sharpe Ratio Z-Score])</f>
        <v>626</v>
      </c>
      <c r="AV560">
        <f>(Table2[[#This Row],[Rank 1Y]]+Table2[[#This Row],[Rank 6M]]+Table2[[#This Row],[Rank Sharpe]])/3</f>
        <v>512.66666666666663</v>
      </c>
    </row>
    <row r="561" spans="1:48" x14ac:dyDescent="0.3">
      <c r="A561" t="s">
        <v>1669</v>
      </c>
      <c r="B561" t="s">
        <v>1670</v>
      </c>
      <c r="C561" t="s">
        <v>3124</v>
      </c>
      <c r="D561" t="s">
        <v>77</v>
      </c>
      <c r="E561">
        <v>5126.6685232680002</v>
      </c>
      <c r="F561">
        <v>226.23</v>
      </c>
      <c r="G561">
        <v>-6.0066004799950301</v>
      </c>
      <c r="H561">
        <f>(Table2[[#This Row],[1Y Return vs Nifty]]-AVERAGE(Table2[1Y Return vs Nifty]))/_xlfn.STDEV.P(Table2[1Y Return vs Nifty])</f>
        <v>-0.58872139345696828</v>
      </c>
      <c r="I561">
        <v>4.4262540158028001</v>
      </c>
      <c r="J561">
        <f>(Table2[[#This Row],[1M Return vs Nifty]]-AVERAGE(Table2[1M Return vs Nifty]))/_xlfn.STDEV.P(Table2[1M Return vs Nifty])</f>
        <v>0.37662977964506017</v>
      </c>
      <c r="K561">
        <v>3.3558716641572199</v>
      </c>
      <c r="L561">
        <f>(Table2[[#This Row],[6M Return vs Nifty]]-AVERAGE(Table2[6M Return vs Nifty]))/_xlfn.STDEV.P(Table2[6M Return vs Nifty])</f>
        <v>-4.2332191528418862E-2</v>
      </c>
      <c r="M561">
        <v>2.8427778418521301</v>
      </c>
      <c r="N561">
        <f>(Table2[[#This Row],[1W Return vs Nifty]]-AVERAGE(Table2[1W Return vs Nifty]))/_xlfn.STDEV.P(Table2[1W Return vs Nifty])</f>
        <v>0.63182839516857237</v>
      </c>
      <c r="O561">
        <v>226.53</v>
      </c>
      <c r="P561">
        <v>226.05216940121599</v>
      </c>
      <c r="Q561">
        <v>216.38285243649199</v>
      </c>
      <c r="R561">
        <v>49.065060408978603</v>
      </c>
      <c r="S561" s="1">
        <f>(Table2[[#This Row],[Close Price]]-Table2[[#This Row],[20D EMA]])/Table2[[#This Row],[20D EMA]]</f>
        <v>-1.3243279035889787E-3</v>
      </c>
      <c r="T561" s="1">
        <f>(Table2[[#This Row],[Close Price]]-Table2[[#This Row],[50D EMA]])/Table2[[#This Row],[50D EMA]]</f>
        <v>7.8667946100694202E-4</v>
      </c>
      <c r="U561" s="1">
        <f>(Table2[[#This Row],[Close Price]]-Table2[[#This Row],[200D EMA]])/Table2[[#This Row],[200D EMA]]</f>
        <v>4.55079848177809E-2</v>
      </c>
      <c r="V561">
        <v>1.5094299530950299</v>
      </c>
      <c r="W561">
        <v>222.75</v>
      </c>
      <c r="X561">
        <v>234.77</v>
      </c>
      <c r="Y561">
        <v>221.49</v>
      </c>
      <c r="Z561">
        <v>234.77</v>
      </c>
      <c r="AA561">
        <v>217.01</v>
      </c>
      <c r="AB561">
        <v>258</v>
      </c>
      <c r="AC561" s="1">
        <f>(Table2[[#This Row],[Close Price]]/Table2[[#This Row],[Day Low]])-1</f>
        <v>1.5622895622895649E-2</v>
      </c>
      <c r="AD561" s="1">
        <f>(Table2[[#This Row],[Day High]]/Table2[[#This Row],[Close Price]])-1</f>
        <v>3.7749193298855177E-2</v>
      </c>
      <c r="AE561" s="1">
        <f>(Table2[[#This Row],[Close Price]]/Table2[[#This Row],[Current Week Low]])-1</f>
        <v>2.1400514695923079E-2</v>
      </c>
      <c r="AF561" s="1">
        <f>(Table2[[#This Row],[Current Week High]]/Table2[[#This Row],[Close Price]])-1</f>
        <v>3.7749193298855177E-2</v>
      </c>
      <c r="AG561" s="1">
        <f>(Table2[[#This Row],[Close Price]]/Table2[[#This Row],[Current Month Low]])-1</f>
        <v>4.2486521358462648E-2</v>
      </c>
      <c r="AH561" s="1">
        <f>(Table2[[#This Row],[Current Month High]]/Table2[[#This Row],[Close Price]])-1</f>
        <v>0.14043230340803614</v>
      </c>
      <c r="AI561">
        <v>14.0432303408036</v>
      </c>
      <c r="AJ561">
        <v>23.286103542234301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0.04</v>
      </c>
      <c r="AM561" t="s">
        <v>3162</v>
      </c>
      <c r="AN561">
        <v>3.41</v>
      </c>
      <c r="AO561" t="s">
        <v>3162</v>
      </c>
      <c r="AP561">
        <v>-6.1733702073181997E-2</v>
      </c>
      <c r="AQ561">
        <f>(Table2[[#This Row],[Sharpe Ratio]]-AVERAGE(Table2[Sharpe Ratio]))/_xlfn.STDEV.P(Table2[Sharpe Ratio])</f>
        <v>-1.4052531509667336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-1.0278485611384882</v>
      </c>
      <c r="AS561">
        <f>_xlfn.RANK.AVG(Table2[[#This Row],[1Y Return vs Nifty Z-Score]],Table2[1Y Return vs Nifty Z-Score])</f>
        <v>519</v>
      </c>
      <c r="AT561">
        <f>_xlfn.RANK.AVG(Table2[[#This Row],[6M Return vs Nifty Z-Score]],Table2[6M Return vs Nifty Z-Score])</f>
        <v>344</v>
      </c>
      <c r="AU561">
        <f>_xlfn.RANK.AVG(Table2[[#This Row],[Sharpe Ratio Z-Score]],Table2[Sharpe Ratio Z-Score])</f>
        <v>676</v>
      </c>
      <c r="AV561">
        <f>(Table2[[#This Row],[Rank 1Y]]+Table2[[#This Row],[Rank 6M]]+Table2[[#This Row],[Rank Sharpe]])/3</f>
        <v>513</v>
      </c>
    </row>
    <row r="562" spans="1:48" x14ac:dyDescent="0.3">
      <c r="A562" t="s">
        <v>1870</v>
      </c>
      <c r="B562" t="s">
        <v>1871</v>
      </c>
      <c r="C562" t="s">
        <v>3127</v>
      </c>
      <c r="D562" t="s">
        <v>1872</v>
      </c>
      <c r="E562">
        <v>3861.5348599439999</v>
      </c>
      <c r="F562">
        <v>57.18</v>
      </c>
      <c r="G562">
        <v>-21.971049171754299</v>
      </c>
      <c r="H562">
        <f>(Table2[[#This Row],[1Y Return vs Nifty]]-AVERAGE(Table2[1Y Return vs Nifty]))/_xlfn.STDEV.P(Table2[1Y Return vs Nifty])</f>
        <v>-0.85234693653067239</v>
      </c>
      <c r="I562">
        <v>-4.7436347529571501</v>
      </c>
      <c r="J562">
        <f>(Table2[[#This Row],[1M Return vs Nifty]]-AVERAGE(Table2[1M Return vs Nifty]))/_xlfn.STDEV.P(Table2[1M Return vs Nifty])</f>
        <v>-0.64956648164594399</v>
      </c>
      <c r="K562">
        <v>-11.144999659563201</v>
      </c>
      <c r="L562">
        <f>(Table2[[#This Row],[6M Return vs Nifty]]-AVERAGE(Table2[6M Return vs Nifty]))/_xlfn.STDEV.P(Table2[6M Return vs Nifty])</f>
        <v>-0.54487206586668191</v>
      </c>
      <c r="M562">
        <v>-2.2907490598125801</v>
      </c>
      <c r="N562">
        <f>(Table2[[#This Row],[1W Return vs Nifty]]-AVERAGE(Table2[1W Return vs Nifty]))/_xlfn.STDEV.P(Table2[1W Return vs Nifty])</f>
        <v>-0.36401593407557958</v>
      </c>
      <c r="O562">
        <v>63.01</v>
      </c>
      <c r="P562">
        <v>65.767405431199407</v>
      </c>
      <c r="Q562">
        <v>64.623780754879107</v>
      </c>
      <c r="R562">
        <v>17.5481593080025</v>
      </c>
      <c r="S562" s="1">
        <f>(Table2[[#This Row],[Close Price]]-Table2[[#This Row],[20D EMA]])/Table2[[#This Row],[20D EMA]]</f>
        <v>-9.2524996032375795E-2</v>
      </c>
      <c r="T562" s="1">
        <f>(Table2[[#This Row],[Close Price]]-Table2[[#This Row],[50D EMA]])/Table2[[#This Row],[50D EMA]]</f>
        <v>-0.1305723614136316</v>
      </c>
      <c r="U562" s="1">
        <f>(Table2[[#This Row],[Close Price]]-Table2[[#This Row],[200D EMA]])/Table2[[#This Row],[200D EMA]]</f>
        <v>-0.11518640147523558</v>
      </c>
      <c r="V562">
        <v>0.48946669105379198</v>
      </c>
      <c r="W562">
        <v>56.9</v>
      </c>
      <c r="X562">
        <v>60.3</v>
      </c>
      <c r="Y562">
        <v>56.9</v>
      </c>
      <c r="Z562">
        <v>62.54</v>
      </c>
      <c r="AA562">
        <v>56.9</v>
      </c>
      <c r="AB562">
        <v>66.64</v>
      </c>
      <c r="AC562" s="1">
        <f>(Table2[[#This Row],[Close Price]]/Table2[[#This Row],[Day Low]])-1</f>
        <v>4.92091388400695E-3</v>
      </c>
      <c r="AD562" s="1">
        <f>(Table2[[#This Row],[Day High]]/Table2[[#This Row],[Close Price]])-1</f>
        <v>5.4564533053515163E-2</v>
      </c>
      <c r="AE562" s="1">
        <f>(Table2[[#This Row],[Close Price]]/Table2[[#This Row],[Current Week Low]])-1</f>
        <v>4.92091388400695E-3</v>
      </c>
      <c r="AF562" s="1">
        <f>(Table2[[#This Row],[Current Week High]]/Table2[[#This Row],[Close Price]])-1</f>
        <v>9.3739069604756864E-2</v>
      </c>
      <c r="AG562" s="1">
        <f>(Table2[[#This Row],[Close Price]]/Table2[[#This Row],[Current Month Low]])-1</f>
        <v>4.92091388400695E-3</v>
      </c>
      <c r="AH562" s="1">
        <f>(Table2[[#This Row],[Current Month High]]/Table2[[#This Row],[Close Price]])-1</f>
        <v>0.16544246239944038</v>
      </c>
      <c r="AI562">
        <v>47.236796082546299</v>
      </c>
      <c r="AJ562">
        <v>31.146788990825598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-0.19</v>
      </c>
      <c r="AM562" t="s">
        <v>3161</v>
      </c>
      <c r="AN562">
        <v>-9.94</v>
      </c>
      <c r="AO562" t="s">
        <v>3161</v>
      </c>
      <c r="AP562">
        <v>2.9678168186890001E-2</v>
      </c>
      <c r="AQ562">
        <f>(Table2[[#This Row],[Sharpe Ratio]]-AVERAGE(Table2[Sharpe Ratio]))/_xlfn.STDEV.P(Table2[Sharpe Ratio])</f>
        <v>-0.33075401504252844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611</v>
      </c>
      <c r="AT562">
        <f>_xlfn.RANK.AVG(Table2[[#This Row],[6M Return vs Nifty Z-Score]],Table2[6M Return vs Nifty Z-Score])</f>
        <v>511</v>
      </c>
      <c r="AU562">
        <f>_xlfn.RANK.AVG(Table2[[#This Row],[Sharpe Ratio Z-Score]],Table2[Sharpe Ratio Z-Score])</f>
        <v>417</v>
      </c>
      <c r="AV562">
        <f>(Table2[[#This Row],[Rank 1Y]]+Table2[[#This Row],[Rank 6M]]+Table2[[#This Row],[Rank Sharpe]])/3</f>
        <v>513</v>
      </c>
    </row>
    <row r="563" spans="1:48" x14ac:dyDescent="0.3">
      <c r="A563" t="s">
        <v>444</v>
      </c>
      <c r="B563" t="s">
        <v>445</v>
      </c>
      <c r="C563" t="s">
        <v>3128</v>
      </c>
      <c r="D563" t="s">
        <v>446</v>
      </c>
      <c r="E563">
        <v>51151.178164967998</v>
      </c>
      <c r="F563">
        <v>178.96</v>
      </c>
      <c r="G563">
        <v>5.6569168454969496</v>
      </c>
      <c r="H563">
        <f>(Table2[[#This Row],[1Y Return vs Nifty]]-AVERAGE(Table2[1Y Return vs Nifty]))/_xlfn.STDEV.P(Table2[1Y Return vs Nifty])</f>
        <v>-0.39611836979793202</v>
      </c>
      <c r="I563">
        <v>-4.3215674464421996</v>
      </c>
      <c r="J563">
        <f>(Table2[[#This Row],[1M Return vs Nifty]]-AVERAGE(Table2[1M Return vs Nifty]))/_xlfn.STDEV.P(Table2[1M Return vs Nifty])</f>
        <v>-0.60233320511652999</v>
      </c>
      <c r="K563">
        <v>-3.0377133715540698</v>
      </c>
      <c r="L563">
        <f>(Table2[[#This Row],[6M Return vs Nifty]]-AVERAGE(Table2[6M Return vs Nifty]))/_xlfn.STDEV.P(Table2[6M Return vs Nifty])</f>
        <v>-0.26390725061893688</v>
      </c>
      <c r="M563">
        <v>-3.5153667574530201</v>
      </c>
      <c r="N563">
        <f>(Table2[[#This Row],[1W Return vs Nifty]]-AVERAGE(Table2[1W Return vs Nifty]))/_xlfn.STDEV.P(Table2[1W Return vs Nifty])</f>
        <v>-0.60157748056163973</v>
      </c>
      <c r="O563">
        <v>191.32</v>
      </c>
      <c r="P563">
        <v>194.61341018544701</v>
      </c>
      <c r="Q563">
        <v>181.30084071902201</v>
      </c>
      <c r="R563">
        <v>18.150237462944599</v>
      </c>
      <c r="S563" s="1">
        <f>(Table2[[#This Row],[Close Price]]-Table2[[#This Row],[20D EMA]])/Table2[[#This Row],[20D EMA]]</f>
        <v>-6.4603805143215481E-2</v>
      </c>
      <c r="T563" s="1">
        <f>(Table2[[#This Row],[Close Price]]-Table2[[#This Row],[50D EMA]])/Table2[[#This Row],[50D EMA]]</f>
        <v>-8.0433358474787914E-2</v>
      </c>
      <c r="U563" s="1">
        <f>(Table2[[#This Row],[Close Price]]-Table2[[#This Row],[200D EMA]])/Table2[[#This Row],[200D EMA]]</f>
        <v>-1.2911361633726817E-2</v>
      </c>
      <c r="V563">
        <v>0.53787463856895501</v>
      </c>
      <c r="W563">
        <v>177.11</v>
      </c>
      <c r="X563">
        <v>181.3</v>
      </c>
      <c r="Y563">
        <v>177.11</v>
      </c>
      <c r="Z563">
        <v>186</v>
      </c>
      <c r="AA563">
        <v>177.11</v>
      </c>
      <c r="AB563">
        <v>200.15</v>
      </c>
      <c r="AC563" s="1">
        <f>(Table2[[#This Row],[Close Price]]/Table2[[#This Row],[Day Low]])-1</f>
        <v>1.0445485856247494E-2</v>
      </c>
      <c r="AD563" s="1">
        <f>(Table2[[#This Row],[Day High]]/Table2[[#This Row],[Close Price]])-1</f>
        <v>1.3075547608404126E-2</v>
      </c>
      <c r="AE563" s="1">
        <f>(Table2[[#This Row],[Close Price]]/Table2[[#This Row],[Current Week Low]])-1</f>
        <v>1.0445485856247494E-2</v>
      </c>
      <c r="AF563" s="1">
        <f>(Table2[[#This Row],[Current Week High]]/Table2[[#This Row],[Close Price]])-1</f>
        <v>3.9338399642378175E-2</v>
      </c>
      <c r="AG563" s="1">
        <f>(Table2[[#This Row],[Close Price]]/Table2[[#This Row],[Current Month Low]])-1</f>
        <v>1.0445485856247494E-2</v>
      </c>
      <c r="AH563" s="1">
        <f>(Table2[[#This Row],[Current Month High]]/Table2[[#This Row],[Close Price]])-1</f>
        <v>0.11840634778721504</v>
      </c>
      <c r="AI563">
        <v>28.408582923558299</v>
      </c>
      <c r="AJ563">
        <v>31.106227106227099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-0.14000000000000001</v>
      </c>
      <c r="AM563" t="s">
        <v>3161</v>
      </c>
      <c r="AN563">
        <v>-6.92</v>
      </c>
      <c r="AO563" t="s">
        <v>3161</v>
      </c>
      <c r="AP563">
        <v>-8.2619347608415994E-2</v>
      </c>
      <c r="AQ563">
        <f>(Table2[[#This Row],[Sharpe Ratio]]-AVERAGE(Table2[Sharpe Ratio]))/_xlfn.STDEV.P(Table2[Sharpe Ratio])</f>
        <v>-1.6507530845856444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433</v>
      </c>
      <c r="AT563">
        <f>_xlfn.RANK.AVG(Table2[[#This Row],[6M Return vs Nifty Z-Score]],Table2[6M Return vs Nifty Z-Score])</f>
        <v>413</v>
      </c>
      <c r="AU563">
        <f>_xlfn.RANK.AVG(Table2[[#This Row],[Sharpe Ratio Z-Score]],Table2[Sharpe Ratio Z-Score])</f>
        <v>697</v>
      </c>
      <c r="AV563">
        <f>(Table2[[#This Row],[Rank 1Y]]+Table2[[#This Row],[Rank 6M]]+Table2[[#This Row],[Rank Sharpe]])/3</f>
        <v>514.33333333333337</v>
      </c>
    </row>
    <row r="564" spans="1:48" x14ac:dyDescent="0.3">
      <c r="A564" t="s">
        <v>1569</v>
      </c>
      <c r="B564" t="s">
        <v>1570</v>
      </c>
      <c r="C564" t="s">
        <v>611</v>
      </c>
      <c r="D564" t="s">
        <v>611</v>
      </c>
      <c r="E564">
        <v>5980.5209299999997</v>
      </c>
      <c r="F564">
        <v>298.25</v>
      </c>
      <c r="G564">
        <v>-41.221808016173</v>
      </c>
      <c r="H564">
        <f>(Table2[[#This Row],[1Y Return vs Nifty]]-AVERAGE(Table2[1Y Return vs Nifty]))/_xlfn.STDEV.P(Table2[1Y Return vs Nifty])</f>
        <v>-1.1702402664494478</v>
      </c>
      <c r="I564">
        <v>-11.1018541783881</v>
      </c>
      <c r="J564">
        <f>(Table2[[#This Row],[1M Return vs Nifty]]-AVERAGE(Table2[1M Return vs Nifty]))/_xlfn.STDEV.P(Table2[1M Return vs Nifty])</f>
        <v>-1.3611106636292361</v>
      </c>
      <c r="K564">
        <v>-17.4806337320415</v>
      </c>
      <c r="L564">
        <f>(Table2[[#This Row],[6M Return vs Nifty]]-AVERAGE(Table2[6M Return vs Nifty]))/_xlfn.STDEV.P(Table2[6M Return vs Nifty])</f>
        <v>-0.76443878565601275</v>
      </c>
      <c r="M564">
        <v>-3.9520143818043598</v>
      </c>
      <c r="N564">
        <f>(Table2[[#This Row],[1W Return vs Nifty]]-AVERAGE(Table2[1W Return vs Nifty]))/_xlfn.STDEV.P(Table2[1W Return vs Nifty])</f>
        <v>-0.68628202558841345</v>
      </c>
      <c r="O564">
        <v>323.58</v>
      </c>
      <c r="P564">
        <v>339.54400126195901</v>
      </c>
      <c r="Q564">
        <v>345.415513909217</v>
      </c>
      <c r="R564">
        <v>19.701408403102601</v>
      </c>
      <c r="S564" s="1">
        <f>(Table2[[#This Row],[Close Price]]-Table2[[#This Row],[20D EMA]])/Table2[[#This Row],[20D EMA]]</f>
        <v>-7.8280487051115594E-2</v>
      </c>
      <c r="T564" s="1">
        <f>(Table2[[#This Row],[Close Price]]-Table2[[#This Row],[50D EMA]])/Table2[[#This Row],[50D EMA]]</f>
        <v>-0.12161605302548281</v>
      </c>
      <c r="U564" s="1">
        <f>(Table2[[#This Row],[Close Price]]-Table2[[#This Row],[200D EMA]])/Table2[[#This Row],[200D EMA]]</f>
        <v>-0.13654717871651001</v>
      </c>
      <c r="V564">
        <v>0.47375694152339398</v>
      </c>
      <c r="W564">
        <v>293.35000000000002</v>
      </c>
      <c r="X564">
        <v>304.60000000000002</v>
      </c>
      <c r="Y564">
        <v>293.35000000000002</v>
      </c>
      <c r="Z564">
        <v>312</v>
      </c>
      <c r="AA564">
        <v>293.35000000000002</v>
      </c>
      <c r="AB564">
        <v>350</v>
      </c>
      <c r="AC564" s="1">
        <f>(Table2[[#This Row],[Close Price]]/Table2[[#This Row],[Day Low]])-1</f>
        <v>1.6703596386568931E-2</v>
      </c>
      <c r="AD564" s="1">
        <f>(Table2[[#This Row],[Day High]]/Table2[[#This Row],[Close Price]])-1</f>
        <v>2.1290863369656465E-2</v>
      </c>
      <c r="AE564" s="1">
        <f>(Table2[[#This Row],[Close Price]]/Table2[[#This Row],[Current Week Low]])-1</f>
        <v>1.6703596386568931E-2</v>
      </c>
      <c r="AF564" s="1">
        <f>(Table2[[#This Row],[Current Week High]]/Table2[[#This Row],[Close Price]])-1</f>
        <v>4.6102263202011828E-2</v>
      </c>
      <c r="AG564" s="1">
        <f>(Table2[[#This Row],[Close Price]]/Table2[[#This Row],[Current Month Low]])-1</f>
        <v>1.6703596386568931E-2</v>
      </c>
      <c r="AH564" s="1">
        <f>(Table2[[#This Row],[Current Month High]]/Table2[[#This Row],[Close Price]])-1</f>
        <v>0.17351215423302602</v>
      </c>
      <c r="AI564">
        <v>46.504610226320104</v>
      </c>
      <c r="AJ564">
        <v>11.391223155929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-0.2</v>
      </c>
      <c r="AM564" t="s">
        <v>3161</v>
      </c>
      <c r="AN564">
        <v>-10.23</v>
      </c>
      <c r="AO564" t="s">
        <v>3161</v>
      </c>
      <c r="AP564">
        <v>8.1882141447692999E-2</v>
      </c>
      <c r="AQ564">
        <f>(Table2[[#This Row],[Sharpe Ratio]]-AVERAGE(Table2[Sharpe Ratio]))/_xlfn.STDEV.P(Table2[Sharpe Ratio])</f>
        <v>0.28287662177690193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693</v>
      </c>
      <c r="AT564">
        <f>_xlfn.RANK.AVG(Table2[[#This Row],[6M Return vs Nifty Z-Score]],Table2[6M Return vs Nifty Z-Score])</f>
        <v>578</v>
      </c>
      <c r="AU564">
        <f>_xlfn.RANK.AVG(Table2[[#This Row],[Sharpe Ratio Z-Score]],Table2[Sharpe Ratio Z-Score])</f>
        <v>272</v>
      </c>
      <c r="AV564">
        <f>(Table2[[#This Row],[Rank 1Y]]+Table2[[#This Row],[Rank 6M]]+Table2[[#This Row],[Rank Sharpe]])/3</f>
        <v>514.33333333333337</v>
      </c>
    </row>
    <row r="565" spans="1:48" x14ac:dyDescent="0.3">
      <c r="A565" t="s">
        <v>1575</v>
      </c>
      <c r="B565" t="s">
        <v>1576</v>
      </c>
      <c r="C565" t="s">
        <v>3118</v>
      </c>
      <c r="D565" t="s">
        <v>40</v>
      </c>
      <c r="E565">
        <v>5906.9011143999996</v>
      </c>
      <c r="F565">
        <v>365.05</v>
      </c>
      <c r="G565">
        <v>-1.37716005258393</v>
      </c>
      <c r="H565">
        <f>(Table2[[#This Row],[1Y Return vs Nifty]]-AVERAGE(Table2[1Y Return vs Nifty]))/_xlfn.STDEV.P(Table2[1Y Return vs Nifty])</f>
        <v>-0.51227410922136585</v>
      </c>
      <c r="I565">
        <v>-8.9518271263337201</v>
      </c>
      <c r="J565">
        <f>(Table2[[#This Row],[1M Return vs Nifty]]-AVERAGE(Table2[1M Return vs Nifty]))/_xlfn.STDEV.P(Table2[1M Return vs Nifty])</f>
        <v>-1.120502540877591</v>
      </c>
      <c r="K565">
        <v>-8.2572353970980306</v>
      </c>
      <c r="L565">
        <f>(Table2[[#This Row],[6M Return vs Nifty]]-AVERAGE(Table2[6M Return vs Nifty]))/_xlfn.STDEV.P(Table2[6M Return vs Nifty])</f>
        <v>-0.44479417005059507</v>
      </c>
      <c r="M565">
        <v>-0.40846346436516701</v>
      </c>
      <c r="N565">
        <f>(Table2[[#This Row],[1W Return vs Nifty]]-AVERAGE(Table2[1W Return vs Nifty]))/_xlfn.STDEV.P(Table2[1W Return vs Nifty])</f>
        <v>1.1255119810104348E-3</v>
      </c>
      <c r="O565">
        <v>376.29</v>
      </c>
      <c r="P565">
        <v>389.47536878980299</v>
      </c>
      <c r="Q565">
        <v>367.99977002202502</v>
      </c>
      <c r="R565">
        <v>27.571506685860101</v>
      </c>
      <c r="S565" s="1">
        <f>(Table2[[#This Row],[Close Price]]-Table2[[#This Row],[20D EMA]])/Table2[[#This Row],[20D EMA]]</f>
        <v>-2.9870578543144937E-2</v>
      </c>
      <c r="T565" s="1">
        <f>(Table2[[#This Row],[Close Price]]-Table2[[#This Row],[50D EMA]])/Table2[[#This Row],[50D EMA]]</f>
        <v>-6.2713513477626784E-2</v>
      </c>
      <c r="U565" s="1">
        <f>(Table2[[#This Row],[Close Price]]-Table2[[#This Row],[200D EMA]])/Table2[[#This Row],[200D EMA]]</f>
        <v>-8.0156844169996661E-3</v>
      </c>
      <c r="V565">
        <v>0.28236493611661601</v>
      </c>
      <c r="W565">
        <v>347.1</v>
      </c>
      <c r="X565">
        <v>364.95</v>
      </c>
      <c r="Y565">
        <v>347.1</v>
      </c>
      <c r="Z565">
        <v>373.9</v>
      </c>
      <c r="AA565">
        <v>345.05</v>
      </c>
      <c r="AB565">
        <v>384.5</v>
      </c>
      <c r="AC565" s="1">
        <f>(Table2[[#This Row],[Close Price]]/Table2[[#This Row],[Day Low]])-1</f>
        <v>5.1714203399596537E-2</v>
      </c>
      <c r="AD565" s="1">
        <f>(Table2[[#This Row],[Day High]]/Table2[[#This Row],[Close Price]])-1</f>
        <v>-2.7393507738671108E-4</v>
      </c>
      <c r="AE565" s="1">
        <f>(Table2[[#This Row],[Close Price]]/Table2[[#This Row],[Current Week Low]])-1</f>
        <v>5.1714203399596537E-2</v>
      </c>
      <c r="AF565" s="1">
        <f>(Table2[[#This Row],[Current Week High]]/Table2[[#This Row],[Close Price]])-1</f>
        <v>2.4243254348719212E-2</v>
      </c>
      <c r="AG565" s="1">
        <f>(Table2[[#This Row],[Close Price]]/Table2[[#This Row],[Current Month Low]])-1</f>
        <v>5.7962614113896471E-2</v>
      </c>
      <c r="AH565" s="1">
        <f>(Table2[[#This Row],[Current Month High]]/Table2[[#This Row],[Close Price]])-1</f>
        <v>5.3280372551705257E-2</v>
      </c>
      <c r="AI565">
        <v>33.173537871524402</v>
      </c>
      <c r="AJ565">
        <v>27.114593225704301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-0.08</v>
      </c>
      <c r="AM565" t="s">
        <v>3161</v>
      </c>
      <c r="AN565">
        <v>-2.9</v>
      </c>
      <c r="AO565" t="s">
        <v>3161</v>
      </c>
      <c r="AP565">
        <v>-1.3165177218195E-2</v>
      </c>
      <c r="AQ565">
        <f>(Table2[[#This Row],[Sharpe Ratio]]-AVERAGE(Table2[Sharpe Ratio]))/_xlfn.STDEV.P(Table2[Sharpe Ratio])</f>
        <v>-0.83435532510098698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487</v>
      </c>
      <c r="AT565">
        <f>_xlfn.RANK.AVG(Table2[[#This Row],[6M Return vs Nifty Z-Score]],Table2[6M Return vs Nifty Z-Score])</f>
        <v>477</v>
      </c>
      <c r="AU565">
        <f>_xlfn.RANK.AVG(Table2[[#This Row],[Sharpe Ratio Z-Score]],Table2[Sharpe Ratio Z-Score])</f>
        <v>582</v>
      </c>
      <c r="AV565">
        <f>(Table2[[#This Row],[Rank 1Y]]+Table2[[#This Row],[Rank 6M]]+Table2[[#This Row],[Rank Sharpe]])/3</f>
        <v>515.33333333333337</v>
      </c>
    </row>
    <row r="566" spans="1:48" x14ac:dyDescent="0.3">
      <c r="A566" t="s">
        <v>1677</v>
      </c>
      <c r="B566" t="s">
        <v>1678</v>
      </c>
      <c r="C566" t="s">
        <v>3121</v>
      </c>
      <c r="D566" t="s">
        <v>915</v>
      </c>
      <c r="E566">
        <v>5042.7977565559904</v>
      </c>
      <c r="F566">
        <v>170.36</v>
      </c>
      <c r="G566">
        <v>9.3789950603361305</v>
      </c>
      <c r="H566">
        <f>(Table2[[#This Row],[1Y Return vs Nifty]]-AVERAGE(Table2[1Y Return vs Nifty]))/_xlfn.STDEV.P(Table2[1Y Return vs Nifty])</f>
        <v>-0.33465461932991319</v>
      </c>
      <c r="I566">
        <v>-9.4094614882053804</v>
      </c>
      <c r="J566">
        <f>(Table2[[#This Row],[1M Return vs Nifty]]-AVERAGE(Table2[1M Return vs Nifty]))/_xlfn.STDEV.P(Table2[1M Return vs Nifty])</f>
        <v>-1.171716103335503</v>
      </c>
      <c r="K566">
        <v>-34.0305984883585</v>
      </c>
      <c r="L566">
        <f>(Table2[[#This Row],[6M Return vs Nifty]]-AVERAGE(Table2[6M Return vs Nifty]))/_xlfn.STDEV.P(Table2[6M Return vs Nifty])</f>
        <v>-1.3379917138402184</v>
      </c>
      <c r="M566">
        <v>-4.1096198663615704</v>
      </c>
      <c r="N566">
        <f>(Table2[[#This Row],[1W Return vs Nifty]]-AVERAGE(Table2[1W Return vs Nifty]))/_xlfn.STDEV.P(Table2[1W Return vs Nifty])</f>
        <v>-0.71685565090694026</v>
      </c>
      <c r="O566">
        <v>194.69</v>
      </c>
      <c r="P566">
        <v>204.32629038412099</v>
      </c>
      <c r="Q566">
        <v>199.13888052555899</v>
      </c>
      <c r="R566">
        <v>12.8731264116233</v>
      </c>
      <c r="S566" s="1">
        <f>(Table2[[#This Row],[Close Price]]-Table2[[#This Row],[20D EMA]])/Table2[[#This Row],[20D EMA]]</f>
        <v>-0.12496789768349677</v>
      </c>
      <c r="T566" s="1">
        <f>(Table2[[#This Row],[Close Price]]-Table2[[#This Row],[50D EMA]])/Table2[[#This Row],[50D EMA]]</f>
        <v>-0.16623553591790083</v>
      </c>
      <c r="U566" s="1">
        <f>(Table2[[#This Row],[Close Price]]-Table2[[#This Row],[200D EMA]])/Table2[[#This Row],[200D EMA]]</f>
        <v>-0.14451663306335236</v>
      </c>
      <c r="V566">
        <v>0.66285476409928901</v>
      </c>
      <c r="W566">
        <v>168.65</v>
      </c>
      <c r="X566">
        <v>178.8</v>
      </c>
      <c r="Y566">
        <v>168.65</v>
      </c>
      <c r="Z566">
        <v>185.8</v>
      </c>
      <c r="AA566">
        <v>168.65</v>
      </c>
      <c r="AB566">
        <v>212.4</v>
      </c>
      <c r="AC566" s="1">
        <f>(Table2[[#This Row],[Close Price]]/Table2[[#This Row],[Day Low]])-1</f>
        <v>1.0139341832196891E-2</v>
      </c>
      <c r="AD566" s="1">
        <f>(Table2[[#This Row],[Day High]]/Table2[[#This Row],[Close Price]])-1</f>
        <v>4.9542146043672242E-2</v>
      </c>
      <c r="AE566" s="1">
        <f>(Table2[[#This Row],[Close Price]]/Table2[[#This Row],[Current Week Low]])-1</f>
        <v>1.0139341832196891E-2</v>
      </c>
      <c r="AF566" s="1">
        <f>(Table2[[#This Row],[Current Week High]]/Table2[[#This Row],[Close Price]])-1</f>
        <v>9.0631603662831628E-2</v>
      </c>
      <c r="AG566" s="1">
        <f>(Table2[[#This Row],[Close Price]]/Table2[[#This Row],[Current Month Low]])-1</f>
        <v>1.0139341832196891E-2</v>
      </c>
      <c r="AH566" s="1">
        <f>(Table2[[#This Row],[Current Month High]]/Table2[[#This Row],[Close Price]])-1</f>
        <v>0.24677154261563738</v>
      </c>
      <c r="AI566">
        <v>49.448227283399802</v>
      </c>
      <c r="AJ566">
        <v>35.636942675159197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-0.13</v>
      </c>
      <c r="AM566" t="s">
        <v>3161</v>
      </c>
      <c r="AN566">
        <v>-15.39</v>
      </c>
      <c r="AO566" t="s">
        <v>3161</v>
      </c>
      <c r="AP566">
        <v>2.4244772449467999E-2</v>
      </c>
      <c r="AQ566">
        <f>(Table2[[#This Row],[Sharpe Ratio]]-AVERAGE(Table2[Sharpe Ratio]))/_xlfn.STDEV.P(Table2[Sharpe Ratio])</f>
        <v>-0.39462076460562395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407</v>
      </c>
      <c r="AT566">
        <f>_xlfn.RANK.AVG(Table2[[#This Row],[6M Return vs Nifty Z-Score]],Table2[6M Return vs Nifty Z-Score])</f>
        <v>700</v>
      </c>
      <c r="AU566">
        <f>_xlfn.RANK.AVG(Table2[[#This Row],[Sharpe Ratio Z-Score]],Table2[Sharpe Ratio Z-Score])</f>
        <v>439</v>
      </c>
      <c r="AV566">
        <f>(Table2[[#This Row],[Rank 1Y]]+Table2[[#This Row],[Rank 6M]]+Table2[[#This Row],[Rank Sharpe]])/3</f>
        <v>515.33333333333337</v>
      </c>
    </row>
    <row r="567" spans="1:48" x14ac:dyDescent="0.3">
      <c r="A567" t="s">
        <v>1860</v>
      </c>
      <c r="B567" t="s">
        <v>1861</v>
      </c>
      <c r="C567" t="s">
        <v>3127</v>
      </c>
      <c r="D567" t="s">
        <v>117</v>
      </c>
      <c r="E567">
        <v>3911.55530013</v>
      </c>
      <c r="F567">
        <v>199.02</v>
      </c>
      <c r="G567">
        <v>-30.4325834320958</v>
      </c>
      <c r="H567">
        <f>(Table2[[#This Row],[1Y Return vs Nifty]]-AVERAGE(Table2[1Y Return vs Nifty]))/_xlfn.STDEV.P(Table2[1Y Return vs Nifty])</f>
        <v>-0.99207469084834821</v>
      </c>
      <c r="I567">
        <v>-0.25362898744822199</v>
      </c>
      <c r="J567">
        <f>(Table2[[#This Row],[1M Return vs Nifty]]-AVERAGE(Table2[1M Return vs Nifty]))/_xlfn.STDEV.P(Table2[1M Return vs Nifty])</f>
        <v>-0.14709286981352829</v>
      </c>
      <c r="K567">
        <v>-14.199759598765599</v>
      </c>
      <c r="L567">
        <f>(Table2[[#This Row],[6M Return vs Nifty]]-AVERAGE(Table2[6M Return vs Nifty]))/_xlfn.STDEV.P(Table2[6M Return vs Nifty])</f>
        <v>-0.65073733711208392</v>
      </c>
      <c r="M567">
        <v>-0.822788935833766</v>
      </c>
      <c r="N567">
        <f>(Table2[[#This Row],[1W Return vs Nifty]]-AVERAGE(Table2[1W Return vs Nifty]))/_xlfn.STDEV.P(Table2[1W Return vs Nifty])</f>
        <v>-7.9248795805243508E-2</v>
      </c>
      <c r="O567">
        <v>216.49</v>
      </c>
      <c r="P567">
        <v>220.88232838049501</v>
      </c>
      <c r="Q567">
        <v>219.54618458162099</v>
      </c>
      <c r="R567">
        <v>19.932261023048198</v>
      </c>
      <c r="S567" s="1">
        <f>(Table2[[#This Row],[Close Price]]-Table2[[#This Row],[20D EMA]])/Table2[[#This Row],[20D EMA]]</f>
        <v>-8.0696567970806959E-2</v>
      </c>
      <c r="T567" s="1">
        <f>(Table2[[#This Row],[Close Price]]-Table2[[#This Row],[50D EMA]])/Table2[[#This Row],[50D EMA]]</f>
        <v>-9.8977263327443041E-2</v>
      </c>
      <c r="U567" s="1">
        <f>(Table2[[#This Row],[Close Price]]-Table2[[#This Row],[200D EMA]])/Table2[[#This Row],[200D EMA]]</f>
        <v>-9.3493697559521624E-2</v>
      </c>
      <c r="V567">
        <v>0.32295732582951803</v>
      </c>
      <c r="W567">
        <v>196.35</v>
      </c>
      <c r="X567">
        <v>210.19</v>
      </c>
      <c r="Y567">
        <v>196.35</v>
      </c>
      <c r="Z567">
        <v>213.82</v>
      </c>
      <c r="AA567">
        <v>196.35</v>
      </c>
      <c r="AB567">
        <v>247.49</v>
      </c>
      <c r="AC567" s="1">
        <f>(Table2[[#This Row],[Close Price]]/Table2[[#This Row],[Day Low]])-1</f>
        <v>1.3598166539342982E-2</v>
      </c>
      <c r="AD567" s="1">
        <f>(Table2[[#This Row],[Day High]]/Table2[[#This Row],[Close Price]])-1</f>
        <v>5.6125012561551557E-2</v>
      </c>
      <c r="AE567" s="1">
        <f>(Table2[[#This Row],[Close Price]]/Table2[[#This Row],[Current Week Low]])-1</f>
        <v>1.3598166539342982E-2</v>
      </c>
      <c r="AF567" s="1">
        <f>(Table2[[#This Row],[Current Week High]]/Table2[[#This Row],[Close Price]])-1</f>
        <v>7.4364385488895568E-2</v>
      </c>
      <c r="AG567" s="1">
        <f>(Table2[[#This Row],[Close Price]]/Table2[[#This Row],[Current Month Low]])-1</f>
        <v>1.3598166539342982E-2</v>
      </c>
      <c r="AH567" s="1">
        <f>(Table2[[#This Row],[Current Month High]]/Table2[[#This Row],[Close Price]])-1</f>
        <v>0.24354336247613295</v>
      </c>
      <c r="AI567">
        <v>39.684453823736298</v>
      </c>
      <c r="AJ567">
        <v>19.245056920311502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-0.05</v>
      </c>
      <c r="AM567" t="s">
        <v>3161</v>
      </c>
      <c r="AN567">
        <v>-10.63</v>
      </c>
      <c r="AO567" t="s">
        <v>3161</v>
      </c>
      <c r="AP567">
        <v>5.1905945010314002E-2</v>
      </c>
      <c r="AQ567">
        <f>(Table2[[#This Row],[Sharpe Ratio]]-AVERAGE(Table2[Sharpe Ratio]))/_xlfn.STDEV.P(Table2[Sharpe Ratio])</f>
        <v>-6.9478024054327556E-2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654</v>
      </c>
      <c r="AT567">
        <f>_xlfn.RANK.AVG(Table2[[#This Row],[6M Return vs Nifty Z-Score]],Table2[6M Return vs Nifty Z-Score])</f>
        <v>543</v>
      </c>
      <c r="AU567">
        <f>_xlfn.RANK.AVG(Table2[[#This Row],[Sharpe Ratio Z-Score]],Table2[Sharpe Ratio Z-Score])</f>
        <v>351</v>
      </c>
      <c r="AV567">
        <f>(Table2[[#This Row],[Rank 1Y]]+Table2[[#This Row],[Rank 6M]]+Table2[[#This Row],[Rank Sharpe]])/3</f>
        <v>516</v>
      </c>
    </row>
    <row r="568" spans="1:48" x14ac:dyDescent="0.3">
      <c r="A568" t="s">
        <v>447</v>
      </c>
      <c r="B568" t="s">
        <v>448</v>
      </c>
      <c r="C568" t="s">
        <v>3123</v>
      </c>
      <c r="D568" t="s">
        <v>117</v>
      </c>
      <c r="E568">
        <v>50309.798020020004</v>
      </c>
      <c r="F568">
        <v>121.8</v>
      </c>
      <c r="G568">
        <v>26.497594448919099</v>
      </c>
      <c r="H568">
        <f>(Table2[[#This Row],[1Y Return vs Nifty]]-AVERAGE(Table2[1Y Return vs Nifty]))/_xlfn.STDEV.P(Table2[1Y Return vs Nifty])</f>
        <v>-5.1970253110245987E-2</v>
      </c>
      <c r="I568">
        <v>4.8769477163483401</v>
      </c>
      <c r="J568">
        <f>(Table2[[#This Row],[1M Return vs Nifty]]-AVERAGE(Table2[1M Return vs Nifty]))/_xlfn.STDEV.P(Table2[1M Return vs Nifty])</f>
        <v>0.42706661722840028</v>
      </c>
      <c r="K568">
        <v>-27.486051197250401</v>
      </c>
      <c r="L568">
        <f>(Table2[[#This Row],[6M Return vs Nifty]]-AVERAGE(Table2[6M Return vs Nifty]))/_xlfn.STDEV.P(Table2[6M Return vs Nifty])</f>
        <v>-1.1111849310026705</v>
      </c>
      <c r="M568">
        <v>-3.89999227735836</v>
      </c>
      <c r="N568">
        <f>(Table2[[#This Row],[1W Return vs Nifty]]-AVERAGE(Table2[1W Return vs Nifty]))/_xlfn.STDEV.P(Table2[1W Return vs Nifty])</f>
        <v>-0.67619034423556101</v>
      </c>
      <c r="O568">
        <v>130.82</v>
      </c>
      <c r="P568">
        <v>133.84407038430501</v>
      </c>
      <c r="Q568">
        <v>133.03156438256599</v>
      </c>
      <c r="R568">
        <v>23.841065371370799</v>
      </c>
      <c r="S568" s="1">
        <f>(Table2[[#This Row],[Close Price]]-Table2[[#This Row],[20D EMA]])/Table2[[#This Row],[20D EMA]]</f>
        <v>-6.8949701880446385E-2</v>
      </c>
      <c r="T568" s="1">
        <f>(Table2[[#This Row],[Close Price]]-Table2[[#This Row],[50D EMA]])/Table2[[#This Row],[50D EMA]]</f>
        <v>-8.9985834633712264E-2</v>
      </c>
      <c r="U568" s="1">
        <f>(Table2[[#This Row],[Close Price]]-Table2[[#This Row],[200D EMA]])/Table2[[#This Row],[200D EMA]]</f>
        <v>-8.4427815569144041E-2</v>
      </c>
      <c r="V568">
        <v>0.837829421791073</v>
      </c>
      <c r="W568">
        <v>120.65</v>
      </c>
      <c r="X568">
        <v>127.38</v>
      </c>
      <c r="Y568">
        <v>120.65</v>
      </c>
      <c r="Z568">
        <v>131.19</v>
      </c>
      <c r="AA568">
        <v>120.65</v>
      </c>
      <c r="AB568">
        <v>142.12</v>
      </c>
      <c r="AC568" s="1">
        <f>(Table2[[#This Row],[Close Price]]/Table2[[#This Row],[Day Low]])-1</f>
        <v>9.5317032739328234E-3</v>
      </c>
      <c r="AD568" s="1">
        <f>(Table2[[#This Row],[Day High]]/Table2[[#This Row],[Close Price]])-1</f>
        <v>4.5812807881773443E-2</v>
      </c>
      <c r="AE568" s="1">
        <f>(Table2[[#This Row],[Close Price]]/Table2[[#This Row],[Current Week Low]])-1</f>
        <v>9.5317032739328234E-3</v>
      </c>
      <c r="AF568" s="1">
        <f>(Table2[[#This Row],[Current Week High]]/Table2[[#This Row],[Close Price]])-1</f>
        <v>7.7093596059113256E-2</v>
      </c>
      <c r="AG568" s="1">
        <f>(Table2[[#This Row],[Close Price]]/Table2[[#This Row],[Current Month Low]])-1</f>
        <v>9.5317032739328234E-3</v>
      </c>
      <c r="AH568" s="1">
        <f>(Table2[[#This Row],[Current Month High]]/Table2[[#This Row],[Close Price]])-1</f>
        <v>0.16683087027914612</v>
      </c>
      <c r="AI568">
        <v>43.965517241379303</v>
      </c>
      <c r="AJ568">
        <v>48.899755501222501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-0.17</v>
      </c>
      <c r="AM568" t="s">
        <v>3161</v>
      </c>
      <c r="AN568">
        <v>-12.38</v>
      </c>
      <c r="AO568" t="s">
        <v>3161</v>
      </c>
      <c r="AP568">
        <v>-1.3479185180868001E-2</v>
      </c>
      <c r="AQ568">
        <f>(Table2[[#This Row],[Sharpe Ratio]]-AVERAGE(Table2[Sharpe Ratio]))/_xlfn.STDEV.P(Table2[Sharpe Ratio])</f>
        <v>-0.83804632588245587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301</v>
      </c>
      <c r="AT568">
        <f>_xlfn.RANK.AVG(Table2[[#This Row],[6M Return vs Nifty Z-Score]],Table2[6M Return vs Nifty Z-Score])</f>
        <v>667</v>
      </c>
      <c r="AU568">
        <f>_xlfn.RANK.AVG(Table2[[#This Row],[Sharpe Ratio Z-Score]],Table2[Sharpe Ratio Z-Score])</f>
        <v>583</v>
      </c>
      <c r="AV568">
        <f>(Table2[[#This Row],[Rank 1Y]]+Table2[[#This Row],[Rank 6M]]+Table2[[#This Row],[Rank Sharpe]])/3</f>
        <v>517</v>
      </c>
    </row>
    <row r="569" spans="1:48" x14ac:dyDescent="0.3">
      <c r="A569" t="s">
        <v>711</v>
      </c>
      <c r="B569" t="s">
        <v>712</v>
      </c>
      <c r="C569" t="s">
        <v>3120</v>
      </c>
      <c r="D569" t="s">
        <v>51</v>
      </c>
      <c r="E569">
        <v>24181.2952329</v>
      </c>
      <c r="F569">
        <v>448.5</v>
      </c>
      <c r="G569">
        <v>3.1561816056599401</v>
      </c>
      <c r="H569">
        <f>(Table2[[#This Row],[1Y Return vs Nifty]]-AVERAGE(Table2[1Y Return vs Nifty]))/_xlfn.STDEV.P(Table2[1Y Return vs Nifty])</f>
        <v>-0.4374137316619397</v>
      </c>
      <c r="I569">
        <v>4.3457792399264603</v>
      </c>
      <c r="J569">
        <f>(Table2[[#This Row],[1M Return vs Nifty]]-AVERAGE(Table2[1M Return vs Nifty]))/_xlfn.STDEV.P(Table2[1M Return vs Nifty])</f>
        <v>0.36762390005207363</v>
      </c>
      <c r="K569">
        <v>-5.27132408127222</v>
      </c>
      <c r="L569">
        <f>(Table2[[#This Row],[6M Return vs Nifty]]-AVERAGE(Table2[6M Return vs Nifty]))/_xlfn.STDEV.P(Table2[6M Return vs Nifty])</f>
        <v>-0.34131490567110029</v>
      </c>
      <c r="M569">
        <v>-0.52478180665829199</v>
      </c>
      <c r="N569">
        <f>(Table2[[#This Row],[1W Return vs Nifty]]-AVERAGE(Table2[1W Return vs Nifty]))/_xlfn.STDEV.P(Table2[1W Return vs Nifty])</f>
        <v>-2.1438889409800536E-2</v>
      </c>
      <c r="O569">
        <v>466.31</v>
      </c>
      <c r="P569">
        <v>463.809170091336</v>
      </c>
      <c r="Q569">
        <v>438.736117627086</v>
      </c>
      <c r="R569">
        <v>35.902928776274102</v>
      </c>
      <c r="S569" s="1">
        <f>(Table2[[#This Row],[Close Price]]-Table2[[#This Row],[20D EMA]])/Table2[[#This Row],[20D EMA]]</f>
        <v>-3.8193476442709789E-2</v>
      </c>
      <c r="T569" s="1">
        <f>(Table2[[#This Row],[Close Price]]-Table2[[#This Row],[50D EMA]])/Table2[[#This Row],[50D EMA]]</f>
        <v>-3.3007476088325785E-2</v>
      </c>
      <c r="U569" s="1">
        <f>(Table2[[#This Row],[Close Price]]-Table2[[#This Row],[200D EMA]])/Table2[[#This Row],[200D EMA]]</f>
        <v>2.225456710909093E-2</v>
      </c>
      <c r="V569">
        <v>0.88163561040885197</v>
      </c>
      <c r="W569">
        <v>446.6</v>
      </c>
      <c r="X569">
        <v>465.7</v>
      </c>
      <c r="Y569">
        <v>446.6</v>
      </c>
      <c r="Z569">
        <v>478.8</v>
      </c>
      <c r="AA569">
        <v>427.05</v>
      </c>
      <c r="AB569">
        <v>487.3</v>
      </c>
      <c r="AC569" s="1">
        <f>(Table2[[#This Row],[Close Price]]/Table2[[#This Row],[Day Low]])-1</f>
        <v>4.2543663233318707E-3</v>
      </c>
      <c r="AD569" s="1">
        <f>(Table2[[#This Row],[Day High]]/Table2[[#This Row],[Close Price]])-1</f>
        <v>3.8350055741360078E-2</v>
      </c>
      <c r="AE569" s="1">
        <f>(Table2[[#This Row],[Close Price]]/Table2[[#This Row],[Current Week Low]])-1</f>
        <v>4.2543663233318707E-3</v>
      </c>
      <c r="AF569" s="1">
        <f>(Table2[[#This Row],[Current Week High]]/Table2[[#This Row],[Close Price]])-1</f>
        <v>6.7558528428093734E-2</v>
      </c>
      <c r="AG569" s="1">
        <f>(Table2[[#This Row],[Close Price]]/Table2[[#This Row],[Current Month Low]])-1</f>
        <v>5.0228310502283158E-2</v>
      </c>
      <c r="AH569" s="1">
        <f>(Table2[[#This Row],[Current Month High]]/Table2[[#This Row],[Close Price]])-1</f>
        <v>8.6510590858416947E-2</v>
      </c>
      <c r="AI569">
        <v>15.496098104793701</v>
      </c>
      <c r="AJ569">
        <v>28.362907842014799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-0.04</v>
      </c>
      <c r="AM569" t="s">
        <v>3161</v>
      </c>
      <c r="AN569">
        <v>0.75</v>
      </c>
      <c r="AO569" t="s">
        <v>3162</v>
      </c>
      <c r="AP569">
        <v>-5.2423094073034998E-2</v>
      </c>
      <c r="AQ569">
        <f>(Table2[[#This Row],[Sharpe Ratio]]-AVERAGE(Table2[Sharpe Ratio]))/_xlfn.STDEV.P(Table2[Sharpe Ratio])</f>
        <v>-1.2958117816716486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-1.7283554083624155</v>
      </c>
      <c r="AS569">
        <f>_xlfn.RANK.AVG(Table2[[#This Row],[1Y Return vs Nifty Z-Score]],Table2[1Y Return vs Nifty Z-Score])</f>
        <v>455</v>
      </c>
      <c r="AT569">
        <f>_xlfn.RANK.AVG(Table2[[#This Row],[6M Return vs Nifty Z-Score]],Table2[6M Return vs Nifty Z-Score])</f>
        <v>437</v>
      </c>
      <c r="AU569">
        <f>_xlfn.RANK.AVG(Table2[[#This Row],[Sharpe Ratio Z-Score]],Table2[Sharpe Ratio Z-Score])</f>
        <v>659</v>
      </c>
      <c r="AV569">
        <f>(Table2[[#This Row],[Rank 1Y]]+Table2[[#This Row],[Rank 6M]]+Table2[[#This Row],[Rank Sharpe]])/3</f>
        <v>517</v>
      </c>
    </row>
    <row r="570" spans="1:48" x14ac:dyDescent="0.3">
      <c r="A570" t="s">
        <v>648</v>
      </c>
      <c r="B570" t="s">
        <v>649</v>
      </c>
      <c r="C570" t="s">
        <v>3116</v>
      </c>
      <c r="D570" t="s">
        <v>54</v>
      </c>
      <c r="E570">
        <v>28255.342882199999</v>
      </c>
      <c r="F570">
        <v>363.3</v>
      </c>
      <c r="G570">
        <v>-17.733691695050499</v>
      </c>
      <c r="H570">
        <f>(Table2[[#This Row],[1Y Return vs Nifty]]-AVERAGE(Table2[1Y Return vs Nifty]))/_xlfn.STDEV.P(Table2[1Y Return vs Nifty])</f>
        <v>-0.78237423107983606</v>
      </c>
      <c r="I570">
        <v>-2.22865488858191</v>
      </c>
      <c r="J570">
        <f>(Table2[[#This Row],[1M Return vs Nifty]]-AVERAGE(Table2[1M Return vs Nifty]))/_xlfn.STDEV.P(Table2[1M Return vs Nifty])</f>
        <v>-0.36811672809642082</v>
      </c>
      <c r="K570">
        <v>-35.966870813929297</v>
      </c>
      <c r="L570">
        <f>(Table2[[#This Row],[6M Return vs Nifty]]-AVERAGE(Table2[6M Return vs Nifty]))/_xlfn.STDEV.P(Table2[6M Return vs Nifty])</f>
        <v>-1.405094857468925</v>
      </c>
      <c r="M570">
        <v>1.24597418893251</v>
      </c>
      <c r="N570">
        <f>(Table2[[#This Row],[1W Return vs Nifty]]-AVERAGE(Table2[1W Return vs Nifty]))/_xlfn.STDEV.P(Table2[1W Return vs Nifty])</f>
        <v>0.32206711542137012</v>
      </c>
      <c r="O570">
        <v>382.94</v>
      </c>
      <c r="P570">
        <v>389.24599413177998</v>
      </c>
      <c r="Q570">
        <v>409.430517643325</v>
      </c>
      <c r="R570">
        <v>23.190438571990001</v>
      </c>
      <c r="S570" s="1">
        <f>(Table2[[#This Row],[Close Price]]-Table2[[#This Row],[20D EMA]])/Table2[[#This Row],[20D EMA]]</f>
        <v>-5.128740794902592E-2</v>
      </c>
      <c r="T570" s="1">
        <f>(Table2[[#This Row],[Close Price]]-Table2[[#This Row],[50D EMA]])/Table2[[#This Row],[50D EMA]]</f>
        <v>-6.6657061403169904E-2</v>
      </c>
      <c r="U570" s="1">
        <f>(Table2[[#This Row],[Close Price]]-Table2[[#This Row],[200D EMA]])/Table2[[#This Row],[200D EMA]]</f>
        <v>-0.11266995413251424</v>
      </c>
      <c r="V570">
        <v>0.50803785262783296</v>
      </c>
      <c r="W570">
        <v>360.7</v>
      </c>
      <c r="X570">
        <v>379.35</v>
      </c>
      <c r="Y570">
        <v>360.7</v>
      </c>
      <c r="Z570">
        <v>382.25</v>
      </c>
      <c r="AA570">
        <v>360.7</v>
      </c>
      <c r="AB570">
        <v>407.65</v>
      </c>
      <c r="AC570" s="1">
        <f>(Table2[[#This Row],[Close Price]]/Table2[[#This Row],[Day Low]])-1</f>
        <v>7.2082062655947077E-3</v>
      </c>
      <c r="AD570" s="1">
        <f>(Table2[[#This Row],[Day High]]/Table2[[#This Row],[Close Price]])-1</f>
        <v>4.4178364987613516E-2</v>
      </c>
      <c r="AE570" s="1">
        <f>(Table2[[#This Row],[Close Price]]/Table2[[#This Row],[Current Week Low]])-1</f>
        <v>7.2082062655947077E-3</v>
      </c>
      <c r="AF570" s="1">
        <f>(Table2[[#This Row],[Current Week High]]/Table2[[#This Row],[Close Price]])-1</f>
        <v>5.2160748692540615E-2</v>
      </c>
      <c r="AG570" s="1">
        <f>(Table2[[#This Row],[Close Price]]/Table2[[#This Row],[Current Month Low]])-1</f>
        <v>7.2082062655947077E-3</v>
      </c>
      <c r="AH570" s="1">
        <f>(Table2[[#This Row],[Current Month High]]/Table2[[#This Row],[Close Price]])-1</f>
        <v>0.12207541976328096</v>
      </c>
      <c r="AI570">
        <v>43.049821084503101</v>
      </c>
      <c r="AJ570">
        <v>8.0285459411239799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-0.01</v>
      </c>
      <c r="AM570" t="s">
        <v>3161</v>
      </c>
      <c r="AN570">
        <v>-8.01</v>
      </c>
      <c r="AO570" t="s">
        <v>3161</v>
      </c>
      <c r="AP570">
        <v>8.6673643386957003E-2</v>
      </c>
      <c r="AQ570">
        <f>(Table2[[#This Row],[Sharpe Ratio]]-AVERAGE(Table2[Sharpe Ratio]))/_xlfn.STDEV.P(Table2[Sharpe Ratio])</f>
        <v>0.33919824257812442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590</v>
      </c>
      <c r="AT570">
        <f>_xlfn.RANK.AVG(Table2[[#This Row],[6M Return vs Nifty Z-Score]],Table2[6M Return vs Nifty Z-Score])</f>
        <v>709</v>
      </c>
      <c r="AU570">
        <f>_xlfn.RANK.AVG(Table2[[#This Row],[Sharpe Ratio Z-Score]],Table2[Sharpe Ratio Z-Score])</f>
        <v>256</v>
      </c>
      <c r="AV570">
        <f>(Table2[[#This Row],[Rank 1Y]]+Table2[[#This Row],[Rank 6M]]+Table2[[#This Row],[Rank Sharpe]])/3</f>
        <v>518.33333333333337</v>
      </c>
    </row>
    <row r="571" spans="1:48" x14ac:dyDescent="0.3">
      <c r="A571" t="s">
        <v>1520</v>
      </c>
      <c r="B571" t="s">
        <v>1521</v>
      </c>
      <c r="C571" t="s">
        <v>3128</v>
      </c>
      <c r="D571" t="s">
        <v>1522</v>
      </c>
      <c r="E571">
        <v>6392.8381181000004</v>
      </c>
      <c r="F571">
        <v>469</v>
      </c>
      <c r="G571">
        <v>2.9489536283420898</v>
      </c>
      <c r="H571">
        <f>(Table2[[#This Row],[1Y Return vs Nifty]]-AVERAGE(Table2[1Y Return vs Nifty]))/_xlfn.STDEV.P(Table2[1Y Return vs Nifty])</f>
        <v>-0.44083574698581884</v>
      </c>
      <c r="I571">
        <v>1.30547589998782</v>
      </c>
      <c r="J571">
        <f>(Table2[[#This Row],[1M Return vs Nifty]]-AVERAGE(Table2[1M Return vs Nifty]))/_xlfn.STDEV.P(Table2[1M Return vs Nifty])</f>
        <v>2.7385539553672782E-2</v>
      </c>
      <c r="K571">
        <v>-17.193231413334999</v>
      </c>
      <c r="L571">
        <f>(Table2[[#This Row],[6M Return vs Nifty]]-AVERAGE(Table2[6M Return vs Nifty]))/_xlfn.STDEV.P(Table2[6M Return vs Nifty])</f>
        <v>-0.75447861692525287</v>
      </c>
      <c r="M571">
        <v>1.47675858565371</v>
      </c>
      <c r="N571">
        <f>(Table2[[#This Row],[1W Return vs Nifty]]-AVERAGE(Table2[1W Return vs Nifty]))/_xlfn.STDEV.P(Table2[1W Return vs Nifty])</f>
        <v>0.36683659596666768</v>
      </c>
      <c r="O571">
        <v>498.76</v>
      </c>
      <c r="P571">
        <v>495.345694439098</v>
      </c>
      <c r="Q571">
        <v>467.54232452353602</v>
      </c>
      <c r="R571">
        <v>28.2671340378736</v>
      </c>
      <c r="S571" s="1">
        <f>(Table2[[#This Row],[Close Price]]-Table2[[#This Row],[20D EMA]])/Table2[[#This Row],[20D EMA]]</f>
        <v>-5.9667976581923153E-2</v>
      </c>
      <c r="T571" s="1">
        <f>(Table2[[#This Row],[Close Price]]-Table2[[#This Row],[50D EMA]])/Table2[[#This Row],[50D EMA]]</f>
        <v>-5.3186481148141201E-2</v>
      </c>
      <c r="U571" s="1">
        <f>(Table2[[#This Row],[Close Price]]-Table2[[#This Row],[200D EMA]])/Table2[[#This Row],[200D EMA]]</f>
        <v>3.1177401488720123E-3</v>
      </c>
      <c r="V571">
        <v>0.825930089529617</v>
      </c>
      <c r="W571">
        <v>460</v>
      </c>
      <c r="X571">
        <v>493.25</v>
      </c>
      <c r="Y571">
        <v>460</v>
      </c>
      <c r="Z571">
        <v>502.3</v>
      </c>
      <c r="AA571">
        <v>460</v>
      </c>
      <c r="AB571">
        <v>525</v>
      </c>
      <c r="AC571" s="1">
        <f>(Table2[[#This Row],[Close Price]]/Table2[[#This Row],[Day Low]])-1</f>
        <v>1.9565217391304346E-2</v>
      </c>
      <c r="AD571" s="1">
        <f>(Table2[[#This Row],[Day High]]/Table2[[#This Row],[Close Price]])-1</f>
        <v>5.1705756929637525E-2</v>
      </c>
      <c r="AE571" s="1">
        <f>(Table2[[#This Row],[Close Price]]/Table2[[#This Row],[Current Week Low]])-1</f>
        <v>1.9565217391304346E-2</v>
      </c>
      <c r="AF571" s="1">
        <f>(Table2[[#This Row],[Current Week High]]/Table2[[#This Row],[Close Price]])-1</f>
        <v>7.1002132196162027E-2</v>
      </c>
      <c r="AG571" s="1">
        <f>(Table2[[#This Row],[Close Price]]/Table2[[#This Row],[Current Month Low]])-1</f>
        <v>1.9565217391304346E-2</v>
      </c>
      <c r="AH571" s="1">
        <f>(Table2[[#This Row],[Current Month High]]/Table2[[#This Row],[Close Price]])-1</f>
        <v>0.11940298507462677</v>
      </c>
      <c r="AI571">
        <v>23.006396588486101</v>
      </c>
      <c r="AJ571">
        <v>37.0143149284253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-0.05</v>
      </c>
      <c r="AM571" t="s">
        <v>3161</v>
      </c>
      <c r="AN571">
        <v>-6.45</v>
      </c>
      <c r="AO571" t="s">
        <v>3161</v>
      </c>
      <c r="AQ571">
        <f>(Table2[[#This Row],[Sharpe Ratio]]-AVERAGE(Table2[Sharpe Ratio]))/_xlfn.STDEV.P(Table2[Sharpe Ratio])</f>
        <v>-0.6796054933231942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-1.4806977217139254</v>
      </c>
      <c r="AS571">
        <f>_xlfn.RANK.AVG(Table2[[#This Row],[1Y Return vs Nifty Z-Score]],Table2[1Y Return vs Nifty Z-Score])</f>
        <v>457</v>
      </c>
      <c r="AT571">
        <f>_xlfn.RANK.AVG(Table2[[#This Row],[6M Return vs Nifty Z-Score]],Table2[6M Return vs Nifty Z-Score])</f>
        <v>574</v>
      </c>
      <c r="AU571">
        <f>_xlfn.RANK.AVG(Table2[[#This Row],[Sharpe Ratio Z-Score]],Table2[Sharpe Ratio Z-Score])</f>
        <v>524.5</v>
      </c>
      <c r="AV571">
        <f>(Table2[[#This Row],[Rank 1Y]]+Table2[[#This Row],[Rank 6M]]+Table2[[#This Row],[Rank Sharpe]])/3</f>
        <v>518.5</v>
      </c>
    </row>
    <row r="572" spans="1:48" x14ac:dyDescent="0.3">
      <c r="A572" t="s">
        <v>1054</v>
      </c>
      <c r="B572" t="s">
        <v>1055</v>
      </c>
      <c r="C572" t="s">
        <v>3116</v>
      </c>
      <c r="D572" t="s">
        <v>24</v>
      </c>
      <c r="E572">
        <v>12481.062254303901</v>
      </c>
      <c r="F572">
        <v>168.51</v>
      </c>
      <c r="G572">
        <v>-9.7102575389655303</v>
      </c>
      <c r="H572">
        <f>(Table2[[#This Row],[1Y Return vs Nifty]]-AVERAGE(Table2[1Y Return vs Nifty]))/_xlfn.STDEV.P(Table2[1Y Return vs Nifty])</f>
        <v>-0.64988095006814361</v>
      </c>
      <c r="I572">
        <v>-5.3376062523051999</v>
      </c>
      <c r="J572">
        <f>(Table2[[#This Row],[1M Return vs Nifty]]-AVERAGE(Table2[1M Return vs Nifty]))/_xlfn.STDEV.P(Table2[1M Return vs Nifty])</f>
        <v>-0.71603744408781533</v>
      </c>
      <c r="K572">
        <v>-2.02482857500623</v>
      </c>
      <c r="L572">
        <f>(Table2[[#This Row],[6M Return vs Nifty]]-AVERAGE(Table2[6M Return vs Nifty]))/_xlfn.STDEV.P(Table2[6M Return vs Nifty])</f>
        <v>-0.2288048773192273</v>
      </c>
      <c r="M572">
        <v>-0.16290155788796501</v>
      </c>
      <c r="N572">
        <f>(Table2[[#This Row],[1W Return vs Nifty]]-AVERAGE(Table2[1W Return vs Nifty]))/_xlfn.STDEV.P(Table2[1W Return vs Nifty])</f>
        <v>4.8761657018918783E-2</v>
      </c>
      <c r="O572">
        <v>158.79</v>
      </c>
      <c r="P572">
        <v>161.55742018922501</v>
      </c>
      <c r="Q572">
        <v>155.63524761403301</v>
      </c>
      <c r="R572">
        <v>71.202343426831504</v>
      </c>
      <c r="S572" s="1">
        <f>(Table2[[#This Row],[Close Price]]-Table2[[#This Row],[20D EMA]])/Table2[[#This Row],[20D EMA]]</f>
        <v>6.1212922728131489E-2</v>
      </c>
      <c r="T572" s="1">
        <f>(Table2[[#This Row],[Close Price]]-Table2[[#This Row],[50D EMA]])/Table2[[#This Row],[50D EMA]]</f>
        <v>4.3034729092800136E-2</v>
      </c>
      <c r="U572" s="1">
        <f>(Table2[[#This Row],[Close Price]]-Table2[[#This Row],[200D EMA]])/Table2[[#This Row],[200D EMA]]</f>
        <v>8.2723885388068866E-2</v>
      </c>
      <c r="V572">
        <v>2.3751785867701498</v>
      </c>
      <c r="W572">
        <v>161.13</v>
      </c>
      <c r="X572">
        <v>173</v>
      </c>
      <c r="Y572">
        <v>150.19999999999999</v>
      </c>
      <c r="Z572">
        <v>173</v>
      </c>
      <c r="AA572">
        <v>150.19999999999999</v>
      </c>
      <c r="AB572">
        <v>173</v>
      </c>
      <c r="AC572" s="1">
        <f>(Table2[[#This Row],[Close Price]]/Table2[[#This Row],[Day Low]])-1</f>
        <v>4.5801526717557328E-2</v>
      </c>
      <c r="AD572" s="1">
        <f>(Table2[[#This Row],[Day High]]/Table2[[#This Row],[Close Price]])-1</f>
        <v>2.6645302949379834E-2</v>
      </c>
      <c r="AE572" s="1">
        <f>(Table2[[#This Row],[Close Price]]/Table2[[#This Row],[Current Week Low]])-1</f>
        <v>0.1219041278295605</v>
      </c>
      <c r="AF572" s="1">
        <f>(Table2[[#This Row],[Current Week High]]/Table2[[#This Row],[Close Price]])-1</f>
        <v>2.6645302949379834E-2</v>
      </c>
      <c r="AG572" s="1">
        <f>(Table2[[#This Row],[Close Price]]/Table2[[#This Row],[Current Month Low]])-1</f>
        <v>0.1219041278295605</v>
      </c>
      <c r="AH572" s="1">
        <f>(Table2[[#This Row],[Current Month High]]/Table2[[#This Row],[Close Price]])-1</f>
        <v>2.6645302949379834E-2</v>
      </c>
      <c r="AI572">
        <v>4.9314580737048299</v>
      </c>
      <c r="AJ572">
        <v>34.377990430621999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0.01</v>
      </c>
      <c r="AM572" t="s">
        <v>3162</v>
      </c>
      <c r="AN572">
        <v>6.39</v>
      </c>
      <c r="AO572" t="s">
        <v>3162</v>
      </c>
      <c r="AP572">
        <v>-2.7418001415605998E-2</v>
      </c>
      <c r="AQ572">
        <f>(Table2[[#This Row],[Sharpe Ratio]]-AVERAGE(Table2[Sharpe Ratio]))/_xlfn.STDEV.P(Table2[Sharpe Ratio])</f>
        <v>-1.0018898831515626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540</v>
      </c>
      <c r="AT572">
        <f>_xlfn.RANK.AVG(Table2[[#This Row],[6M Return vs Nifty Z-Score]],Table2[6M Return vs Nifty Z-Score])</f>
        <v>400</v>
      </c>
      <c r="AU572">
        <f>_xlfn.RANK.AVG(Table2[[#This Row],[Sharpe Ratio Z-Score]],Table2[Sharpe Ratio Z-Score])</f>
        <v>622</v>
      </c>
      <c r="AV572">
        <f>(Table2[[#This Row],[Rank 1Y]]+Table2[[#This Row],[Rank 6M]]+Table2[[#This Row],[Rank Sharpe]])/3</f>
        <v>520.66666666666663</v>
      </c>
    </row>
    <row r="573" spans="1:48" x14ac:dyDescent="0.3">
      <c r="A573" t="s">
        <v>1330</v>
      </c>
      <c r="B573" t="s">
        <v>1331</v>
      </c>
      <c r="C573" t="s">
        <v>3127</v>
      </c>
      <c r="D573" t="s">
        <v>227</v>
      </c>
      <c r="E573">
        <v>8275.84137405</v>
      </c>
      <c r="F573">
        <v>428.85</v>
      </c>
      <c r="G573">
        <v>16.489297219782198</v>
      </c>
      <c r="H573">
        <f>(Table2[[#This Row],[1Y Return vs Nifty]]-AVERAGE(Table2[1Y Return vs Nifty]))/_xlfn.STDEV.P(Table2[1Y Return vs Nifty])</f>
        <v>-0.21724015019326948</v>
      </c>
      <c r="I573">
        <v>-74.505495089126697</v>
      </c>
      <c r="J573">
        <f>(Table2[[#This Row],[1M Return vs Nifty]]-AVERAGE(Table2[1M Return vs Nifty]))/_xlfn.STDEV.P(Table2[1M Return vs Nifty])</f>
        <v>-8.4565706954346194</v>
      </c>
      <c r="K573">
        <v>-23.7211337762859</v>
      </c>
      <c r="L573">
        <f>(Table2[[#This Row],[6M Return vs Nifty]]-AVERAGE(Table2[6M Return vs Nifty]))/_xlfn.STDEV.P(Table2[6M Return vs Nifty])</f>
        <v>-0.98070855579820382</v>
      </c>
      <c r="M573">
        <v>-79.073764718667306</v>
      </c>
      <c r="N573">
        <f>(Table2[[#This Row],[1W Return vs Nifty]]-AVERAGE(Table2[1W Return vs Nifty]))/_xlfn.STDEV.P(Table2[1W Return vs Nifty])</f>
        <v>-15.259025192006911</v>
      </c>
      <c r="O573">
        <v>473.8</v>
      </c>
      <c r="P573">
        <v>454.67023468216701</v>
      </c>
      <c r="Q573">
        <v>416.782907424244</v>
      </c>
      <c r="R573">
        <v>28.148289347804099</v>
      </c>
      <c r="S573" s="1">
        <f>(Table2[[#This Row],[Close Price]]-Table2[[#This Row],[20D EMA]])/Table2[[#This Row],[20D EMA]]</f>
        <v>-9.4871253693541546E-2</v>
      </c>
      <c r="T573" s="1">
        <f>(Table2[[#This Row],[Close Price]]-Table2[[#This Row],[50D EMA]])/Table2[[#This Row],[50D EMA]]</f>
        <v>-5.6788926814653654E-2</v>
      </c>
      <c r="U573" s="1">
        <f>(Table2[[#This Row],[Close Price]]-Table2[[#This Row],[200D EMA]])/Table2[[#This Row],[200D EMA]]</f>
        <v>2.8952944952401583E-2</v>
      </c>
      <c r="V573">
        <v>0.95573293499066503</v>
      </c>
      <c r="W573">
        <v>425.3</v>
      </c>
      <c r="X573">
        <v>460.8</v>
      </c>
      <c r="Y573">
        <v>425.3</v>
      </c>
      <c r="Z573">
        <v>493</v>
      </c>
      <c r="AA573">
        <v>425.3</v>
      </c>
      <c r="AB573">
        <v>523.36</v>
      </c>
      <c r="AC573" s="1">
        <f>(Table2[[#This Row],[Close Price]]/Table2[[#This Row],[Day Low]])-1</f>
        <v>8.3470491417823034E-3</v>
      </c>
      <c r="AD573" s="1">
        <f>(Table2[[#This Row],[Day High]]/Table2[[#This Row],[Close Price]])-1</f>
        <v>7.4501573976915036E-2</v>
      </c>
      <c r="AE573" s="1">
        <f>(Table2[[#This Row],[Close Price]]/Table2[[#This Row],[Current Week Low]])-1</f>
        <v>8.3470491417823034E-3</v>
      </c>
      <c r="AF573" s="1">
        <f>(Table2[[#This Row],[Current Week High]]/Table2[[#This Row],[Close Price]])-1</f>
        <v>0.14958610236679482</v>
      </c>
      <c r="AG573" s="1">
        <f>(Table2[[#This Row],[Close Price]]/Table2[[#This Row],[Current Month Low]])-1</f>
        <v>8.3470491417823034E-3</v>
      </c>
      <c r="AH573" s="1">
        <f>(Table2[[#This Row],[Current Month High]]/Table2[[#This Row],[Close Price]])-1</f>
        <v>0.22038008627725314</v>
      </c>
      <c r="AI573">
        <v>27.923516381018999</v>
      </c>
      <c r="AJ573">
        <v>46.675559203775798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0.05</v>
      </c>
      <c r="AM573" t="s">
        <v>3162</v>
      </c>
      <c r="AN573">
        <v>-8.9700000000000006</v>
      </c>
      <c r="AO573" t="s">
        <v>3161</v>
      </c>
      <c r="AP573">
        <v>-4.3109229657579996E-3</v>
      </c>
      <c r="AQ573">
        <f>(Table2[[#This Row],[Sharpe Ratio]]-AVERAGE(Table2[Sharpe Ratio]))/_xlfn.STDEV.P(Table2[Sharpe Ratio])</f>
        <v>-0.73027815748118852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-25.643822750914193</v>
      </c>
      <c r="AS573">
        <f>_xlfn.RANK.AVG(Table2[[#This Row],[1Y Return vs Nifty Z-Score]],Table2[1Y Return vs Nifty Z-Score])</f>
        <v>370</v>
      </c>
      <c r="AT573">
        <f>_xlfn.RANK.AVG(Table2[[#This Row],[6M Return vs Nifty Z-Score]],Table2[6M Return vs Nifty Z-Score])</f>
        <v>635</v>
      </c>
      <c r="AU573">
        <f>_xlfn.RANK.AVG(Table2[[#This Row],[Sharpe Ratio Z-Score]],Table2[Sharpe Ratio Z-Score])</f>
        <v>561</v>
      </c>
      <c r="AV573">
        <f>(Table2[[#This Row],[Rank 1Y]]+Table2[[#This Row],[Rank 6M]]+Table2[[#This Row],[Rank Sharpe]])/3</f>
        <v>522</v>
      </c>
    </row>
    <row r="574" spans="1:48" x14ac:dyDescent="0.3">
      <c r="A574" t="s">
        <v>22</v>
      </c>
      <c r="B574" t="s">
        <v>23</v>
      </c>
      <c r="C574" t="s">
        <v>3116</v>
      </c>
      <c r="D574" t="s">
        <v>24</v>
      </c>
      <c r="E574">
        <v>1308333.01830664</v>
      </c>
      <c r="F574">
        <v>1714.55</v>
      </c>
      <c r="G574">
        <v>-10.4403554996855</v>
      </c>
      <c r="H574">
        <f>(Table2[[#This Row],[1Y Return vs Nifty]]-AVERAGE(Table2[1Y Return vs Nifty]))/_xlfn.STDEV.P(Table2[1Y Return vs Nifty])</f>
        <v>-0.66193726814764986</v>
      </c>
      <c r="I574">
        <v>4.1568147015152901</v>
      </c>
      <c r="J574">
        <f>(Table2[[#This Row],[1M Return vs Nifty]]-AVERAGE(Table2[1M Return vs Nifty]))/_xlfn.STDEV.P(Table2[1M Return vs Nifty])</f>
        <v>0.34647700201174481</v>
      </c>
      <c r="K574">
        <v>3.8196436170024701</v>
      </c>
      <c r="L574">
        <f>(Table2[[#This Row],[6M Return vs Nifty]]-AVERAGE(Table2[6M Return vs Nifty]))/_xlfn.STDEV.P(Table2[6M Return vs Nifty])</f>
        <v>-2.6259785001838724E-2</v>
      </c>
      <c r="M574">
        <v>4.40815030358148</v>
      </c>
      <c r="N574">
        <f>(Table2[[#This Row],[1W Return vs Nifty]]-AVERAGE(Table2[1W Return vs Nifty]))/_xlfn.STDEV.P(Table2[1W Return vs Nifty])</f>
        <v>0.93549239051310229</v>
      </c>
      <c r="O574">
        <v>1689.02</v>
      </c>
      <c r="P574">
        <v>1672.7813399441</v>
      </c>
      <c r="Q574">
        <v>1606.96802087633</v>
      </c>
      <c r="R574">
        <v>58.237903119263699</v>
      </c>
      <c r="S574" s="1">
        <f>(Table2[[#This Row],[Close Price]]-Table2[[#This Row],[20D EMA]])/Table2[[#This Row],[20D EMA]]</f>
        <v>1.5115273945838399E-2</v>
      </c>
      <c r="T574" s="1">
        <f>(Table2[[#This Row],[Close Price]]-Table2[[#This Row],[50D EMA]])/Table2[[#This Row],[50D EMA]]</f>
        <v>2.4969587511835707E-2</v>
      </c>
      <c r="U574" s="1">
        <f>(Table2[[#This Row],[Close Price]]-Table2[[#This Row],[200D EMA]])/Table2[[#This Row],[200D EMA]]</f>
        <v>6.6947181105073972E-2</v>
      </c>
      <c r="V574">
        <v>0.66591423647422998</v>
      </c>
      <c r="W574">
        <v>1710.7</v>
      </c>
      <c r="X574">
        <v>1740</v>
      </c>
      <c r="Y574">
        <v>1710.7</v>
      </c>
      <c r="Z574">
        <v>1748.15</v>
      </c>
      <c r="AA574">
        <v>1613</v>
      </c>
      <c r="AB574">
        <v>1748.15</v>
      </c>
      <c r="AC574" s="1">
        <f>(Table2[[#This Row],[Close Price]]/Table2[[#This Row],[Day Low]])-1</f>
        <v>2.2505407143273981E-3</v>
      </c>
      <c r="AD574" s="1">
        <f>(Table2[[#This Row],[Day High]]/Table2[[#This Row],[Close Price]])-1</f>
        <v>1.4843544953486276E-2</v>
      </c>
      <c r="AE574" s="1">
        <f>(Table2[[#This Row],[Close Price]]/Table2[[#This Row],[Current Week Low]])-1</f>
        <v>2.2505407143273981E-3</v>
      </c>
      <c r="AF574" s="1">
        <f>(Table2[[#This Row],[Current Week High]]/Table2[[#This Row],[Close Price]])-1</f>
        <v>1.9596978799101938E-2</v>
      </c>
      <c r="AG574" s="1">
        <f>(Table2[[#This Row],[Close Price]]/Table2[[#This Row],[Current Month Low]])-1</f>
        <v>6.2957222566645932E-2</v>
      </c>
      <c r="AH574" s="1">
        <f>(Table2[[#This Row],[Current Month High]]/Table2[[#This Row],[Close Price]])-1</f>
        <v>1.9596978799101938E-2</v>
      </c>
      <c r="AI574">
        <v>4.6338689452042701</v>
      </c>
      <c r="AJ574">
        <v>25.741630303252499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0.04</v>
      </c>
      <c r="AM574" t="s">
        <v>3162</v>
      </c>
      <c r="AN574">
        <v>3.43</v>
      </c>
      <c r="AO574" t="s">
        <v>3162</v>
      </c>
      <c r="AP574">
        <v>-6.4588868751805001E-2</v>
      </c>
      <c r="AQ574">
        <f>(Table2[[#This Row],[Sharpe Ratio]]-AVERAGE(Table2[Sharpe Ratio]))/_xlfn.STDEV.P(Table2[Sharpe Ratio])</f>
        <v>-1.4388141548097981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-0.84504181543443968</v>
      </c>
      <c r="AS574">
        <f>_xlfn.RANK.AVG(Table2[[#This Row],[1Y Return vs Nifty Z-Score]],Table2[1Y Return vs Nifty Z-Score])</f>
        <v>549</v>
      </c>
      <c r="AT574">
        <f>_xlfn.RANK.AVG(Table2[[#This Row],[6M Return vs Nifty Z-Score]],Table2[6M Return vs Nifty Z-Score])</f>
        <v>338</v>
      </c>
      <c r="AU574">
        <f>_xlfn.RANK.AVG(Table2[[#This Row],[Sharpe Ratio Z-Score]],Table2[Sharpe Ratio Z-Score])</f>
        <v>680</v>
      </c>
      <c r="AV574">
        <f>(Table2[[#This Row],[Rank 1Y]]+Table2[[#This Row],[Rank 6M]]+Table2[[#This Row],[Rank Sharpe]])/3</f>
        <v>522.33333333333337</v>
      </c>
    </row>
    <row r="575" spans="1:48" x14ac:dyDescent="0.3">
      <c r="A575" t="s">
        <v>1328</v>
      </c>
      <c r="B575" t="s">
        <v>1329</v>
      </c>
      <c r="C575" t="s">
        <v>3130</v>
      </c>
      <c r="D575" t="s">
        <v>414</v>
      </c>
      <c r="E575">
        <v>8277.9722082200005</v>
      </c>
      <c r="F575">
        <v>207.74</v>
      </c>
      <c r="G575">
        <v>-14.2124700713696</v>
      </c>
      <c r="H575">
        <f>(Table2[[#This Row],[1Y Return vs Nifty]]-AVERAGE(Table2[1Y Return vs Nifty]))/_xlfn.STDEV.P(Table2[1Y Return vs Nifty])</f>
        <v>-0.72422728339946174</v>
      </c>
      <c r="I575">
        <v>0.97348804633650099</v>
      </c>
      <c r="J575">
        <f>(Table2[[#This Row],[1M Return vs Nifty]]-AVERAGE(Table2[1M Return vs Nifty]))/_xlfn.STDEV.P(Table2[1M Return vs Nifty])</f>
        <v>-9.7670042559812546E-3</v>
      </c>
      <c r="K575">
        <v>-23.003189562030201</v>
      </c>
      <c r="L575">
        <f>(Table2[[#This Row],[6M Return vs Nifty]]-AVERAGE(Table2[6M Return vs Nifty]))/_xlfn.STDEV.P(Table2[6M Return vs Nifty])</f>
        <v>-0.9558275960848549</v>
      </c>
      <c r="M575">
        <v>-0.16320109101465999</v>
      </c>
      <c r="N575">
        <f>(Table2[[#This Row],[1W Return vs Nifty]]-AVERAGE(Table2[1W Return vs Nifty]))/_xlfn.STDEV.P(Table2[1W Return vs Nifty])</f>
        <v>4.8703551086807427E-2</v>
      </c>
      <c r="O575">
        <v>215.01</v>
      </c>
      <c r="P575">
        <v>221.47490422312799</v>
      </c>
      <c r="Q575">
        <v>223.22050893240601</v>
      </c>
      <c r="R575">
        <v>32.8728228175667</v>
      </c>
      <c r="S575" s="1">
        <f>(Table2[[#This Row],[Close Price]]-Table2[[#This Row],[20D EMA]])/Table2[[#This Row],[20D EMA]]</f>
        <v>-3.3812380819496682E-2</v>
      </c>
      <c r="T575" s="1">
        <f>(Table2[[#This Row],[Close Price]]-Table2[[#This Row],[50D EMA]])/Table2[[#This Row],[50D EMA]]</f>
        <v>-6.2015623265787995E-2</v>
      </c>
      <c r="U575" s="1">
        <f>(Table2[[#This Row],[Close Price]]-Table2[[#This Row],[200D EMA]])/Table2[[#This Row],[200D EMA]]</f>
        <v>-6.93507465171746E-2</v>
      </c>
      <c r="V575">
        <v>0.62894157993063604</v>
      </c>
      <c r="W575">
        <v>204.75</v>
      </c>
      <c r="X575">
        <v>210.49</v>
      </c>
      <c r="Y575">
        <v>204.75</v>
      </c>
      <c r="Z575">
        <v>212.5</v>
      </c>
      <c r="AA575">
        <v>201.91</v>
      </c>
      <c r="AB575">
        <v>224.95</v>
      </c>
      <c r="AC575" s="1">
        <f>(Table2[[#This Row],[Close Price]]/Table2[[#This Row],[Day Low]])-1</f>
        <v>1.4603174603174729E-2</v>
      </c>
      <c r="AD575" s="1">
        <f>(Table2[[#This Row],[Day High]]/Table2[[#This Row],[Close Price]])-1</f>
        <v>1.3237700972369204E-2</v>
      </c>
      <c r="AE575" s="1">
        <f>(Table2[[#This Row],[Close Price]]/Table2[[#This Row],[Current Week Low]])-1</f>
        <v>1.4603174603174729E-2</v>
      </c>
      <c r="AF575" s="1">
        <f>(Table2[[#This Row],[Current Week High]]/Table2[[#This Row],[Close Price]])-1</f>
        <v>2.2913256955810146E-2</v>
      </c>
      <c r="AG575" s="1">
        <f>(Table2[[#This Row],[Close Price]]/Table2[[#This Row],[Current Month Low]])-1</f>
        <v>2.8874250903868193E-2</v>
      </c>
      <c r="AH575" s="1">
        <f>(Table2[[#This Row],[Current Month High]]/Table2[[#This Row],[Close Price]])-1</f>
        <v>8.2843939539809286E-2</v>
      </c>
      <c r="AI575">
        <v>55.121786848945703</v>
      </c>
      <c r="AJ575">
        <v>15.9910664433277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-7.0000000000000007E-2</v>
      </c>
      <c r="AM575" t="s">
        <v>3161</v>
      </c>
      <c r="AN575">
        <v>-2.8</v>
      </c>
      <c r="AO575" t="s">
        <v>3161</v>
      </c>
      <c r="AP575">
        <v>4.6361629448876E-2</v>
      </c>
      <c r="AQ575">
        <f>(Table2[[#This Row],[Sharpe Ratio]]-AVERAGE(Table2[Sharpe Ratio]))/_xlfn.STDEV.P(Table2[Sharpe Ratio])</f>
        <v>-0.13464857863446272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568</v>
      </c>
      <c r="AT575">
        <f>_xlfn.RANK.AVG(Table2[[#This Row],[6M Return vs Nifty Z-Score]],Table2[6M Return vs Nifty Z-Score])</f>
        <v>629</v>
      </c>
      <c r="AU575">
        <f>_xlfn.RANK.AVG(Table2[[#This Row],[Sharpe Ratio Z-Score]],Table2[Sharpe Ratio Z-Score])</f>
        <v>372</v>
      </c>
      <c r="AV575">
        <f>(Table2[[#This Row],[Rank 1Y]]+Table2[[#This Row],[Rank 6M]]+Table2[[#This Row],[Rank Sharpe]])/3</f>
        <v>523</v>
      </c>
    </row>
    <row r="576" spans="1:48" x14ac:dyDescent="0.3">
      <c r="A576" t="s">
        <v>19</v>
      </c>
      <c r="B576" t="s">
        <v>20</v>
      </c>
      <c r="C576" t="s">
        <v>3115</v>
      </c>
      <c r="D576" t="s">
        <v>21</v>
      </c>
      <c r="E576">
        <v>1452843.0428529</v>
      </c>
      <c r="F576">
        <v>4015.5</v>
      </c>
      <c r="G576">
        <v>-5.5856288929233902</v>
      </c>
      <c r="H576">
        <f>(Table2[[#This Row],[1Y Return vs Nifty]]-AVERAGE(Table2[1Y Return vs Nifty]))/_xlfn.STDEV.P(Table2[1Y Return vs Nifty])</f>
        <v>-0.58176976829263383</v>
      </c>
      <c r="I576">
        <v>-5.0261831516184602E-2</v>
      </c>
      <c r="J576">
        <f>(Table2[[#This Row],[1M Return vs Nifty]]-AVERAGE(Table2[1M Return vs Nifty]))/_xlfn.STDEV.P(Table2[1M Return vs Nifty])</f>
        <v>-0.1243341842558775</v>
      </c>
      <c r="K576">
        <v>-5.6568497079703404</v>
      </c>
      <c r="L576">
        <f>(Table2[[#This Row],[6M Return vs Nifty]]-AVERAGE(Table2[6M Return vs Nifty]))/_xlfn.STDEV.P(Table2[6M Return vs Nifty])</f>
        <v>-0.35467562004956188</v>
      </c>
      <c r="M576">
        <v>0.83634822628056404</v>
      </c>
      <c r="N576">
        <f>(Table2[[#This Row],[1W Return vs Nifty]]-AVERAGE(Table2[1W Return vs Nifty]))/_xlfn.STDEV.P(Table2[1W Return vs Nifty])</f>
        <v>0.2426044575192883</v>
      </c>
      <c r="O576">
        <v>4190.47</v>
      </c>
      <c r="P576">
        <v>4253.0109804148597</v>
      </c>
      <c r="Q576">
        <v>4055.7897729823799</v>
      </c>
      <c r="R576">
        <v>15.758506557189801</v>
      </c>
      <c r="S576" s="1">
        <f>(Table2[[#This Row],[Close Price]]-Table2[[#This Row],[20D EMA]])/Table2[[#This Row],[20D EMA]]</f>
        <v>-4.1754266227893348E-2</v>
      </c>
      <c r="T576" s="1">
        <f>(Table2[[#This Row],[Close Price]]-Table2[[#This Row],[50D EMA]])/Table2[[#This Row],[50D EMA]]</f>
        <v>-5.5845372021986098E-2</v>
      </c>
      <c r="U576" s="1">
        <f>(Table2[[#This Row],[Close Price]]-Table2[[#This Row],[200D EMA]])/Table2[[#This Row],[200D EMA]]</f>
        <v>-9.9338908665261606E-3</v>
      </c>
      <c r="V576">
        <v>1.07337900085717</v>
      </c>
      <c r="W576">
        <v>4006.35</v>
      </c>
      <c r="X576">
        <v>4089.8</v>
      </c>
      <c r="Y576">
        <v>4006.35</v>
      </c>
      <c r="Z576">
        <v>4139.95</v>
      </c>
      <c r="AA576">
        <v>4006.35</v>
      </c>
      <c r="AB576">
        <v>4298</v>
      </c>
      <c r="AC576" s="1">
        <f>(Table2[[#This Row],[Close Price]]/Table2[[#This Row],[Day Low]])-1</f>
        <v>2.2838743494701941E-3</v>
      </c>
      <c r="AD576" s="1">
        <f>(Table2[[#This Row],[Day High]]/Table2[[#This Row],[Close Price]])-1</f>
        <v>1.8503299713609866E-2</v>
      </c>
      <c r="AE576" s="1">
        <f>(Table2[[#This Row],[Close Price]]/Table2[[#This Row],[Current Week Low]])-1</f>
        <v>2.2838743494701941E-3</v>
      </c>
      <c r="AF576" s="1">
        <f>(Table2[[#This Row],[Current Week High]]/Table2[[#This Row],[Close Price]])-1</f>
        <v>3.0992404432822696E-2</v>
      </c>
      <c r="AG576" s="1">
        <f>(Table2[[#This Row],[Close Price]]/Table2[[#This Row],[Current Month Low]])-1</f>
        <v>2.2838743494701941E-3</v>
      </c>
      <c r="AH576" s="1">
        <f>(Table2[[#This Row],[Current Month High]]/Table2[[#This Row],[Close Price]])-1</f>
        <v>7.0352384510023569E-2</v>
      </c>
      <c r="AI576">
        <v>14.3630930145685</v>
      </c>
      <c r="AJ576">
        <v>21.277559649652598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</v>
      </c>
      <c r="AM576" t="s">
        <v>3161</v>
      </c>
      <c r="AN576">
        <v>-5.57</v>
      </c>
      <c r="AO576" t="s">
        <v>3161</v>
      </c>
      <c r="AP576">
        <v>-2.2533417986344999E-2</v>
      </c>
      <c r="AQ576">
        <f>(Table2[[#This Row],[Sharpe Ratio]]-AVERAGE(Table2[Sharpe Ratio]))/_xlfn.STDEV.P(Table2[Sharpe Ratio])</f>
        <v>-0.94447413770014121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514</v>
      </c>
      <c r="AT576">
        <f>_xlfn.RANK.AVG(Table2[[#This Row],[6M Return vs Nifty Z-Score]],Table2[6M Return vs Nifty Z-Score])</f>
        <v>445</v>
      </c>
      <c r="AU576">
        <f>_xlfn.RANK.AVG(Table2[[#This Row],[Sharpe Ratio Z-Score]],Table2[Sharpe Ratio Z-Score])</f>
        <v>612</v>
      </c>
      <c r="AV576">
        <f>(Table2[[#This Row],[Rank 1Y]]+Table2[[#This Row],[Rank 6M]]+Table2[[#This Row],[Rank Sharpe]])/3</f>
        <v>523.66666666666663</v>
      </c>
    </row>
    <row r="577" spans="1:48" x14ac:dyDescent="0.3">
      <c r="A577" t="s">
        <v>821</v>
      </c>
      <c r="B577" t="s">
        <v>822</v>
      </c>
      <c r="C577" t="s">
        <v>3115</v>
      </c>
      <c r="D577" t="s">
        <v>280</v>
      </c>
      <c r="E577">
        <v>18758.188800779899</v>
      </c>
      <c r="F577">
        <v>1704.45</v>
      </c>
      <c r="G577">
        <v>-14.1580808156311</v>
      </c>
      <c r="H577">
        <f>(Table2[[#This Row],[1Y Return vs Nifty]]-AVERAGE(Table2[1Y Return vs Nifty]))/_xlfn.STDEV.P(Table2[1Y Return vs Nifty])</f>
        <v>-0.72332913794149567</v>
      </c>
      <c r="I577">
        <v>-8.3036716191746596</v>
      </c>
      <c r="J577">
        <f>(Table2[[#This Row],[1M Return vs Nifty]]-AVERAGE(Table2[1M Return vs Nifty]))/_xlfn.STDEV.P(Table2[1M Return vs Nifty])</f>
        <v>-1.0479678815207853</v>
      </c>
      <c r="K577">
        <v>-21.628487065921</v>
      </c>
      <c r="L577">
        <f>(Table2[[#This Row],[6M Return vs Nifty]]-AVERAGE(Table2[6M Return vs Nifty]))/_xlfn.STDEV.P(Table2[6M Return vs Nifty])</f>
        <v>-0.90818612653280539</v>
      </c>
      <c r="M577">
        <v>-1.3169575486209399</v>
      </c>
      <c r="N577">
        <f>(Table2[[#This Row],[1W Return vs Nifty]]-AVERAGE(Table2[1W Return vs Nifty]))/_xlfn.STDEV.P(Table2[1W Return vs Nifty])</f>
        <v>-0.17511174152682379</v>
      </c>
      <c r="O577">
        <v>1867.17</v>
      </c>
      <c r="P577">
        <v>1899.1457662126199</v>
      </c>
      <c r="Q577">
        <v>1866.2811044515599</v>
      </c>
      <c r="R577">
        <v>18.176642361412402</v>
      </c>
      <c r="S577" s="1">
        <f>(Table2[[#This Row],[Close Price]]-Table2[[#This Row],[20D EMA]])/Table2[[#This Row],[20D EMA]]</f>
        <v>-8.7147929754655448E-2</v>
      </c>
      <c r="T577" s="1">
        <f>(Table2[[#This Row],[Close Price]]-Table2[[#This Row],[50D EMA]])/Table2[[#This Row],[50D EMA]]</f>
        <v>-0.10251754745550301</v>
      </c>
      <c r="U577" s="1">
        <f>(Table2[[#This Row],[Close Price]]-Table2[[#This Row],[200D EMA]])/Table2[[#This Row],[200D EMA]]</f>
        <v>-8.6713145230668157E-2</v>
      </c>
      <c r="V577">
        <v>0.419037898859702</v>
      </c>
      <c r="W577">
        <v>1701</v>
      </c>
      <c r="X577">
        <v>1802.05</v>
      </c>
      <c r="Y577">
        <v>1701</v>
      </c>
      <c r="Z577">
        <v>1844.95</v>
      </c>
      <c r="AA577">
        <v>1701</v>
      </c>
      <c r="AB577">
        <v>1936</v>
      </c>
      <c r="AC577" s="1">
        <f>(Table2[[#This Row],[Close Price]]/Table2[[#This Row],[Day Low]])-1</f>
        <v>2.028218694885453E-3</v>
      </c>
      <c r="AD577" s="1">
        <f>(Table2[[#This Row],[Day High]]/Table2[[#This Row],[Close Price]])-1</f>
        <v>5.7261873331573288E-2</v>
      </c>
      <c r="AE577" s="1">
        <f>(Table2[[#This Row],[Close Price]]/Table2[[#This Row],[Current Week Low]])-1</f>
        <v>2.028218694885453E-3</v>
      </c>
      <c r="AF577" s="1">
        <f>(Table2[[#This Row],[Current Week High]]/Table2[[#This Row],[Close Price]])-1</f>
        <v>8.2431282818504537E-2</v>
      </c>
      <c r="AG577" s="1">
        <f>(Table2[[#This Row],[Close Price]]/Table2[[#This Row],[Current Month Low]])-1</f>
        <v>2.028218694885453E-3</v>
      </c>
      <c r="AH577" s="1">
        <f>(Table2[[#This Row],[Current Month High]]/Table2[[#This Row],[Close Price]])-1</f>
        <v>0.13585027428202645</v>
      </c>
      <c r="AI577">
        <v>44.266478922819601</v>
      </c>
      <c r="AJ577">
        <v>10.527851630892901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-7.0000000000000007E-2</v>
      </c>
      <c r="AM577" t="s">
        <v>3161</v>
      </c>
      <c r="AN577">
        <v>-9.5399999999999991</v>
      </c>
      <c r="AO577" t="s">
        <v>3161</v>
      </c>
      <c r="AP577">
        <v>4.2254693674427003E-2</v>
      </c>
      <c r="AQ577">
        <f>(Table2[[#This Row],[Sharpe Ratio]]-AVERAGE(Table2[Sharpe Ratio]))/_xlfn.STDEV.P(Table2[Sharpe Ratio])</f>
        <v>-0.18292347913028129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567</v>
      </c>
      <c r="AT577">
        <f>_xlfn.RANK.AVG(Table2[[#This Row],[6M Return vs Nifty Z-Score]],Table2[6M Return vs Nifty Z-Score])</f>
        <v>615</v>
      </c>
      <c r="AU577">
        <f>_xlfn.RANK.AVG(Table2[[#This Row],[Sharpe Ratio Z-Score]],Table2[Sharpe Ratio Z-Score])</f>
        <v>390</v>
      </c>
      <c r="AV577">
        <f>(Table2[[#This Row],[Rank 1Y]]+Table2[[#This Row],[Rank 6M]]+Table2[[#This Row],[Rank Sharpe]])/3</f>
        <v>524</v>
      </c>
    </row>
    <row r="578" spans="1:48" x14ac:dyDescent="0.3">
      <c r="A578" t="s">
        <v>1100</v>
      </c>
      <c r="B578" t="s">
        <v>1101</v>
      </c>
      <c r="C578" t="s">
        <v>3115</v>
      </c>
      <c r="D578" t="s">
        <v>280</v>
      </c>
      <c r="E578">
        <v>11209.561347999999</v>
      </c>
      <c r="F578">
        <v>810.8</v>
      </c>
      <c r="G578">
        <v>7.1052876318930904</v>
      </c>
      <c r="H578">
        <f>(Table2[[#This Row],[1Y Return vs Nifty]]-AVERAGE(Table2[1Y Return vs Nifty]))/_xlfn.STDEV.P(Table2[1Y Return vs Nifty])</f>
        <v>-0.3722010055025482</v>
      </c>
      <c r="I578">
        <v>-9.2135573160067104</v>
      </c>
      <c r="J578">
        <f>(Table2[[#This Row],[1M Return vs Nifty]]-AVERAGE(Table2[1M Return vs Nifty]))/_xlfn.STDEV.P(Table2[1M Return vs Nifty])</f>
        <v>-1.1497925954117783</v>
      </c>
      <c r="K578">
        <v>-28.363786177122101</v>
      </c>
      <c r="L578">
        <f>(Table2[[#This Row],[6M Return vs Nifty]]-AVERAGE(Table2[6M Return vs Nifty]))/_xlfn.STDEV.P(Table2[6M Return vs Nifty])</f>
        <v>-1.1416035738993549</v>
      </c>
      <c r="M578">
        <v>-3.1253389168194401</v>
      </c>
      <c r="N578">
        <f>(Table2[[#This Row],[1W Return vs Nifty]]-AVERAGE(Table2[1W Return vs Nifty]))/_xlfn.STDEV.P(Table2[1W Return vs Nifty])</f>
        <v>-0.52591662969196984</v>
      </c>
      <c r="O578">
        <v>896.02</v>
      </c>
      <c r="P578">
        <v>937.99224160809501</v>
      </c>
      <c r="Q578">
        <v>932.05401570742799</v>
      </c>
      <c r="R578">
        <v>17.966375024225702</v>
      </c>
      <c r="S578" s="1">
        <f>(Table2[[#This Row],[Close Price]]-Table2[[#This Row],[20D EMA]])/Table2[[#This Row],[20D EMA]]</f>
        <v>-9.5109484163299965E-2</v>
      </c>
      <c r="T578" s="1">
        <f>(Table2[[#This Row],[Close Price]]-Table2[[#This Row],[50D EMA]])/Table2[[#This Row],[50D EMA]]</f>
        <v>-0.1356005262794461</v>
      </c>
      <c r="U578" s="1">
        <f>(Table2[[#This Row],[Close Price]]-Table2[[#This Row],[200D EMA]])/Table2[[#This Row],[200D EMA]]</f>
        <v>-0.1300933354333508</v>
      </c>
      <c r="V578">
        <v>0.74892065801654095</v>
      </c>
      <c r="W578">
        <v>805.05</v>
      </c>
      <c r="X578">
        <v>844.65</v>
      </c>
      <c r="Y578">
        <v>805.05</v>
      </c>
      <c r="Z578">
        <v>869.8</v>
      </c>
      <c r="AA578">
        <v>805.05</v>
      </c>
      <c r="AB578">
        <v>973.2</v>
      </c>
      <c r="AC578" s="1">
        <f>(Table2[[#This Row],[Close Price]]/Table2[[#This Row],[Day Low]])-1</f>
        <v>7.1424135146884726E-3</v>
      </c>
      <c r="AD578" s="1">
        <f>(Table2[[#This Row],[Day High]]/Table2[[#This Row],[Close Price]])-1</f>
        <v>4.1748889985199877E-2</v>
      </c>
      <c r="AE578" s="1">
        <f>(Table2[[#This Row],[Close Price]]/Table2[[#This Row],[Current Week Low]])-1</f>
        <v>7.1424135146884726E-3</v>
      </c>
      <c r="AF578" s="1">
        <f>(Table2[[#This Row],[Current Week High]]/Table2[[#This Row],[Close Price]])-1</f>
        <v>7.2767636901825306E-2</v>
      </c>
      <c r="AG578" s="1">
        <f>(Table2[[#This Row],[Close Price]]/Table2[[#This Row],[Current Month Low]])-1</f>
        <v>7.1424135146884726E-3</v>
      </c>
      <c r="AH578" s="1">
        <f>(Table2[[#This Row],[Current Month High]]/Table2[[#This Row],[Close Price]])-1</f>
        <v>0.20029600394671943</v>
      </c>
      <c r="AI578">
        <v>47.878638381845001</v>
      </c>
      <c r="AJ578">
        <v>29.727999999999899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-0.17</v>
      </c>
      <c r="AM578" t="s">
        <v>3161</v>
      </c>
      <c r="AN578">
        <v>-8.65</v>
      </c>
      <c r="AO578" t="s">
        <v>3161</v>
      </c>
      <c r="AP578">
        <v>1.401407963596E-2</v>
      </c>
      <c r="AQ578">
        <f>(Table2[[#This Row],[Sharpe Ratio]]-AVERAGE(Table2[Sharpe Ratio]))/_xlfn.STDEV.P(Table2[Sharpe Ratio])</f>
        <v>-0.51487725379838389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426</v>
      </c>
      <c r="AT578">
        <f>_xlfn.RANK.AVG(Table2[[#This Row],[6M Return vs Nifty Z-Score]],Table2[6M Return vs Nifty Z-Score])</f>
        <v>673</v>
      </c>
      <c r="AU578">
        <f>_xlfn.RANK.AVG(Table2[[#This Row],[Sharpe Ratio Z-Score]],Table2[Sharpe Ratio Z-Score])</f>
        <v>473</v>
      </c>
      <c r="AV578">
        <f>(Table2[[#This Row],[Rank 1Y]]+Table2[[#This Row],[Rank 6M]]+Table2[[#This Row],[Rank Sharpe]])/3</f>
        <v>524</v>
      </c>
    </row>
    <row r="579" spans="1:48" x14ac:dyDescent="0.3">
      <c r="A579" t="s">
        <v>1563</v>
      </c>
      <c r="B579" t="s">
        <v>1564</v>
      </c>
      <c r="C579" t="s">
        <v>3130</v>
      </c>
      <c r="D579" t="s">
        <v>268</v>
      </c>
      <c r="E579">
        <v>6025.86712704</v>
      </c>
      <c r="F579">
        <v>820.55</v>
      </c>
      <c r="G579">
        <v>-11.0677053756117</v>
      </c>
      <c r="H579">
        <f>(Table2[[#This Row],[1Y Return vs Nifty]]-AVERAGE(Table2[1Y Return vs Nifty]))/_xlfn.STDEV.P(Table2[1Y Return vs Nifty])</f>
        <v>-0.67229687748534261</v>
      </c>
      <c r="I579">
        <v>6.0672189558691496</v>
      </c>
      <c r="J579">
        <f>(Table2[[#This Row],[1M Return vs Nifty]]-AVERAGE(Table2[1M Return vs Nifty]))/_xlfn.STDEV.P(Table2[1M Return vs Nifty])</f>
        <v>0.56026909402176295</v>
      </c>
      <c r="K579">
        <v>-6.70993101770003</v>
      </c>
      <c r="L579">
        <f>(Table2[[#This Row],[6M Return vs Nifty]]-AVERAGE(Table2[6M Return vs Nifty]))/_xlfn.STDEV.P(Table2[6M Return vs Nifty])</f>
        <v>-0.39117103727279079</v>
      </c>
      <c r="M579">
        <v>-2.9736865563772001</v>
      </c>
      <c r="N579">
        <f>(Table2[[#This Row],[1W Return vs Nifty]]-AVERAGE(Table2[1W Return vs Nifty]))/_xlfn.STDEV.P(Table2[1W Return vs Nifty])</f>
        <v>-0.49649784100033539</v>
      </c>
      <c r="O579">
        <v>829.45</v>
      </c>
      <c r="P579">
        <v>812.56119701987905</v>
      </c>
      <c r="Q579">
        <v>780.08362507375205</v>
      </c>
      <c r="R579">
        <v>43.138669809544801</v>
      </c>
      <c r="S579" s="1">
        <f>(Table2[[#This Row],[Close Price]]-Table2[[#This Row],[20D EMA]])/Table2[[#This Row],[20D EMA]]</f>
        <v>-1.073000180842738E-2</v>
      </c>
      <c r="T579" s="1">
        <f>(Table2[[#This Row],[Close Price]]-Table2[[#This Row],[50D EMA]])/Table2[[#This Row],[50D EMA]]</f>
        <v>9.8316323858687344E-3</v>
      </c>
      <c r="U579" s="1">
        <f>(Table2[[#This Row],[Close Price]]-Table2[[#This Row],[200D EMA]])/Table2[[#This Row],[200D EMA]]</f>
        <v>5.1874406314351321E-2</v>
      </c>
      <c r="V579">
        <v>2.0603712343454998</v>
      </c>
      <c r="W579">
        <v>801.3</v>
      </c>
      <c r="X579">
        <v>826</v>
      </c>
      <c r="Y579">
        <v>801.3</v>
      </c>
      <c r="Z579">
        <v>835.9</v>
      </c>
      <c r="AA579">
        <v>775</v>
      </c>
      <c r="AB579">
        <v>900</v>
      </c>
      <c r="AC579" s="1">
        <f>(Table2[[#This Row],[Close Price]]/Table2[[#This Row],[Day Low]])-1</f>
        <v>2.4023461874453922E-2</v>
      </c>
      <c r="AD579" s="1">
        <f>(Table2[[#This Row],[Day High]]/Table2[[#This Row],[Close Price]])-1</f>
        <v>6.6418865395161397E-3</v>
      </c>
      <c r="AE579" s="1">
        <f>(Table2[[#This Row],[Close Price]]/Table2[[#This Row],[Current Week Low]])-1</f>
        <v>2.4023461874453922E-2</v>
      </c>
      <c r="AF579" s="1">
        <f>(Table2[[#This Row],[Current Week High]]/Table2[[#This Row],[Close Price]])-1</f>
        <v>1.8706964840655704E-2</v>
      </c>
      <c r="AG579" s="1">
        <f>(Table2[[#This Row],[Close Price]]/Table2[[#This Row],[Current Month Low]])-1</f>
        <v>5.8774193548386977E-2</v>
      </c>
      <c r="AH579" s="1">
        <f>(Table2[[#This Row],[Current Month High]]/Table2[[#This Row],[Close Price]])-1</f>
        <v>9.6825300103589029E-2</v>
      </c>
      <c r="AI579">
        <v>9.6825300103588994</v>
      </c>
      <c r="AJ579">
        <v>27.217054263565799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0.11</v>
      </c>
      <c r="AM579" t="s">
        <v>3162</v>
      </c>
      <c r="AN579">
        <v>1.17</v>
      </c>
      <c r="AO579" t="s">
        <v>3162</v>
      </c>
      <c r="AP579">
        <v>-2.606834025152E-3</v>
      </c>
      <c r="AQ579">
        <f>(Table2[[#This Row],[Sharpe Ratio]]-AVERAGE(Table2[Sharpe Ratio]))/_xlfn.STDEV.P(Table2[Sharpe Ratio])</f>
        <v>-0.71024747559042622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-1.709944137327132</v>
      </c>
      <c r="AS579">
        <f>_xlfn.RANK.AVG(Table2[[#This Row],[1Y Return vs Nifty Z-Score]],Table2[1Y Return vs Nifty Z-Score])</f>
        <v>555</v>
      </c>
      <c r="AT579">
        <f>_xlfn.RANK.AVG(Table2[[#This Row],[6M Return vs Nifty Z-Score]],Table2[6M Return vs Nifty Z-Score])</f>
        <v>460</v>
      </c>
      <c r="AU579">
        <f>_xlfn.RANK.AVG(Table2[[#This Row],[Sharpe Ratio Z-Score]],Table2[Sharpe Ratio Z-Score])</f>
        <v>557</v>
      </c>
      <c r="AV579">
        <f>(Table2[[#This Row],[Rank 1Y]]+Table2[[#This Row],[Rank 6M]]+Table2[[#This Row],[Rank Sharpe]])/3</f>
        <v>524</v>
      </c>
    </row>
    <row r="580" spans="1:48" x14ac:dyDescent="0.3">
      <c r="A580" t="s">
        <v>408</v>
      </c>
      <c r="B580" t="s">
        <v>409</v>
      </c>
      <c r="C580" t="s">
        <v>3115</v>
      </c>
      <c r="D580" t="s">
        <v>280</v>
      </c>
      <c r="E580">
        <v>54648.583056975003</v>
      </c>
      <c r="F580">
        <v>5163.25</v>
      </c>
      <c r="G580">
        <v>-0.54608707690359204</v>
      </c>
      <c r="H580">
        <f>(Table2[[#This Row],[1Y Return vs Nifty]]-AVERAGE(Table2[1Y Return vs Nifty]))/_xlfn.STDEV.P(Table2[1Y Return vs Nifty])</f>
        <v>-0.4985503616133008</v>
      </c>
      <c r="I580">
        <v>0.93669333966471202</v>
      </c>
      <c r="J580">
        <f>(Table2[[#This Row],[1M Return vs Nifty]]-AVERAGE(Table2[1M Return vs Nifty]))/_xlfn.STDEV.P(Table2[1M Return vs Nifty])</f>
        <v>-1.3884675841107268E-2</v>
      </c>
      <c r="K580">
        <v>-10.028033415946901</v>
      </c>
      <c r="L580">
        <f>(Table2[[#This Row],[6M Return vs Nifty]]-AVERAGE(Table2[6M Return vs Nifty]))/_xlfn.STDEV.P(Table2[6M Return vs Nifty])</f>
        <v>-0.5061626626055955</v>
      </c>
      <c r="M580">
        <v>1.40728132426111</v>
      </c>
      <c r="N580">
        <f>(Table2[[#This Row],[1W Return vs Nifty]]-AVERAGE(Table2[1W Return vs Nifty]))/_xlfn.STDEV.P(Table2[1W Return vs Nifty])</f>
        <v>0.35335881780467976</v>
      </c>
      <c r="O580">
        <v>5282.29</v>
      </c>
      <c r="P580">
        <v>5309.8131149765804</v>
      </c>
      <c r="Q580">
        <v>5085.9544302780696</v>
      </c>
      <c r="R580">
        <v>40.7989928686818</v>
      </c>
      <c r="S580" s="1">
        <f>(Table2[[#This Row],[Close Price]]-Table2[[#This Row],[20D EMA]])/Table2[[#This Row],[20D EMA]]</f>
        <v>-2.2535680547641261E-2</v>
      </c>
      <c r="T580" s="1">
        <f>(Table2[[#This Row],[Close Price]]-Table2[[#This Row],[50D EMA]])/Table2[[#This Row],[50D EMA]]</f>
        <v>-2.7602311381391596E-2</v>
      </c>
      <c r="U580" s="1">
        <f>(Table2[[#This Row],[Close Price]]-Table2[[#This Row],[200D EMA]])/Table2[[#This Row],[200D EMA]]</f>
        <v>1.5197849446264965E-2</v>
      </c>
      <c r="V580">
        <v>1.09450712461523</v>
      </c>
      <c r="W580">
        <v>5143.8</v>
      </c>
      <c r="X580">
        <v>5282.15</v>
      </c>
      <c r="Y580">
        <v>5125</v>
      </c>
      <c r="Z580">
        <v>5327.65</v>
      </c>
      <c r="AA580">
        <v>5007.8500000000004</v>
      </c>
      <c r="AB580">
        <v>5424</v>
      </c>
      <c r="AC580" s="1">
        <f>(Table2[[#This Row],[Close Price]]/Table2[[#This Row],[Day Low]])-1</f>
        <v>3.7812512150550148E-3</v>
      </c>
      <c r="AD580" s="1">
        <f>(Table2[[#This Row],[Day High]]/Table2[[#This Row],[Close Price]])-1</f>
        <v>2.302813150631855E-2</v>
      </c>
      <c r="AE580" s="1">
        <f>(Table2[[#This Row],[Close Price]]/Table2[[#This Row],[Current Week Low]])-1</f>
        <v>7.4634146341463481E-3</v>
      </c>
      <c r="AF580" s="1">
        <f>(Table2[[#This Row],[Current Week High]]/Table2[[#This Row],[Close Price]])-1</f>
        <v>3.1840410594102586E-2</v>
      </c>
      <c r="AG580" s="1">
        <f>(Table2[[#This Row],[Close Price]]/Table2[[#This Row],[Current Month Low]])-1</f>
        <v>3.1031280889004087E-2</v>
      </c>
      <c r="AH580" s="1">
        <f>(Table2[[#This Row],[Current Month High]]/Table2[[#This Row],[Close Price]])-1</f>
        <v>5.0501137849222832E-2</v>
      </c>
      <c r="AI580">
        <v>16.205878080666199</v>
      </c>
      <c r="AJ580">
        <v>25.595962053028401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-0.02</v>
      </c>
      <c r="AM580" t="s">
        <v>3161</v>
      </c>
      <c r="AN580">
        <v>1.81</v>
      </c>
      <c r="AO580" t="s">
        <v>3162</v>
      </c>
      <c r="AP580">
        <v>-1.9719840208363999E-2</v>
      </c>
      <c r="AQ580">
        <f>(Table2[[#This Row],[Sharpe Ratio]]-AVERAGE(Table2[Sharpe Ratio]))/_xlfn.STDEV.P(Table2[Sharpe Ratio])</f>
        <v>-0.91140198981940113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480</v>
      </c>
      <c r="AT580">
        <f>_xlfn.RANK.AVG(Table2[[#This Row],[6M Return vs Nifty Z-Score]],Table2[6M Return vs Nifty Z-Score])</f>
        <v>496</v>
      </c>
      <c r="AU580">
        <f>_xlfn.RANK.AVG(Table2[[#This Row],[Sharpe Ratio Z-Score]],Table2[Sharpe Ratio Z-Score])</f>
        <v>602</v>
      </c>
      <c r="AV580">
        <f>(Table2[[#This Row],[Rank 1Y]]+Table2[[#This Row],[Rank 6M]]+Table2[[#This Row],[Rank Sharpe]])/3</f>
        <v>526</v>
      </c>
    </row>
    <row r="581" spans="1:48" x14ac:dyDescent="0.3">
      <c r="A581" t="s">
        <v>2212</v>
      </c>
      <c r="B581" t="s">
        <v>2213</v>
      </c>
      <c r="C581" t="s">
        <v>3122</v>
      </c>
      <c r="D581" t="s">
        <v>265</v>
      </c>
      <c r="E581">
        <v>2527.7414079999999</v>
      </c>
      <c r="F581">
        <v>260.8</v>
      </c>
      <c r="G581">
        <v>-21.89777781291</v>
      </c>
      <c r="H581">
        <f>(Table2[[#This Row],[1Y Return vs Nifty]]-AVERAGE(Table2[1Y Return vs Nifty]))/_xlfn.STDEV.P(Table2[1Y Return vs Nifty])</f>
        <v>-0.85113698546126604</v>
      </c>
      <c r="I581">
        <v>-9.8547389955081997</v>
      </c>
      <c r="J581">
        <f>(Table2[[#This Row],[1M Return vs Nifty]]-AVERAGE(Table2[1M Return vs Nifty]))/_xlfn.STDEV.P(Table2[1M Return vs Nifty])</f>
        <v>-1.2215468182715277</v>
      </c>
      <c r="K581">
        <v>-27.997801237818599</v>
      </c>
      <c r="L581">
        <f>(Table2[[#This Row],[6M Return vs Nifty]]-AVERAGE(Table2[6M Return vs Nifty]))/_xlfn.STDEV.P(Table2[6M Return vs Nifty])</f>
        <v>-1.1289200584538781</v>
      </c>
      <c r="M581">
        <v>-3.0683361356901502</v>
      </c>
      <c r="N581">
        <f>(Table2[[#This Row],[1W Return vs Nifty]]-AVERAGE(Table2[1W Return vs Nifty]))/_xlfn.STDEV.P(Table2[1W Return vs Nifty])</f>
        <v>-0.51485875516902913</v>
      </c>
      <c r="O581">
        <v>285.74</v>
      </c>
      <c r="P581">
        <v>300.54161232469801</v>
      </c>
      <c r="Q581">
        <v>304.07258501063899</v>
      </c>
      <c r="R581">
        <v>8.2614714575421697</v>
      </c>
      <c r="S581" s="1">
        <f>(Table2[[#This Row],[Close Price]]-Table2[[#This Row],[20D EMA]])/Table2[[#This Row],[20D EMA]]</f>
        <v>-8.7282144606985357E-2</v>
      </c>
      <c r="T581" s="1">
        <f>(Table2[[#This Row],[Close Price]]-Table2[[#This Row],[50D EMA]])/Table2[[#This Row],[50D EMA]]</f>
        <v>-0.13223331044674808</v>
      </c>
      <c r="U581" s="1">
        <f>(Table2[[#This Row],[Close Price]]-Table2[[#This Row],[200D EMA]])/Table2[[#This Row],[200D EMA]]</f>
        <v>-0.14231005077003223</v>
      </c>
      <c r="V581">
        <v>1.1589332267436501</v>
      </c>
      <c r="W581">
        <v>257</v>
      </c>
      <c r="X581">
        <v>268.7</v>
      </c>
      <c r="Y581">
        <v>257</v>
      </c>
      <c r="Z581">
        <v>277.3</v>
      </c>
      <c r="AA581">
        <v>257</v>
      </c>
      <c r="AB581">
        <v>302.60000000000002</v>
      </c>
      <c r="AC581" s="1">
        <f>(Table2[[#This Row],[Close Price]]/Table2[[#This Row],[Day Low]])-1</f>
        <v>1.478599221789878E-2</v>
      </c>
      <c r="AD581" s="1">
        <f>(Table2[[#This Row],[Day High]]/Table2[[#This Row],[Close Price]])-1</f>
        <v>3.0291411042944638E-2</v>
      </c>
      <c r="AE581" s="1">
        <f>(Table2[[#This Row],[Close Price]]/Table2[[#This Row],[Current Week Low]])-1</f>
        <v>1.478599221789878E-2</v>
      </c>
      <c r="AF581" s="1">
        <f>(Table2[[#This Row],[Current Week High]]/Table2[[#This Row],[Close Price]])-1</f>
        <v>6.3266871165644112E-2</v>
      </c>
      <c r="AG581" s="1">
        <f>(Table2[[#This Row],[Close Price]]/Table2[[#This Row],[Current Month Low]])-1</f>
        <v>1.478599221789878E-2</v>
      </c>
      <c r="AH581" s="1">
        <f>(Table2[[#This Row],[Current Month High]]/Table2[[#This Row],[Close Price]])-1</f>
        <v>0.16027607361963203</v>
      </c>
      <c r="AI581">
        <v>53.968558282208498</v>
      </c>
      <c r="AJ581">
        <v>6.38384662451561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-0.16</v>
      </c>
      <c r="AM581" t="s">
        <v>3161</v>
      </c>
      <c r="AN581">
        <v>-10.55</v>
      </c>
      <c r="AO581" t="s">
        <v>3161</v>
      </c>
      <c r="AP581">
        <v>7.2717635869035999E-2</v>
      </c>
      <c r="AQ581">
        <f>(Table2[[#This Row],[Sharpe Ratio]]-AVERAGE(Table2[Sharpe Ratio]))/_xlfn.STDEV.P(Table2[Sharpe Ratio])</f>
        <v>0.17515261068924443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610</v>
      </c>
      <c r="AT581">
        <f>_xlfn.RANK.AVG(Table2[[#This Row],[6M Return vs Nifty Z-Score]],Table2[6M Return vs Nifty Z-Score])</f>
        <v>671</v>
      </c>
      <c r="AU581">
        <f>_xlfn.RANK.AVG(Table2[[#This Row],[Sharpe Ratio Z-Score]],Table2[Sharpe Ratio Z-Score])</f>
        <v>297</v>
      </c>
      <c r="AV581">
        <f>(Table2[[#This Row],[Rank 1Y]]+Table2[[#This Row],[Rank 6M]]+Table2[[#This Row],[Rank Sharpe]])/3</f>
        <v>526</v>
      </c>
    </row>
    <row r="582" spans="1:48" x14ac:dyDescent="0.3">
      <c r="A582" t="s">
        <v>783</v>
      </c>
      <c r="B582" t="s">
        <v>784</v>
      </c>
      <c r="C582" t="s">
        <v>3128</v>
      </c>
      <c r="D582" t="s">
        <v>504</v>
      </c>
      <c r="E582">
        <v>20141.029713466</v>
      </c>
      <c r="F582">
        <v>166.97</v>
      </c>
      <c r="G582">
        <v>-33.898123554865201</v>
      </c>
      <c r="H582">
        <f>(Table2[[#This Row],[1Y Return vs Nifty]]-AVERAGE(Table2[1Y Return vs Nifty]))/_xlfn.STDEV.P(Table2[1Y Return vs Nifty])</f>
        <v>-1.0493021538537191</v>
      </c>
      <c r="I582">
        <v>-12.1726388113367</v>
      </c>
      <c r="J582">
        <f>(Table2[[#This Row],[1M Return vs Nifty]]-AVERAGE(Table2[1M Return vs Nifty]))/_xlfn.STDEV.P(Table2[1M Return vs Nifty])</f>
        <v>-1.4809414723434304</v>
      </c>
      <c r="K582">
        <v>-7.1259400732777101</v>
      </c>
      <c r="L582">
        <f>(Table2[[#This Row],[6M Return vs Nifty]]-AVERAGE(Table2[6M Return vs Nifty]))/_xlfn.STDEV.P(Table2[6M Return vs Nifty])</f>
        <v>-0.40558818048070311</v>
      </c>
      <c r="M582">
        <v>-1.57720811845797</v>
      </c>
      <c r="N582">
        <f>(Table2[[#This Row],[1W Return vs Nifty]]-AVERAGE(Table2[1W Return vs Nifty]))/_xlfn.STDEV.P(Table2[1W Return vs Nifty])</f>
        <v>-0.22559731589300108</v>
      </c>
      <c r="O582">
        <v>181.37</v>
      </c>
      <c r="P582">
        <v>182.42280809631799</v>
      </c>
      <c r="Q582">
        <v>176.17920630003701</v>
      </c>
      <c r="R582">
        <v>22.883309675327499</v>
      </c>
      <c r="S582" s="1">
        <f>(Table2[[#This Row],[Close Price]]-Table2[[#This Row],[20D EMA]])/Table2[[#This Row],[20D EMA]]</f>
        <v>-7.9395710426200611E-2</v>
      </c>
      <c r="T582" s="1">
        <f>(Table2[[#This Row],[Close Price]]-Table2[[#This Row],[50D EMA]])/Table2[[#This Row],[50D EMA]]</f>
        <v>-8.4708750279510109E-2</v>
      </c>
      <c r="U582" s="1">
        <f>(Table2[[#This Row],[Close Price]]-Table2[[#This Row],[200D EMA]])/Table2[[#This Row],[200D EMA]]</f>
        <v>-5.2271811716267651E-2</v>
      </c>
      <c r="V582">
        <v>0.51193674205258799</v>
      </c>
      <c r="W582">
        <v>165.77</v>
      </c>
      <c r="X582">
        <v>172.97</v>
      </c>
      <c r="Y582">
        <v>165.77</v>
      </c>
      <c r="Z582">
        <v>176.84</v>
      </c>
      <c r="AA582">
        <v>165.77</v>
      </c>
      <c r="AB582">
        <v>197.99</v>
      </c>
      <c r="AC582" s="1">
        <f>(Table2[[#This Row],[Close Price]]/Table2[[#This Row],[Day Low]])-1</f>
        <v>7.2389455269348257E-3</v>
      </c>
      <c r="AD582" s="1">
        <f>(Table2[[#This Row],[Day High]]/Table2[[#This Row],[Close Price]])-1</f>
        <v>3.5934599029765923E-2</v>
      </c>
      <c r="AE582" s="1">
        <f>(Table2[[#This Row],[Close Price]]/Table2[[#This Row],[Current Week Low]])-1</f>
        <v>7.2389455269348257E-3</v>
      </c>
      <c r="AF582" s="1">
        <f>(Table2[[#This Row],[Current Week High]]/Table2[[#This Row],[Close Price]])-1</f>
        <v>5.9112415403964835E-2</v>
      </c>
      <c r="AG582" s="1">
        <f>(Table2[[#This Row],[Close Price]]/Table2[[#This Row],[Current Month Low]])-1</f>
        <v>7.2389455269348257E-3</v>
      </c>
      <c r="AH582" s="1">
        <f>(Table2[[#This Row],[Current Month High]]/Table2[[#This Row],[Close Price]])-1</f>
        <v>0.18578187698388948</v>
      </c>
      <c r="AI582">
        <v>33.401209798167301</v>
      </c>
      <c r="AJ582">
        <v>17.3778558875219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-0.03</v>
      </c>
      <c r="AM582" t="s">
        <v>3161</v>
      </c>
      <c r="AN582">
        <v>-6.43</v>
      </c>
      <c r="AO582" t="s">
        <v>3161</v>
      </c>
      <c r="AP582">
        <v>2.3390941353377E-2</v>
      </c>
      <c r="AQ582">
        <f>(Table2[[#This Row],[Sharpe Ratio]]-AVERAGE(Table2[Sharpe Ratio]))/_xlfn.STDEV.P(Table2[Sharpe Ratio])</f>
        <v>-0.40465710641073993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670</v>
      </c>
      <c r="AT582">
        <f>_xlfn.RANK.AVG(Table2[[#This Row],[6M Return vs Nifty Z-Score]],Table2[6M Return vs Nifty Z-Score])</f>
        <v>465</v>
      </c>
      <c r="AU582">
        <f>_xlfn.RANK.AVG(Table2[[#This Row],[Sharpe Ratio Z-Score]],Table2[Sharpe Ratio Z-Score])</f>
        <v>444</v>
      </c>
      <c r="AV582">
        <f>(Table2[[#This Row],[Rank 1Y]]+Table2[[#This Row],[Rank 6M]]+Table2[[#This Row],[Rank Sharpe]])/3</f>
        <v>526.33333333333337</v>
      </c>
    </row>
    <row r="583" spans="1:48" x14ac:dyDescent="0.3">
      <c r="A583" t="s">
        <v>544</v>
      </c>
      <c r="B583" t="s">
        <v>545</v>
      </c>
      <c r="C583" t="s">
        <v>3114</v>
      </c>
      <c r="D583" t="s">
        <v>183</v>
      </c>
      <c r="E583">
        <v>36877.058996250002</v>
      </c>
      <c r="F583">
        <v>535.70000000000005</v>
      </c>
      <c r="G583">
        <v>9.2154668036516796</v>
      </c>
      <c r="H583">
        <f>(Table2[[#This Row],[1Y Return vs Nifty]]-AVERAGE(Table2[1Y Return vs Nifty]))/_xlfn.STDEV.P(Table2[1Y Return vs Nifty])</f>
        <v>-0.33735500857032508</v>
      </c>
      <c r="I583">
        <v>-5.7711816972777203</v>
      </c>
      <c r="J583">
        <f>(Table2[[#This Row],[1M Return vs Nifty]]-AVERAGE(Table2[1M Return vs Nifty]))/_xlfn.STDEV.P(Table2[1M Return vs Nifty])</f>
        <v>-0.76455858887358275</v>
      </c>
      <c r="K583">
        <v>-10.8968208049317</v>
      </c>
      <c r="L583">
        <f>(Table2[[#This Row],[6M Return vs Nifty]]-AVERAGE(Table2[6M Return vs Nifty]))/_xlfn.STDEV.P(Table2[6M Return vs Nifty])</f>
        <v>-0.53627121922542442</v>
      </c>
      <c r="M583">
        <v>-5.1419421279491502</v>
      </c>
      <c r="N583">
        <f>(Table2[[#This Row],[1W Return vs Nifty]]-AVERAGE(Table2[1W Return vs Nifty]))/_xlfn.STDEV.P(Table2[1W Return vs Nifty])</f>
        <v>-0.9171141261904957</v>
      </c>
      <c r="O583">
        <v>588.11</v>
      </c>
      <c r="P583">
        <v>605.57559956042496</v>
      </c>
      <c r="Q583">
        <v>579.67900110555502</v>
      </c>
      <c r="R583">
        <v>11.194950722138</v>
      </c>
      <c r="S583" s="1">
        <f>(Table2[[#This Row],[Close Price]]-Table2[[#This Row],[20D EMA]])/Table2[[#This Row],[20D EMA]]</f>
        <v>-8.9115981704102912E-2</v>
      </c>
      <c r="T583" s="1">
        <f>(Table2[[#This Row],[Close Price]]-Table2[[#This Row],[50D EMA]])/Table2[[#This Row],[50D EMA]]</f>
        <v>-0.11538707902224957</v>
      </c>
      <c r="U583" s="1">
        <f>(Table2[[#This Row],[Close Price]]-Table2[[#This Row],[200D EMA]])/Table2[[#This Row],[200D EMA]]</f>
        <v>-7.5867852762785765E-2</v>
      </c>
      <c r="V583">
        <v>0.51810834250540105</v>
      </c>
      <c r="W583">
        <v>534.15</v>
      </c>
      <c r="X583">
        <v>549.95000000000005</v>
      </c>
      <c r="Y583">
        <v>534.15</v>
      </c>
      <c r="Z583">
        <v>571</v>
      </c>
      <c r="AA583">
        <v>534.15</v>
      </c>
      <c r="AB583">
        <v>627</v>
      </c>
      <c r="AC583" s="1">
        <f>(Table2[[#This Row],[Close Price]]/Table2[[#This Row],[Day Low]])-1</f>
        <v>2.9018066086305971E-3</v>
      </c>
      <c r="AD583" s="1">
        <f>(Table2[[#This Row],[Day High]]/Table2[[#This Row],[Close Price]])-1</f>
        <v>2.6600709352249341E-2</v>
      </c>
      <c r="AE583" s="1">
        <f>(Table2[[#This Row],[Close Price]]/Table2[[#This Row],[Current Week Low]])-1</f>
        <v>2.9018066086305971E-3</v>
      </c>
      <c r="AF583" s="1">
        <f>(Table2[[#This Row],[Current Week High]]/Table2[[#This Row],[Close Price]])-1</f>
        <v>6.5895090535747602E-2</v>
      </c>
      <c r="AG583" s="1">
        <f>(Table2[[#This Row],[Close Price]]/Table2[[#This Row],[Current Month Low]])-1</f>
        <v>2.9018066086305971E-3</v>
      </c>
      <c r="AH583" s="1">
        <f>(Table2[[#This Row],[Current Month High]]/Table2[[#This Row],[Close Price]])-1</f>
        <v>0.17043121149897322</v>
      </c>
      <c r="AI583">
        <v>28.794101176031301</v>
      </c>
      <c r="AJ583">
        <v>34.920035260042802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</v>
      </c>
      <c r="AM583" t="s">
        <v>3161</v>
      </c>
      <c r="AN583">
        <v>-13.1</v>
      </c>
      <c r="AO583" t="s">
        <v>3161</v>
      </c>
      <c r="AP583">
        <v>-5.4820625028560999E-2</v>
      </c>
      <c r="AQ583">
        <f>(Table2[[#This Row],[Sharpe Ratio]]-AVERAGE(Table2[Sharpe Ratio]))/_xlfn.STDEV.P(Table2[Sharpe Ratio])</f>
        <v>-1.3239935148834834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409</v>
      </c>
      <c r="AT583">
        <f>_xlfn.RANK.AVG(Table2[[#This Row],[6M Return vs Nifty Z-Score]],Table2[6M Return vs Nifty Z-Score])</f>
        <v>508</v>
      </c>
      <c r="AU583">
        <f>_xlfn.RANK.AVG(Table2[[#This Row],[Sharpe Ratio Z-Score]],Table2[Sharpe Ratio Z-Score])</f>
        <v>663</v>
      </c>
      <c r="AV583">
        <f>(Table2[[#This Row],[Rank 1Y]]+Table2[[#This Row],[Rank 6M]]+Table2[[#This Row],[Rank Sharpe]])/3</f>
        <v>526.66666666666663</v>
      </c>
    </row>
    <row r="584" spans="1:48" x14ac:dyDescent="0.3">
      <c r="A584" t="s">
        <v>766</v>
      </c>
      <c r="B584" t="s">
        <v>767</v>
      </c>
      <c r="C584" t="s">
        <v>3125</v>
      </c>
      <c r="D584" t="s">
        <v>768</v>
      </c>
      <c r="E584">
        <v>20492.561752500002</v>
      </c>
      <c r="F584">
        <v>1286.75</v>
      </c>
      <c r="G584">
        <v>-14.372997390159799</v>
      </c>
      <c r="H584">
        <f>(Table2[[#This Row],[1Y Return vs Nifty]]-AVERAGE(Table2[1Y Return vs Nifty]))/_xlfn.STDEV.P(Table2[1Y Return vs Nifty])</f>
        <v>-0.72687811728739149</v>
      </c>
      <c r="I584">
        <v>-5.1361692335177702</v>
      </c>
      <c r="J584">
        <f>(Table2[[#This Row],[1M Return vs Nifty]]-AVERAGE(Table2[1M Return vs Nifty]))/_xlfn.STDEV.P(Table2[1M Return vs Nifty])</f>
        <v>-0.69349475891703105</v>
      </c>
      <c r="K584">
        <v>-1.2127522655219001</v>
      </c>
      <c r="L584">
        <f>(Table2[[#This Row],[6M Return vs Nifty]]-AVERAGE(Table2[6M Return vs Nifty]))/_xlfn.STDEV.P(Table2[6M Return vs Nifty])</f>
        <v>-0.20066169078851395</v>
      </c>
      <c r="M584">
        <v>-1.2481153919232699</v>
      </c>
      <c r="N584">
        <f>(Table2[[#This Row],[1W Return vs Nifty]]-AVERAGE(Table2[1W Return vs Nifty]))/_xlfn.STDEV.P(Table2[1W Return vs Nifty])</f>
        <v>-0.16175716626627912</v>
      </c>
      <c r="O584">
        <v>1405.52</v>
      </c>
      <c r="P584">
        <v>1416.08997728382</v>
      </c>
      <c r="Q584">
        <v>1355.9133946413001</v>
      </c>
      <c r="R584">
        <v>13.0286097879374</v>
      </c>
      <c r="S584" s="1">
        <f>(Table2[[#This Row],[Close Price]]-Table2[[#This Row],[20D EMA]])/Table2[[#This Row],[20D EMA]]</f>
        <v>-8.4502532870396704E-2</v>
      </c>
      <c r="T584" s="1">
        <f>(Table2[[#This Row],[Close Price]]-Table2[[#This Row],[50D EMA]])/Table2[[#This Row],[50D EMA]]</f>
        <v>-9.1335988078882491E-2</v>
      </c>
      <c r="U584" s="1">
        <f>(Table2[[#This Row],[Close Price]]-Table2[[#This Row],[200D EMA]])/Table2[[#This Row],[200D EMA]]</f>
        <v>-5.1008711112848708E-2</v>
      </c>
      <c r="V584">
        <v>0.907560830085401</v>
      </c>
      <c r="W584">
        <v>1271.3</v>
      </c>
      <c r="X584">
        <v>1374.75</v>
      </c>
      <c r="Y584">
        <v>1271.3</v>
      </c>
      <c r="Z584">
        <v>1391</v>
      </c>
      <c r="AA584">
        <v>1271.3</v>
      </c>
      <c r="AB584">
        <v>1501.65</v>
      </c>
      <c r="AC584" s="1">
        <f>(Table2[[#This Row],[Close Price]]/Table2[[#This Row],[Day Low]])-1</f>
        <v>1.2152914339652376E-2</v>
      </c>
      <c r="AD584" s="1">
        <f>(Table2[[#This Row],[Day High]]/Table2[[#This Row],[Close Price]])-1</f>
        <v>6.8389353021177435E-2</v>
      </c>
      <c r="AE584" s="1">
        <f>(Table2[[#This Row],[Close Price]]/Table2[[#This Row],[Current Week Low]])-1</f>
        <v>1.2152914339652376E-2</v>
      </c>
      <c r="AF584" s="1">
        <f>(Table2[[#This Row],[Current Week High]]/Table2[[#This Row],[Close Price]])-1</f>
        <v>8.1018068777928942E-2</v>
      </c>
      <c r="AG584" s="1">
        <f>(Table2[[#This Row],[Close Price]]/Table2[[#This Row],[Current Month Low]])-1</f>
        <v>1.2152914339652376E-2</v>
      </c>
      <c r="AH584" s="1">
        <f>(Table2[[#This Row],[Current Month High]]/Table2[[#This Row],[Close Price]])-1</f>
        <v>0.1670099086846708</v>
      </c>
      <c r="AI584">
        <v>22.688945016514399</v>
      </c>
      <c r="AJ584">
        <v>15.8868825145224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-0.08</v>
      </c>
      <c r="AM584" t="s">
        <v>3161</v>
      </c>
      <c r="AN584">
        <v>-11.59</v>
      </c>
      <c r="AO584" t="s">
        <v>3161</v>
      </c>
      <c r="AP584">
        <v>-2.4872695776690001E-2</v>
      </c>
      <c r="AQ584">
        <f>(Table2[[#This Row],[Sharpe Ratio]]-AVERAGE(Table2[Sharpe Ratio]))/_xlfn.STDEV.P(Table2[Sharpe Ratio])</f>
        <v>-0.97197113516076861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570</v>
      </c>
      <c r="AT584">
        <f>_xlfn.RANK.AVG(Table2[[#This Row],[6M Return vs Nifty Z-Score]],Table2[6M Return vs Nifty Z-Score])</f>
        <v>394</v>
      </c>
      <c r="AU584">
        <f>_xlfn.RANK.AVG(Table2[[#This Row],[Sharpe Ratio Z-Score]],Table2[Sharpe Ratio Z-Score])</f>
        <v>617</v>
      </c>
      <c r="AV584">
        <f>(Table2[[#This Row],[Rank 1Y]]+Table2[[#This Row],[Rank 6M]]+Table2[[#This Row],[Rank Sharpe]])/3</f>
        <v>527</v>
      </c>
    </row>
    <row r="585" spans="1:48" x14ac:dyDescent="0.3">
      <c r="A585" t="s">
        <v>437</v>
      </c>
      <c r="B585" t="s">
        <v>438</v>
      </c>
      <c r="C585" t="s">
        <v>3126</v>
      </c>
      <c r="D585" t="s">
        <v>439</v>
      </c>
      <c r="E585">
        <v>51448.814745119998</v>
      </c>
      <c r="F585">
        <v>844.4</v>
      </c>
      <c r="G585">
        <v>-3.8811184484329302</v>
      </c>
      <c r="H585">
        <f>(Table2[[#This Row],[1Y Return vs Nifty]]-AVERAGE(Table2[1Y Return vs Nifty]))/_xlfn.STDEV.P(Table2[1Y Return vs Nifty])</f>
        <v>-0.55362269598968916</v>
      </c>
      <c r="I585">
        <v>0.55617029820431296</v>
      </c>
      <c r="J585">
        <f>(Table2[[#This Row],[1M Return vs Nifty]]-AVERAGE(Table2[1M Return vs Nifty]))/_xlfn.STDEV.P(Table2[1M Return vs Nifty])</f>
        <v>-5.646876080973548E-2</v>
      </c>
      <c r="K585">
        <v>-20.277885570489101</v>
      </c>
      <c r="L585">
        <f>(Table2[[#This Row],[6M Return vs Nifty]]-AVERAGE(Table2[6M Return vs Nifty]))/_xlfn.STDEV.P(Table2[6M Return vs Nifty])</f>
        <v>-0.86137989740054965</v>
      </c>
      <c r="M585">
        <v>-1.4767907927444499</v>
      </c>
      <c r="N585">
        <f>(Table2[[#This Row],[1W Return vs Nifty]]-AVERAGE(Table2[1W Return vs Nifty]))/_xlfn.STDEV.P(Table2[1W Return vs Nifty])</f>
        <v>-0.20611752621132171</v>
      </c>
      <c r="O585">
        <v>887.01</v>
      </c>
      <c r="P585">
        <v>924.201359619551</v>
      </c>
      <c r="Q585">
        <v>934.88710682886904</v>
      </c>
      <c r="R585">
        <v>25.582439296093501</v>
      </c>
      <c r="S585" s="1">
        <f>(Table2[[#This Row],[Close Price]]-Table2[[#This Row],[20D EMA]])/Table2[[#This Row],[20D EMA]]</f>
        <v>-4.8037789878355393E-2</v>
      </c>
      <c r="T585" s="1">
        <f>(Table2[[#This Row],[Close Price]]-Table2[[#This Row],[50D EMA]])/Table2[[#This Row],[50D EMA]]</f>
        <v>-8.6346291085744972E-2</v>
      </c>
      <c r="U585" s="1">
        <f>(Table2[[#This Row],[Close Price]]-Table2[[#This Row],[200D EMA]])/Table2[[#This Row],[200D EMA]]</f>
        <v>-9.6789340839024657E-2</v>
      </c>
      <c r="V585">
        <v>0.566383481843028</v>
      </c>
      <c r="W585">
        <v>837</v>
      </c>
      <c r="X585">
        <v>852.95</v>
      </c>
      <c r="Y585">
        <v>837</v>
      </c>
      <c r="Z585">
        <v>875.95</v>
      </c>
      <c r="AA585">
        <v>837</v>
      </c>
      <c r="AB585">
        <v>926.95</v>
      </c>
      <c r="AC585" s="1">
        <f>(Table2[[#This Row],[Close Price]]/Table2[[#This Row],[Day Low]])-1</f>
        <v>8.8410991636798109E-3</v>
      </c>
      <c r="AD585" s="1">
        <f>(Table2[[#This Row],[Day High]]/Table2[[#This Row],[Close Price]])-1</f>
        <v>1.0125532922785396E-2</v>
      </c>
      <c r="AE585" s="1">
        <f>(Table2[[#This Row],[Close Price]]/Table2[[#This Row],[Current Week Low]])-1</f>
        <v>8.8410991636798109E-3</v>
      </c>
      <c r="AF585" s="1">
        <f>(Table2[[#This Row],[Current Week High]]/Table2[[#This Row],[Close Price]])-1</f>
        <v>3.7363808621506456E-2</v>
      </c>
      <c r="AG585" s="1">
        <f>(Table2[[#This Row],[Close Price]]/Table2[[#This Row],[Current Month Low]])-1</f>
        <v>8.8410991636798109E-3</v>
      </c>
      <c r="AH585" s="1">
        <f>(Table2[[#This Row],[Current Month High]]/Table2[[#This Row],[Close Price]])-1</f>
        <v>9.7761724301279163E-2</v>
      </c>
      <c r="AI585">
        <v>39.744197063003298</v>
      </c>
      <c r="AJ585">
        <v>25.6173757810175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-0.14000000000000001</v>
      </c>
      <c r="AM585" t="s">
        <v>3161</v>
      </c>
      <c r="AN585">
        <v>-4.16</v>
      </c>
      <c r="AO585" t="s">
        <v>3161</v>
      </c>
      <c r="AP585">
        <v>9.5333553099699996E-3</v>
      </c>
      <c r="AQ585">
        <f>(Table2[[#This Row],[Sharpe Ratio]]-AVERAGE(Table2[Sharpe Ratio]))/_xlfn.STDEV.P(Table2[Sharpe Ratio])</f>
        <v>-0.56754584490031845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502</v>
      </c>
      <c r="AT585">
        <f>_xlfn.RANK.AVG(Table2[[#This Row],[6M Return vs Nifty Z-Score]],Table2[6M Return vs Nifty Z-Score])</f>
        <v>608</v>
      </c>
      <c r="AU585">
        <f>_xlfn.RANK.AVG(Table2[[#This Row],[Sharpe Ratio Z-Score]],Table2[Sharpe Ratio Z-Score])</f>
        <v>481</v>
      </c>
      <c r="AV585">
        <f>(Table2[[#This Row],[Rank 1Y]]+Table2[[#This Row],[Rank 6M]]+Table2[[#This Row],[Rank Sharpe]])/3</f>
        <v>530.33333333333337</v>
      </c>
    </row>
    <row r="586" spans="1:48" x14ac:dyDescent="0.3">
      <c r="A586" t="s">
        <v>142</v>
      </c>
      <c r="B586" t="s">
        <v>143</v>
      </c>
      <c r="C586" t="s">
        <v>3123</v>
      </c>
      <c r="D586" t="s">
        <v>117</v>
      </c>
      <c r="E586">
        <v>187739.830845099</v>
      </c>
      <c r="F586">
        <v>150.38999999999999</v>
      </c>
      <c r="G586">
        <v>3.9676054467195399</v>
      </c>
      <c r="H586">
        <f>(Table2[[#This Row],[1Y Return vs Nifty]]-AVERAGE(Table2[1Y Return vs Nifty]))/_xlfn.STDEV.P(Table2[1Y Return vs Nifty])</f>
        <v>-0.42401445587782144</v>
      </c>
      <c r="I586">
        <v>5.9461357600747897</v>
      </c>
      <c r="J586">
        <f>(Table2[[#This Row],[1M Return vs Nifty]]-AVERAGE(Table2[1M Return vs Nifty]))/_xlfn.STDEV.P(Table2[1M Return vs Nifty])</f>
        <v>0.54671875268581871</v>
      </c>
      <c r="K586">
        <v>-16.6421531085239</v>
      </c>
      <c r="L586">
        <f>(Table2[[#This Row],[6M Return vs Nifty]]-AVERAGE(Table2[6M Return vs Nifty]))/_xlfn.STDEV.P(Table2[6M Return vs Nifty])</f>
        <v>-0.73538053544670756</v>
      </c>
      <c r="M586">
        <v>-0.38758065217253501</v>
      </c>
      <c r="N586">
        <f>(Table2[[#This Row],[1W Return vs Nifty]]-AVERAGE(Table2[1W Return vs Nifty]))/_xlfn.STDEV.P(Table2[1W Return vs Nifty])</f>
        <v>5.1765339195454074E-3</v>
      </c>
      <c r="O586">
        <v>157.16</v>
      </c>
      <c r="P586">
        <v>157.76249745686201</v>
      </c>
      <c r="Q586">
        <v>153.89177651392799</v>
      </c>
      <c r="R586">
        <v>27.445609889756302</v>
      </c>
      <c r="S586" s="1">
        <f>(Table2[[#This Row],[Close Price]]-Table2[[#This Row],[20D EMA]])/Table2[[#This Row],[20D EMA]]</f>
        <v>-4.3077118859760823E-2</v>
      </c>
      <c r="T586" s="1">
        <f>(Table2[[#This Row],[Close Price]]-Table2[[#This Row],[50D EMA]])/Table2[[#This Row],[50D EMA]]</f>
        <v>-4.67316223798874E-2</v>
      </c>
      <c r="U586" s="1">
        <f>(Table2[[#This Row],[Close Price]]-Table2[[#This Row],[200D EMA]])/Table2[[#This Row],[200D EMA]]</f>
        <v>-2.2754799465266283E-2</v>
      </c>
      <c r="V586">
        <v>0.85984293059389105</v>
      </c>
      <c r="W586">
        <v>150.1</v>
      </c>
      <c r="X586">
        <v>154.9</v>
      </c>
      <c r="Y586">
        <v>150.1</v>
      </c>
      <c r="Z586">
        <v>157.93</v>
      </c>
      <c r="AA586">
        <v>150.1</v>
      </c>
      <c r="AB586">
        <v>169.99</v>
      </c>
      <c r="AC586" s="1">
        <f>(Table2[[#This Row],[Close Price]]/Table2[[#This Row],[Day Low]])-1</f>
        <v>1.9320453031312912E-3</v>
      </c>
      <c r="AD586" s="1">
        <f>(Table2[[#This Row],[Day High]]/Table2[[#This Row],[Close Price]])-1</f>
        <v>2.9988696056918895E-2</v>
      </c>
      <c r="AE586" s="1">
        <f>(Table2[[#This Row],[Close Price]]/Table2[[#This Row],[Current Week Low]])-1</f>
        <v>1.9320453031312912E-3</v>
      </c>
      <c r="AF586" s="1">
        <f>(Table2[[#This Row],[Current Week High]]/Table2[[#This Row],[Close Price]])-1</f>
        <v>5.0136312254804416E-2</v>
      </c>
      <c r="AG586" s="1">
        <f>(Table2[[#This Row],[Close Price]]/Table2[[#This Row],[Current Month Low]])-1</f>
        <v>1.9320453031312912E-3</v>
      </c>
      <c r="AH586" s="1">
        <f>(Table2[[#This Row],[Current Month High]]/Table2[[#This Row],[Close Price]])-1</f>
        <v>0.13032781434935847</v>
      </c>
      <c r="AI586">
        <v>22.747523106589501</v>
      </c>
      <c r="AJ586">
        <v>31.230366492146501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-0.05</v>
      </c>
      <c r="AM586" t="s">
        <v>3161</v>
      </c>
      <c r="AN586">
        <v>-9.81</v>
      </c>
      <c r="AO586" t="s">
        <v>3161</v>
      </c>
      <c r="AP586">
        <v>-1.0599347623129999E-2</v>
      </c>
      <c r="AQ586">
        <f>(Table2[[#This Row],[Sharpe Ratio]]-AVERAGE(Table2[Sharpe Ratio]))/_xlfn.STDEV.P(Table2[Sharpe Ratio])</f>
        <v>-0.80419532864776566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447</v>
      </c>
      <c r="AT586">
        <f>_xlfn.RANK.AVG(Table2[[#This Row],[6M Return vs Nifty Z-Score]],Table2[6M Return vs Nifty Z-Score])</f>
        <v>570</v>
      </c>
      <c r="AU586">
        <f>_xlfn.RANK.AVG(Table2[[#This Row],[Sharpe Ratio Z-Score]],Table2[Sharpe Ratio Z-Score])</f>
        <v>576</v>
      </c>
      <c r="AV586">
        <f>(Table2[[#This Row],[Rank 1Y]]+Table2[[#This Row],[Rank 6M]]+Table2[[#This Row],[Rank Sharpe]])/3</f>
        <v>531</v>
      </c>
    </row>
    <row r="587" spans="1:48" x14ac:dyDescent="0.3">
      <c r="A587" t="s">
        <v>909</v>
      </c>
      <c r="B587" t="s">
        <v>910</v>
      </c>
      <c r="C587" t="s">
        <v>3115</v>
      </c>
      <c r="D587" t="s">
        <v>21</v>
      </c>
      <c r="E587">
        <v>15950.18178743</v>
      </c>
      <c r="F587">
        <v>576.65</v>
      </c>
      <c r="G587">
        <v>-11.756495449218599</v>
      </c>
      <c r="H587">
        <f>(Table2[[#This Row],[1Y Return vs Nifty]]-AVERAGE(Table2[1Y Return vs Nifty]))/_xlfn.STDEV.P(Table2[1Y Return vs Nifty])</f>
        <v>-0.68367106651775966</v>
      </c>
      <c r="I587">
        <v>-1.0224625035319601</v>
      </c>
      <c r="J587">
        <f>(Table2[[#This Row],[1M Return vs Nifty]]-AVERAGE(Table2[1M Return vs Nifty]))/_xlfn.STDEV.P(Table2[1M Return vs Nifty])</f>
        <v>-0.23313252630840667</v>
      </c>
      <c r="K587">
        <v>-22.1505785267112</v>
      </c>
      <c r="L587">
        <f>(Table2[[#This Row],[6M Return vs Nifty]]-AVERAGE(Table2[6M Return vs Nifty]))/_xlfn.STDEV.P(Table2[6M Return vs Nifty])</f>
        <v>-0.92627964458708956</v>
      </c>
      <c r="M587">
        <v>1.86080031773987</v>
      </c>
      <c r="N587">
        <f>(Table2[[#This Row],[1W Return vs Nifty]]-AVERAGE(Table2[1W Return vs Nifty]))/_xlfn.STDEV.P(Table2[1W Return vs Nifty])</f>
        <v>0.44133621161435899</v>
      </c>
      <c r="O587">
        <v>598.36</v>
      </c>
      <c r="P587">
        <v>617.13660260510301</v>
      </c>
      <c r="Q587">
        <v>636.90905177299999</v>
      </c>
      <c r="R587">
        <v>33.785322880699098</v>
      </c>
      <c r="S587" s="1">
        <f>(Table2[[#This Row],[Close Price]]-Table2[[#This Row],[20D EMA]])/Table2[[#This Row],[20D EMA]]</f>
        <v>-3.6282505515074594E-2</v>
      </c>
      <c r="T587" s="1">
        <f>(Table2[[#This Row],[Close Price]]-Table2[[#This Row],[50D EMA]])/Table2[[#This Row],[50D EMA]]</f>
        <v>-6.5603956132561203E-2</v>
      </c>
      <c r="U587" s="1">
        <f>(Table2[[#This Row],[Close Price]]-Table2[[#This Row],[200D EMA]])/Table2[[#This Row],[200D EMA]]</f>
        <v>-9.4611705714110136E-2</v>
      </c>
      <c r="V587">
        <v>0.60413654974624098</v>
      </c>
      <c r="W587">
        <v>572</v>
      </c>
      <c r="X587">
        <v>599.45000000000005</v>
      </c>
      <c r="Y587">
        <v>572</v>
      </c>
      <c r="Z587">
        <v>604.29999999999995</v>
      </c>
      <c r="AA587">
        <v>561.85</v>
      </c>
      <c r="AB587">
        <v>608.75</v>
      </c>
      <c r="AC587" s="1">
        <f>(Table2[[#This Row],[Close Price]]/Table2[[#This Row],[Day Low]])-1</f>
        <v>8.1293706293705803E-3</v>
      </c>
      <c r="AD587" s="1">
        <f>(Table2[[#This Row],[Day High]]/Table2[[#This Row],[Close Price]])-1</f>
        <v>3.953871499176298E-2</v>
      </c>
      <c r="AE587" s="1">
        <f>(Table2[[#This Row],[Close Price]]/Table2[[#This Row],[Current Week Low]])-1</f>
        <v>8.1293706293705803E-3</v>
      </c>
      <c r="AF587" s="1">
        <f>(Table2[[#This Row],[Current Week High]]/Table2[[#This Row],[Close Price]])-1</f>
        <v>4.7949362698343823E-2</v>
      </c>
      <c r="AG587" s="1">
        <f>(Table2[[#This Row],[Close Price]]/Table2[[#This Row],[Current Month Low]])-1</f>
        <v>2.634155023582796E-2</v>
      </c>
      <c r="AH587" s="1">
        <f>(Table2[[#This Row],[Current Month High]]/Table2[[#This Row],[Close Price]])-1</f>
        <v>5.5666348738402815E-2</v>
      </c>
      <c r="AI587">
        <v>49.458076823029501</v>
      </c>
      <c r="AJ587">
        <v>13.168481993916201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-0.08</v>
      </c>
      <c r="AM587" t="s">
        <v>3161</v>
      </c>
      <c r="AN587">
        <v>-0.77</v>
      </c>
      <c r="AO587" t="s">
        <v>3161</v>
      </c>
      <c r="AP587">
        <v>2.986562504668E-2</v>
      </c>
      <c r="AQ587">
        <f>(Table2[[#This Row],[Sharpe Ratio]]-AVERAGE(Table2[Sharpe Ratio]))/_xlfn.STDEV.P(Table2[Sharpe Ratio])</f>
        <v>-0.32855055685603296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557</v>
      </c>
      <c r="AT587">
        <f>_xlfn.RANK.AVG(Table2[[#This Row],[6M Return vs Nifty Z-Score]],Table2[6M Return vs Nifty Z-Score])</f>
        <v>621</v>
      </c>
      <c r="AU587">
        <f>_xlfn.RANK.AVG(Table2[[#This Row],[Sharpe Ratio Z-Score]],Table2[Sharpe Ratio Z-Score])</f>
        <v>415</v>
      </c>
      <c r="AV587">
        <f>(Table2[[#This Row],[Rank 1Y]]+Table2[[#This Row],[Rank 6M]]+Table2[[#This Row],[Rank Sharpe]])/3</f>
        <v>531</v>
      </c>
    </row>
    <row r="588" spans="1:48" x14ac:dyDescent="0.3">
      <c r="A588" t="s">
        <v>1213</v>
      </c>
      <c r="B588" t="s">
        <v>1214</v>
      </c>
      <c r="C588" t="s">
        <v>3125</v>
      </c>
      <c r="D588" t="s">
        <v>768</v>
      </c>
      <c r="E588">
        <v>9475.3690637500004</v>
      </c>
      <c r="F588">
        <v>7347.5</v>
      </c>
      <c r="G588">
        <v>-37.884610633567902</v>
      </c>
      <c r="H588">
        <f>(Table2[[#This Row],[1Y Return vs Nifty]]-AVERAGE(Table2[1Y Return vs Nifty]))/_xlfn.STDEV.P(Table2[1Y Return vs Nifty])</f>
        <v>-1.1151321641078027</v>
      </c>
      <c r="I588">
        <v>-1.6268847354199001</v>
      </c>
      <c r="J588">
        <f>(Table2[[#This Row],[1M Return vs Nifty]]-AVERAGE(Table2[1M Return vs Nifty]))/_xlfn.STDEV.P(Table2[1M Return vs Nifty])</f>
        <v>-0.30077302340120243</v>
      </c>
      <c r="K588">
        <v>-7.0416049392040296</v>
      </c>
      <c r="L588">
        <f>(Table2[[#This Row],[6M Return vs Nifty]]-AVERAGE(Table2[6M Return vs Nifty]))/_xlfn.STDEV.P(Table2[6M Return vs Nifty])</f>
        <v>-0.40266547558018034</v>
      </c>
      <c r="M588">
        <v>-0.61309214004844703</v>
      </c>
      <c r="N588">
        <f>(Table2[[#This Row],[1W Return vs Nifty]]-AVERAGE(Table2[1W Return vs Nifty]))/_xlfn.STDEV.P(Table2[1W Return vs Nifty])</f>
        <v>-3.8570063825527849E-2</v>
      </c>
      <c r="O588">
        <v>7974.05</v>
      </c>
      <c r="P588">
        <v>8361.4435185750099</v>
      </c>
      <c r="Q588">
        <v>8221.2753450002001</v>
      </c>
      <c r="R588">
        <v>18.808546208528298</v>
      </c>
      <c r="S588" s="1">
        <f>(Table2[[#This Row],[Close Price]]-Table2[[#This Row],[20D EMA]])/Table2[[#This Row],[20D EMA]]</f>
        <v>-7.8573623190223305E-2</v>
      </c>
      <c r="T588" s="1">
        <f>(Table2[[#This Row],[Close Price]]-Table2[[#This Row],[50D EMA]])/Table2[[#This Row],[50D EMA]]</f>
        <v>-0.12126417123102329</v>
      </c>
      <c r="U588" s="1">
        <f>(Table2[[#This Row],[Close Price]]-Table2[[#This Row],[200D EMA]])/Table2[[#This Row],[200D EMA]]</f>
        <v>-0.10628221393066344</v>
      </c>
      <c r="V588">
        <v>0.41957378235295401</v>
      </c>
      <c r="W588">
        <v>7301</v>
      </c>
      <c r="X588">
        <v>7689</v>
      </c>
      <c r="Y588">
        <v>7301</v>
      </c>
      <c r="Z588">
        <v>7808.45</v>
      </c>
      <c r="AA588">
        <v>7301</v>
      </c>
      <c r="AB588">
        <v>8272.7999999999993</v>
      </c>
      <c r="AC588" s="1">
        <f>(Table2[[#This Row],[Close Price]]/Table2[[#This Row],[Day Low]])-1</f>
        <v>6.3689905492398946E-3</v>
      </c>
      <c r="AD588" s="1">
        <f>(Table2[[#This Row],[Day High]]/Table2[[#This Row],[Close Price]])-1</f>
        <v>4.6478394011568502E-2</v>
      </c>
      <c r="AE588" s="1">
        <f>(Table2[[#This Row],[Close Price]]/Table2[[#This Row],[Current Week Low]])-1</f>
        <v>6.3689905492398946E-3</v>
      </c>
      <c r="AF588" s="1">
        <f>(Table2[[#This Row],[Current Week High]]/Table2[[#This Row],[Close Price]])-1</f>
        <v>6.2735624362027842E-2</v>
      </c>
      <c r="AG588" s="1">
        <f>(Table2[[#This Row],[Close Price]]/Table2[[#This Row],[Current Month Low]])-1</f>
        <v>6.3689905492398946E-3</v>
      </c>
      <c r="AH588" s="1">
        <f>(Table2[[#This Row],[Current Month High]]/Table2[[#This Row],[Close Price]])-1</f>
        <v>0.12593399115345338</v>
      </c>
      <c r="AI588">
        <v>46.8519904729499</v>
      </c>
      <c r="AJ588">
        <v>11.474390095885401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-0.14000000000000001</v>
      </c>
      <c r="AM588" t="s">
        <v>3161</v>
      </c>
      <c r="AN588">
        <v>-7.95</v>
      </c>
      <c r="AO588" t="s">
        <v>3161</v>
      </c>
      <c r="AP588">
        <v>2.294328516863E-2</v>
      </c>
      <c r="AQ588">
        <f>(Table2[[#This Row],[Sharpe Ratio]]-AVERAGE(Table2[Sharpe Ratio]))/_xlfn.STDEV.P(Table2[Sharpe Ratio])</f>
        <v>-0.40991907274326644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684</v>
      </c>
      <c r="AT588">
        <f>_xlfn.RANK.AVG(Table2[[#This Row],[6M Return vs Nifty Z-Score]],Table2[6M Return vs Nifty Z-Score])</f>
        <v>463</v>
      </c>
      <c r="AU588">
        <f>_xlfn.RANK.AVG(Table2[[#This Row],[Sharpe Ratio Z-Score]],Table2[Sharpe Ratio Z-Score])</f>
        <v>447</v>
      </c>
      <c r="AV588">
        <f>(Table2[[#This Row],[Rank 1Y]]+Table2[[#This Row],[Rank 6M]]+Table2[[#This Row],[Rank Sharpe]])/3</f>
        <v>531.33333333333337</v>
      </c>
    </row>
    <row r="589" spans="1:48" x14ac:dyDescent="0.3">
      <c r="A589" t="s">
        <v>855</v>
      </c>
      <c r="B589" t="s">
        <v>856</v>
      </c>
      <c r="C589" t="s">
        <v>3116</v>
      </c>
      <c r="D589" t="s">
        <v>539</v>
      </c>
      <c r="E589">
        <v>17740.110099400001</v>
      </c>
      <c r="F589">
        <v>417.95</v>
      </c>
      <c r="G589">
        <v>-52.0456347355315</v>
      </c>
      <c r="H589">
        <f>(Table2[[#This Row],[1Y Return vs Nifty]]-AVERAGE(Table2[1Y Return vs Nifty]))/_xlfn.STDEV.P(Table2[1Y Return vs Nifty])</f>
        <v>-1.348977237084674</v>
      </c>
      <c r="I589">
        <v>-13.0017150855222</v>
      </c>
      <c r="J589">
        <f>(Table2[[#This Row],[1M Return vs Nifty]]-AVERAGE(Table2[1M Return vs Nifty]))/_xlfn.STDEV.P(Table2[1M Return vs Nifty])</f>
        <v>-1.5737228565400121</v>
      </c>
      <c r="K589">
        <v>-7.21310483286973</v>
      </c>
      <c r="L589">
        <f>(Table2[[#This Row],[6M Return vs Nifty]]-AVERAGE(Table2[6M Return vs Nifty]))/_xlfn.STDEV.P(Table2[6M Return vs Nifty])</f>
        <v>-0.40860894843003626</v>
      </c>
      <c r="M589">
        <v>-5.0360168512507402</v>
      </c>
      <c r="N589">
        <f>(Table2[[#This Row],[1W Return vs Nifty]]-AVERAGE(Table2[1W Return vs Nifty]))/_xlfn.STDEV.P(Table2[1W Return vs Nifty])</f>
        <v>-0.89656585827560031</v>
      </c>
      <c r="O589">
        <v>460.87</v>
      </c>
      <c r="P589">
        <v>465.54928253599201</v>
      </c>
      <c r="Q589">
        <v>474.12946165079802</v>
      </c>
      <c r="R589">
        <v>24.198317284493498</v>
      </c>
      <c r="S589" s="1">
        <f>(Table2[[#This Row],[Close Price]]-Table2[[#This Row],[20D EMA]])/Table2[[#This Row],[20D EMA]]</f>
        <v>-9.3128214029986792E-2</v>
      </c>
      <c r="T589" s="1">
        <f>(Table2[[#This Row],[Close Price]]-Table2[[#This Row],[50D EMA]])/Table2[[#This Row],[50D EMA]]</f>
        <v>-0.1022432733151341</v>
      </c>
      <c r="U589" s="1">
        <f>(Table2[[#This Row],[Close Price]]-Table2[[#This Row],[200D EMA]])/Table2[[#This Row],[200D EMA]]</f>
        <v>-0.11848970839144958</v>
      </c>
      <c r="V589">
        <v>0.54829268071134796</v>
      </c>
      <c r="W589">
        <v>413.75</v>
      </c>
      <c r="X589">
        <v>438.35</v>
      </c>
      <c r="Y589">
        <v>413.75</v>
      </c>
      <c r="Z589">
        <v>457.2</v>
      </c>
      <c r="AA589">
        <v>413.75</v>
      </c>
      <c r="AB589">
        <v>482.5</v>
      </c>
      <c r="AC589" s="1">
        <f>(Table2[[#This Row],[Close Price]]/Table2[[#This Row],[Day Low]])-1</f>
        <v>1.0151057401812658E-2</v>
      </c>
      <c r="AD589" s="1">
        <f>(Table2[[#This Row],[Day High]]/Table2[[#This Row],[Close Price]])-1</f>
        <v>4.8809666228017745E-2</v>
      </c>
      <c r="AE589" s="1">
        <f>(Table2[[#This Row],[Close Price]]/Table2[[#This Row],[Current Week Low]])-1</f>
        <v>1.0151057401812658E-2</v>
      </c>
      <c r="AF589" s="1">
        <f>(Table2[[#This Row],[Current Week High]]/Table2[[#This Row],[Close Price]])-1</f>
        <v>9.3910754874985125E-2</v>
      </c>
      <c r="AG589" s="1">
        <f>(Table2[[#This Row],[Close Price]]/Table2[[#This Row],[Current Month Low]])-1</f>
        <v>1.0151057401812658E-2</v>
      </c>
      <c r="AH589" s="1">
        <f>(Table2[[#This Row],[Current Month High]]/Table2[[#This Row],[Close Price]])-1</f>
        <v>0.15444431152051674</v>
      </c>
      <c r="AI589">
        <v>56.805389363822698</v>
      </c>
      <c r="AJ589">
        <v>37.357039568818102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-0.09</v>
      </c>
      <c r="AM589" t="s">
        <v>3161</v>
      </c>
      <c r="AN589">
        <v>-9.34</v>
      </c>
      <c r="AO589" t="s">
        <v>3161</v>
      </c>
      <c r="AP589">
        <v>2.9303845946558001E-2</v>
      </c>
      <c r="AQ589">
        <f>(Table2[[#This Row],[Sharpe Ratio]]-AVERAGE(Table2[Sharpe Ratio]))/_xlfn.STDEV.P(Table2[Sharpe Ratio])</f>
        <v>-0.33515397888365367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718</v>
      </c>
      <c r="AT589">
        <f>_xlfn.RANK.AVG(Table2[[#This Row],[6M Return vs Nifty Z-Score]],Table2[6M Return vs Nifty Z-Score])</f>
        <v>468</v>
      </c>
      <c r="AU589">
        <f>_xlfn.RANK.AVG(Table2[[#This Row],[Sharpe Ratio Z-Score]],Table2[Sharpe Ratio Z-Score])</f>
        <v>418</v>
      </c>
      <c r="AV589">
        <f>(Table2[[#This Row],[Rank 1Y]]+Table2[[#This Row],[Rank 6M]]+Table2[[#This Row],[Rank Sharpe]])/3</f>
        <v>534.66666666666663</v>
      </c>
    </row>
    <row r="590" spans="1:48" x14ac:dyDescent="0.3">
      <c r="A590" t="s">
        <v>469</v>
      </c>
      <c r="B590" t="s">
        <v>470</v>
      </c>
      <c r="C590" t="s">
        <v>3116</v>
      </c>
      <c r="D590" t="s">
        <v>34</v>
      </c>
      <c r="E590">
        <v>45481.151981340001</v>
      </c>
      <c r="F590">
        <v>99.9</v>
      </c>
      <c r="G590">
        <v>-10.565470911577</v>
      </c>
      <c r="H590">
        <f>(Table2[[#This Row],[1Y Return vs Nifty]]-AVERAGE(Table2[1Y Return vs Nifty]))/_xlfn.STDEV.P(Table2[1Y Return vs Nifty])</f>
        <v>-0.6640033350093143</v>
      </c>
      <c r="I590">
        <v>-1.02594460840289</v>
      </c>
      <c r="J590">
        <f>(Table2[[#This Row],[1M Return vs Nifty]]-AVERAGE(Table2[1M Return vs Nifty]))/_xlfn.STDEV.P(Table2[1M Return vs Nifty])</f>
        <v>-0.23352220638960294</v>
      </c>
      <c r="K590">
        <v>-38.835859178549399</v>
      </c>
      <c r="L590">
        <f>(Table2[[#This Row],[6M Return vs Nifty]]-AVERAGE(Table2[6M Return vs Nifty]))/_xlfn.STDEV.P(Table2[6M Return vs Nifty])</f>
        <v>-1.5045220587761781</v>
      </c>
      <c r="M590">
        <v>1.40310801870636</v>
      </c>
      <c r="N590">
        <f>(Table2[[#This Row],[1W Return vs Nifty]]-AVERAGE(Table2[1W Return vs Nifty]))/_xlfn.STDEV.P(Table2[1W Return vs Nifty])</f>
        <v>0.35254924521442926</v>
      </c>
      <c r="O590">
        <v>106.53</v>
      </c>
      <c r="P590">
        <v>111.269311481861</v>
      </c>
      <c r="Q590">
        <v>117.36682234364</v>
      </c>
      <c r="R590">
        <v>8.3912994778640702</v>
      </c>
      <c r="S590" s="1">
        <f>(Table2[[#This Row],[Close Price]]-Table2[[#This Row],[20D EMA]])/Table2[[#This Row],[20D EMA]]</f>
        <v>-6.2235989862010656E-2</v>
      </c>
      <c r="T590" s="1">
        <f>(Table2[[#This Row],[Close Price]]-Table2[[#This Row],[50D EMA]])/Table2[[#This Row],[50D EMA]]</f>
        <v>-0.10217832150165145</v>
      </c>
      <c r="U590" s="1">
        <f>(Table2[[#This Row],[Close Price]]-Table2[[#This Row],[200D EMA]])/Table2[[#This Row],[200D EMA]]</f>
        <v>-0.14882248658397371</v>
      </c>
      <c r="V590">
        <v>0.61566646451513296</v>
      </c>
      <c r="W590">
        <v>99.3</v>
      </c>
      <c r="X590">
        <v>104.48</v>
      </c>
      <c r="Y590">
        <v>99.3</v>
      </c>
      <c r="Z590">
        <v>106.18</v>
      </c>
      <c r="AA590">
        <v>99.3</v>
      </c>
      <c r="AB590">
        <v>111.69</v>
      </c>
      <c r="AC590" s="1">
        <f>(Table2[[#This Row],[Close Price]]/Table2[[#This Row],[Day Low]])-1</f>
        <v>6.0422960725077246E-3</v>
      </c>
      <c r="AD590" s="1">
        <f>(Table2[[#This Row],[Day High]]/Table2[[#This Row],[Close Price]])-1</f>
        <v>4.5845845845845723E-2</v>
      </c>
      <c r="AE590" s="1">
        <f>(Table2[[#This Row],[Close Price]]/Table2[[#This Row],[Current Week Low]])-1</f>
        <v>6.0422960725077246E-3</v>
      </c>
      <c r="AF590" s="1">
        <f>(Table2[[#This Row],[Current Week High]]/Table2[[#This Row],[Close Price]])-1</f>
        <v>6.2862862862862912E-2</v>
      </c>
      <c r="AG590" s="1">
        <f>(Table2[[#This Row],[Close Price]]/Table2[[#This Row],[Current Month Low]])-1</f>
        <v>6.0422960725077246E-3</v>
      </c>
      <c r="AH590" s="1">
        <f>(Table2[[#This Row],[Current Month High]]/Table2[[#This Row],[Close Price]])-1</f>
        <v>0.11801801801801792</v>
      </c>
      <c r="AI590">
        <v>58.108108108107999</v>
      </c>
      <c r="AJ590">
        <v>15.625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-0.21</v>
      </c>
      <c r="AM590" t="s">
        <v>3161</v>
      </c>
      <c r="AN590">
        <v>-8.15</v>
      </c>
      <c r="AO590" t="s">
        <v>3161</v>
      </c>
      <c r="AP590">
        <v>5.2742867076572997E-2</v>
      </c>
      <c r="AQ590">
        <f>(Table2[[#This Row],[Sharpe Ratio]]-AVERAGE(Table2[Sharpe Ratio]))/_xlfn.STDEV.P(Table2[Sharpe Ratio])</f>
        <v>-5.9640439127198179E-2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551</v>
      </c>
      <c r="AT590">
        <f>_xlfn.RANK.AVG(Table2[[#This Row],[6M Return vs Nifty Z-Score]],Table2[6M Return vs Nifty Z-Score])</f>
        <v>715</v>
      </c>
      <c r="AU590">
        <f>_xlfn.RANK.AVG(Table2[[#This Row],[Sharpe Ratio Z-Score]],Table2[Sharpe Ratio Z-Score])</f>
        <v>348</v>
      </c>
      <c r="AV590">
        <f>(Table2[[#This Row],[Rank 1Y]]+Table2[[#This Row],[Rank 6M]]+Table2[[#This Row],[Rank Sharpe]])/3</f>
        <v>538</v>
      </c>
    </row>
    <row r="591" spans="1:48" x14ac:dyDescent="0.3">
      <c r="A591" t="s">
        <v>662</v>
      </c>
      <c r="B591" t="s">
        <v>663</v>
      </c>
      <c r="C591" t="s">
        <v>3120</v>
      </c>
      <c r="D591" t="s">
        <v>253</v>
      </c>
      <c r="E591">
        <v>27395.861174729998</v>
      </c>
      <c r="F591">
        <v>1020.15</v>
      </c>
      <c r="G591">
        <v>14.5319225123016</v>
      </c>
      <c r="H591">
        <f>(Table2[[#This Row],[1Y Return vs Nifty]]-AVERAGE(Table2[1Y Return vs Nifty]))/_xlfn.STDEV.P(Table2[1Y Return vs Nifty])</f>
        <v>-0.2495628429602717</v>
      </c>
      <c r="I591">
        <v>-1.73436039057396</v>
      </c>
      <c r="J591">
        <f>(Table2[[#This Row],[1M Return vs Nifty]]-AVERAGE(Table2[1M Return vs Nifty]))/_xlfn.STDEV.P(Table2[1M Return vs Nifty])</f>
        <v>-0.31280055375409377</v>
      </c>
      <c r="K591">
        <v>-37.8563144888126</v>
      </c>
      <c r="L591">
        <f>(Table2[[#This Row],[6M Return vs Nifty]]-AVERAGE(Table2[6M Return vs Nifty]))/_xlfn.STDEV.P(Table2[6M Return vs Nifty])</f>
        <v>-1.4705751148788271</v>
      </c>
      <c r="M591">
        <v>1.5546508883997501</v>
      </c>
      <c r="N591">
        <f>(Table2[[#This Row],[1W Return vs Nifty]]-AVERAGE(Table2[1W Return vs Nifty]))/_xlfn.STDEV.P(Table2[1W Return vs Nifty])</f>
        <v>0.38194679397814763</v>
      </c>
      <c r="O591">
        <v>1050.31</v>
      </c>
      <c r="P591">
        <v>1086.49719460859</v>
      </c>
      <c r="Q591">
        <v>1116.6588364315801</v>
      </c>
      <c r="R591">
        <v>40.250419933954298</v>
      </c>
      <c r="S591" s="1">
        <f>(Table2[[#This Row],[Close Price]]-Table2[[#This Row],[20D EMA]])/Table2[[#This Row],[20D EMA]]</f>
        <v>-2.8715331663984892E-2</v>
      </c>
      <c r="T591" s="1">
        <f>(Table2[[#This Row],[Close Price]]-Table2[[#This Row],[50D EMA]])/Table2[[#This Row],[50D EMA]]</f>
        <v>-6.1065224040906585E-2</v>
      </c>
      <c r="U591" s="1">
        <f>(Table2[[#This Row],[Close Price]]-Table2[[#This Row],[200D EMA]])/Table2[[#This Row],[200D EMA]]</f>
        <v>-8.6426429705231997E-2</v>
      </c>
      <c r="V591">
        <v>1.34685666474967</v>
      </c>
      <c r="W591">
        <v>1010.05</v>
      </c>
      <c r="X591">
        <v>1052.0999999999999</v>
      </c>
      <c r="Y591">
        <v>1010.05</v>
      </c>
      <c r="Z591">
        <v>1075</v>
      </c>
      <c r="AA591">
        <v>935.5</v>
      </c>
      <c r="AB591">
        <v>1117.95</v>
      </c>
      <c r="AC591" s="1">
        <f>(Table2[[#This Row],[Close Price]]/Table2[[#This Row],[Day Low]])-1</f>
        <v>9.9995049750012388E-3</v>
      </c>
      <c r="AD591" s="1">
        <f>(Table2[[#This Row],[Day High]]/Table2[[#This Row],[Close Price]])-1</f>
        <v>3.1318923687692957E-2</v>
      </c>
      <c r="AE591" s="1">
        <f>(Table2[[#This Row],[Close Price]]/Table2[[#This Row],[Current Week Low]])-1</f>
        <v>9.9995049750012388E-3</v>
      </c>
      <c r="AF591" s="1">
        <f>(Table2[[#This Row],[Current Week High]]/Table2[[#This Row],[Close Price]])-1</f>
        <v>5.3766602950546583E-2</v>
      </c>
      <c r="AG591" s="1">
        <f>(Table2[[#This Row],[Close Price]]/Table2[[#This Row],[Current Month Low]])-1</f>
        <v>9.0486370924639292E-2</v>
      </c>
      <c r="AH591" s="1">
        <f>(Table2[[#This Row],[Current Month High]]/Table2[[#This Row],[Close Price]])-1</f>
        <v>9.5868254668431074E-2</v>
      </c>
      <c r="AI591">
        <v>48.399745135519296</v>
      </c>
      <c r="AJ591">
        <v>44.088983050847403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-0.19</v>
      </c>
      <c r="AM591" t="s">
        <v>3161</v>
      </c>
      <c r="AN591">
        <v>5.49</v>
      </c>
      <c r="AO591" t="s">
        <v>3162</v>
      </c>
      <c r="AQ591">
        <f>(Table2[[#This Row],[Sharpe Ratio]]-AVERAGE(Table2[Sharpe Ratio]))/_xlfn.STDEV.P(Table2[Sharpe Ratio])</f>
        <v>-0.6796054933231942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380</v>
      </c>
      <c r="AT591">
        <f>_xlfn.RANK.AVG(Table2[[#This Row],[6M Return vs Nifty Z-Score]],Table2[6M Return vs Nifty Z-Score])</f>
        <v>713</v>
      </c>
      <c r="AU591">
        <f>_xlfn.RANK.AVG(Table2[[#This Row],[Sharpe Ratio Z-Score]],Table2[Sharpe Ratio Z-Score])</f>
        <v>524.5</v>
      </c>
      <c r="AV591">
        <f>(Table2[[#This Row],[Rank 1Y]]+Table2[[#This Row],[Rank 6M]]+Table2[[#This Row],[Rank Sharpe]])/3</f>
        <v>539.16666666666663</v>
      </c>
    </row>
    <row r="592" spans="1:48" x14ac:dyDescent="0.3">
      <c r="A592" t="s">
        <v>1161</v>
      </c>
      <c r="B592" t="s">
        <v>1162</v>
      </c>
      <c r="C592" t="s">
        <v>3116</v>
      </c>
      <c r="D592" t="s">
        <v>24</v>
      </c>
      <c r="E592">
        <v>10040.581697633999</v>
      </c>
      <c r="F592">
        <v>91.18</v>
      </c>
      <c r="G592">
        <v>-31.005155747310301</v>
      </c>
      <c r="H592">
        <f>(Table2[[#This Row],[1Y Return vs Nifty]]-AVERAGE(Table2[1Y Return vs Nifty]))/_xlfn.STDEV.P(Table2[1Y Return vs Nifty])</f>
        <v>-1.0015297425361216</v>
      </c>
      <c r="I592">
        <v>-4.9281858191660799</v>
      </c>
      <c r="J592">
        <f>(Table2[[#This Row],[1M Return vs Nifty]]-AVERAGE(Table2[1M Return vs Nifty]))/_xlfn.STDEV.P(Table2[1M Return vs Nifty])</f>
        <v>-0.67021947089550526</v>
      </c>
      <c r="K592">
        <v>-40.249474244660398</v>
      </c>
      <c r="L592">
        <f>(Table2[[#This Row],[6M Return vs Nifty]]-AVERAGE(Table2[6M Return vs Nifty]))/_xlfn.STDEV.P(Table2[6M Return vs Nifty])</f>
        <v>-1.5535120761225174</v>
      </c>
      <c r="M592">
        <v>-1.7660391457378499</v>
      </c>
      <c r="N592">
        <f>(Table2[[#This Row],[1W Return vs Nifty]]-AVERAGE(Table2[1W Return vs Nifty]))/_xlfn.STDEV.P(Table2[1W Return vs Nifty])</f>
        <v>-0.26222833221065911</v>
      </c>
      <c r="O592">
        <v>99.52</v>
      </c>
      <c r="P592">
        <v>104.402045413102</v>
      </c>
      <c r="Q592">
        <v>111.837782784586</v>
      </c>
      <c r="R592">
        <v>11.2949065688464</v>
      </c>
      <c r="S592" s="1">
        <f>(Table2[[#This Row],[Close Price]]-Table2[[#This Row],[20D EMA]])/Table2[[#This Row],[20D EMA]]</f>
        <v>-8.3802250803858419E-2</v>
      </c>
      <c r="T592" s="1">
        <f>(Table2[[#This Row],[Close Price]]-Table2[[#This Row],[50D EMA]])/Table2[[#This Row],[50D EMA]]</f>
        <v>-0.12664546332195409</v>
      </c>
      <c r="U592" s="1">
        <f>(Table2[[#This Row],[Close Price]]-Table2[[#This Row],[200D EMA]])/Table2[[#This Row],[200D EMA]]</f>
        <v>-0.18471202012628904</v>
      </c>
      <c r="V592">
        <v>0.48750940652225599</v>
      </c>
      <c r="W592">
        <v>89.78</v>
      </c>
      <c r="X592">
        <v>94.69</v>
      </c>
      <c r="Y592">
        <v>89.78</v>
      </c>
      <c r="Z592">
        <v>97.39</v>
      </c>
      <c r="AA592">
        <v>89.78</v>
      </c>
      <c r="AB592">
        <v>108</v>
      </c>
      <c r="AC592" s="1">
        <f>(Table2[[#This Row],[Close Price]]/Table2[[#This Row],[Day Low]])-1</f>
        <v>1.5593673423925258E-2</v>
      </c>
      <c r="AD592" s="1">
        <f>(Table2[[#This Row],[Day High]]/Table2[[#This Row],[Close Price]])-1</f>
        <v>3.8495284053520429E-2</v>
      </c>
      <c r="AE592" s="1">
        <f>(Table2[[#This Row],[Close Price]]/Table2[[#This Row],[Current Week Low]])-1</f>
        <v>1.5593673423925258E-2</v>
      </c>
      <c r="AF592" s="1">
        <f>(Table2[[#This Row],[Current Week High]]/Table2[[#This Row],[Close Price]])-1</f>
        <v>6.8107041017766878E-2</v>
      </c>
      <c r="AG592" s="1">
        <f>(Table2[[#This Row],[Close Price]]/Table2[[#This Row],[Current Month Low]])-1</f>
        <v>1.5593673423925258E-2</v>
      </c>
      <c r="AH592" s="1">
        <f>(Table2[[#This Row],[Current Month High]]/Table2[[#This Row],[Close Price]])-1</f>
        <v>0.18447027856986176</v>
      </c>
      <c r="AI592">
        <v>67.251590261022102</v>
      </c>
      <c r="AJ592">
        <v>1.5593673423925201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-0.22</v>
      </c>
      <c r="AM592" t="s">
        <v>3161</v>
      </c>
      <c r="AN592">
        <v>-10.37</v>
      </c>
      <c r="AO592" t="s">
        <v>3161</v>
      </c>
      <c r="AP592">
        <v>8.8933355799917999E-2</v>
      </c>
      <c r="AQ592">
        <f>(Table2[[#This Row],[Sharpe Ratio]]-AVERAGE(Table2[Sharpe Ratio]))/_xlfn.STDEV.P(Table2[Sharpe Ratio])</f>
        <v>0.36575999028392919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655</v>
      </c>
      <c r="AT592">
        <f>_xlfn.RANK.AVG(Table2[[#This Row],[6M Return vs Nifty Z-Score]],Table2[6M Return vs Nifty Z-Score])</f>
        <v>718</v>
      </c>
      <c r="AU592">
        <f>_xlfn.RANK.AVG(Table2[[#This Row],[Sharpe Ratio Z-Score]],Table2[Sharpe Ratio Z-Score])</f>
        <v>246</v>
      </c>
      <c r="AV592">
        <f>(Table2[[#This Row],[Rank 1Y]]+Table2[[#This Row],[Rank 6M]]+Table2[[#This Row],[Rank Sharpe]])/3</f>
        <v>539.66666666666663</v>
      </c>
    </row>
    <row r="593" spans="1:48" x14ac:dyDescent="0.3">
      <c r="A593" t="s">
        <v>1650</v>
      </c>
      <c r="B593" t="s">
        <v>1651</v>
      </c>
      <c r="C593" t="s">
        <v>3127</v>
      </c>
      <c r="D593" t="s">
        <v>265</v>
      </c>
      <c r="E593">
        <v>5243.32438826</v>
      </c>
      <c r="F593">
        <v>661.15</v>
      </c>
      <c r="G593">
        <v>-19.783783546967399</v>
      </c>
      <c r="H593">
        <f>(Table2[[#This Row],[1Y Return vs Nifty]]-AVERAGE(Table2[1Y Return vs Nifty]))/_xlfn.STDEV.P(Table2[1Y Return vs Nifty])</f>
        <v>-0.81622798877906366</v>
      </c>
      <c r="I593">
        <v>5.7908488642663603</v>
      </c>
      <c r="J593">
        <f>(Table2[[#This Row],[1M Return vs Nifty]]-AVERAGE(Table2[1M Return vs Nifty]))/_xlfn.STDEV.P(Table2[1M Return vs Nifty])</f>
        <v>0.5293406976270717</v>
      </c>
      <c r="K593">
        <v>-10.852953173058401</v>
      </c>
      <c r="L593">
        <f>(Table2[[#This Row],[6M Return vs Nifty]]-AVERAGE(Table2[6M Return vs Nifty]))/_xlfn.STDEV.P(Table2[6M Return vs Nifty])</f>
        <v>-0.53475094960044933</v>
      </c>
      <c r="M593">
        <v>0.84121090788436104</v>
      </c>
      <c r="N593">
        <f>(Table2[[#This Row],[1W Return vs Nifty]]-AVERAGE(Table2[1W Return vs Nifty]))/_xlfn.STDEV.P(Table2[1W Return vs Nifty])</f>
        <v>0.24354776102053047</v>
      </c>
      <c r="O593">
        <v>694.24</v>
      </c>
      <c r="P593">
        <v>710.15539775931302</v>
      </c>
      <c r="Q593">
        <v>701.72041942175804</v>
      </c>
      <c r="R593">
        <v>31.1368717510924</v>
      </c>
      <c r="S593" s="1">
        <f>(Table2[[#This Row],[Close Price]]-Table2[[#This Row],[20D EMA]])/Table2[[#This Row],[20D EMA]]</f>
        <v>-4.7663632173311869E-2</v>
      </c>
      <c r="T593" s="1">
        <f>(Table2[[#This Row],[Close Price]]-Table2[[#This Row],[50D EMA]])/Table2[[#This Row],[50D EMA]]</f>
        <v>-6.9006583508250716E-2</v>
      </c>
      <c r="U593" s="1">
        <f>(Table2[[#This Row],[Close Price]]-Table2[[#This Row],[200D EMA]])/Table2[[#This Row],[200D EMA]]</f>
        <v>-5.7815646087639137E-2</v>
      </c>
      <c r="V593">
        <v>0.80524312908541096</v>
      </c>
      <c r="W593">
        <v>652.79999999999995</v>
      </c>
      <c r="X593">
        <v>699</v>
      </c>
      <c r="Y593">
        <v>652.79999999999995</v>
      </c>
      <c r="Z593">
        <v>721.9</v>
      </c>
      <c r="AA593">
        <v>652.79999999999995</v>
      </c>
      <c r="AB593">
        <v>721.9</v>
      </c>
      <c r="AC593" s="1">
        <f>(Table2[[#This Row],[Close Price]]/Table2[[#This Row],[Day Low]])-1</f>
        <v>1.2791053921568762E-2</v>
      </c>
      <c r="AD593" s="1">
        <f>(Table2[[#This Row],[Day High]]/Table2[[#This Row],[Close Price]])-1</f>
        <v>5.7248733267790897E-2</v>
      </c>
      <c r="AE593" s="1">
        <f>(Table2[[#This Row],[Close Price]]/Table2[[#This Row],[Current Week Low]])-1</f>
        <v>1.2791053921568762E-2</v>
      </c>
      <c r="AF593" s="1">
        <f>(Table2[[#This Row],[Current Week High]]/Table2[[#This Row],[Close Price]])-1</f>
        <v>9.1885351281857375E-2</v>
      </c>
      <c r="AG593" s="1">
        <f>(Table2[[#This Row],[Close Price]]/Table2[[#This Row],[Current Month Low]])-1</f>
        <v>1.2791053921568762E-2</v>
      </c>
      <c r="AH593" s="1">
        <f>(Table2[[#This Row],[Current Month High]]/Table2[[#This Row],[Close Price]])-1</f>
        <v>9.1885351281857375E-2</v>
      </c>
      <c r="AI593">
        <v>33.676170309309498</v>
      </c>
      <c r="AJ593">
        <v>13.873579056148801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-0.12</v>
      </c>
      <c r="AM593" t="s">
        <v>3161</v>
      </c>
      <c r="AN593">
        <v>-3.03</v>
      </c>
      <c r="AO593" t="s">
        <v>3161</v>
      </c>
      <c r="AQ593">
        <f>(Table2[[#This Row],[Sharpe Ratio]]-AVERAGE(Table2[Sharpe Ratio]))/_xlfn.STDEV.P(Table2[Sharpe Ratio])</f>
        <v>-0.6796054933231942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599</v>
      </c>
      <c r="AT593">
        <f>_xlfn.RANK.AVG(Table2[[#This Row],[6M Return vs Nifty Z-Score]],Table2[6M Return vs Nifty Z-Score])</f>
        <v>507</v>
      </c>
      <c r="AU593">
        <f>_xlfn.RANK.AVG(Table2[[#This Row],[Sharpe Ratio Z-Score]],Table2[Sharpe Ratio Z-Score])</f>
        <v>524.5</v>
      </c>
      <c r="AV593">
        <f>(Table2[[#This Row],[Rank 1Y]]+Table2[[#This Row],[Rank 6M]]+Table2[[#This Row],[Rank Sharpe]])/3</f>
        <v>543.5</v>
      </c>
    </row>
    <row r="594" spans="1:48" x14ac:dyDescent="0.3">
      <c r="A594" t="s">
        <v>1393</v>
      </c>
      <c r="B594" t="s">
        <v>1394</v>
      </c>
      <c r="C594" t="s">
        <v>3127</v>
      </c>
      <c r="D594" t="s">
        <v>456</v>
      </c>
      <c r="E594">
        <v>7708.3069713000004</v>
      </c>
      <c r="F594">
        <v>575.25</v>
      </c>
      <c r="G594">
        <v>-35.373113725377401</v>
      </c>
      <c r="H594">
        <f>(Table2[[#This Row],[1Y Return vs Nifty]]-AVERAGE(Table2[1Y Return vs Nifty]))/_xlfn.STDEV.P(Table2[1Y Return vs Nifty])</f>
        <v>-1.0736590917121727</v>
      </c>
      <c r="I594">
        <v>-1.17495577050303</v>
      </c>
      <c r="J594">
        <f>(Table2[[#This Row],[1M Return vs Nifty]]-AVERAGE(Table2[1M Return vs Nifty]))/_xlfn.STDEV.P(Table2[1M Return vs Nifty])</f>
        <v>-0.25019794818908286</v>
      </c>
      <c r="K594">
        <v>-44.355220469609797</v>
      </c>
      <c r="L594">
        <f>(Table2[[#This Row],[6M Return vs Nifty]]-AVERAGE(Table2[6M Return vs Nifty]))/_xlfn.STDEV.P(Table2[6M Return vs Nifty])</f>
        <v>-1.6958001597755139</v>
      </c>
      <c r="M594">
        <v>1.49841102878207E-2</v>
      </c>
      <c r="N594">
        <f>(Table2[[#This Row],[1W Return vs Nifty]]-AVERAGE(Table2[1W Return vs Nifty]))/_xlfn.STDEV.P(Table2[1W Return vs Nifty])</f>
        <v>8.3269401363107898E-2</v>
      </c>
      <c r="O594">
        <v>618.17999999999995</v>
      </c>
      <c r="P594">
        <v>636.38047897432398</v>
      </c>
      <c r="Q594">
        <v>698.59721059880803</v>
      </c>
      <c r="R594">
        <v>15.8709375120681</v>
      </c>
      <c r="S594" s="1">
        <f>(Table2[[#This Row],[Close Price]]-Table2[[#This Row],[20D EMA]])/Table2[[#This Row],[20D EMA]]</f>
        <v>-6.9445792487624891E-2</v>
      </c>
      <c r="T594" s="1">
        <f>(Table2[[#This Row],[Close Price]]-Table2[[#This Row],[50D EMA]])/Table2[[#This Row],[50D EMA]]</f>
        <v>-9.6059638838780922E-2</v>
      </c>
      <c r="U594" s="1">
        <f>(Table2[[#This Row],[Close Price]]-Table2[[#This Row],[200D EMA]])/Table2[[#This Row],[200D EMA]]</f>
        <v>-0.17656413270399407</v>
      </c>
      <c r="V594">
        <v>0.60036842549469904</v>
      </c>
      <c r="W594">
        <v>573.6</v>
      </c>
      <c r="X594">
        <v>599.75</v>
      </c>
      <c r="Y594">
        <v>573.6</v>
      </c>
      <c r="Z594">
        <v>609.4</v>
      </c>
      <c r="AA594">
        <v>573.6</v>
      </c>
      <c r="AB594">
        <v>655.8</v>
      </c>
      <c r="AC594" s="1">
        <f>(Table2[[#This Row],[Close Price]]/Table2[[#This Row],[Day Low]])-1</f>
        <v>2.8765690376568731E-3</v>
      </c>
      <c r="AD594" s="1">
        <f>(Table2[[#This Row],[Day High]]/Table2[[#This Row],[Close Price]])-1</f>
        <v>4.2590178183398608E-2</v>
      </c>
      <c r="AE594" s="1">
        <f>(Table2[[#This Row],[Close Price]]/Table2[[#This Row],[Current Week Low]])-1</f>
        <v>2.8765690376568731E-3</v>
      </c>
      <c r="AF594" s="1">
        <f>(Table2[[#This Row],[Current Week High]]/Table2[[#This Row],[Close Price]])-1</f>
        <v>5.9365493263798363E-2</v>
      </c>
      <c r="AG594" s="1">
        <f>(Table2[[#This Row],[Close Price]]/Table2[[#This Row],[Current Month Low]])-1</f>
        <v>2.8765690376568731E-3</v>
      </c>
      <c r="AH594" s="1">
        <f>(Table2[[#This Row],[Current Month High]]/Table2[[#This Row],[Close Price]])-1</f>
        <v>0.14002607561929592</v>
      </c>
      <c r="AI594">
        <v>90.699695784441502</v>
      </c>
      <c r="AJ594">
        <v>1.0540184453228001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</v>
      </c>
      <c r="AM594" t="s">
        <v>3161</v>
      </c>
      <c r="AN594">
        <v>-9.1199999999999992</v>
      </c>
      <c r="AO594" t="s">
        <v>3161</v>
      </c>
      <c r="AP594">
        <v>9.4615307899309997E-2</v>
      </c>
      <c r="AQ594">
        <f>(Table2[[#This Row],[Sharpe Ratio]]-AVERAGE(Table2[Sharpe Ratio]))/_xlfn.STDEV.P(Table2[Sharpe Ratio])</f>
        <v>0.43254839100026538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677</v>
      </c>
      <c r="AT594">
        <f>_xlfn.RANK.AVG(Table2[[#This Row],[6M Return vs Nifty Z-Score]],Table2[6M Return vs Nifty Z-Score])</f>
        <v>726</v>
      </c>
      <c r="AU594">
        <f>_xlfn.RANK.AVG(Table2[[#This Row],[Sharpe Ratio Z-Score]],Table2[Sharpe Ratio Z-Score])</f>
        <v>228</v>
      </c>
      <c r="AV594">
        <f>(Table2[[#This Row],[Rank 1Y]]+Table2[[#This Row],[Rank 6M]]+Table2[[#This Row],[Rank Sharpe]])/3</f>
        <v>543.66666666666663</v>
      </c>
    </row>
    <row r="595" spans="1:48" x14ac:dyDescent="0.3">
      <c r="A595" t="s">
        <v>81</v>
      </c>
      <c r="B595" t="s">
        <v>82</v>
      </c>
      <c r="C595" t="s">
        <v>3125</v>
      </c>
      <c r="D595" t="s">
        <v>83</v>
      </c>
      <c r="E595">
        <v>295368.33067479997</v>
      </c>
      <c r="F595">
        <v>3329.8</v>
      </c>
      <c r="G595">
        <v>-20.767193450710302</v>
      </c>
      <c r="H595">
        <f>(Table2[[#This Row],[1Y Return vs Nifty]]-AVERAGE(Table2[1Y Return vs Nifty]))/_xlfn.STDEV.P(Table2[1Y Return vs Nifty])</f>
        <v>-0.83246731999205481</v>
      </c>
      <c r="I595">
        <v>-6.3681584827491902</v>
      </c>
      <c r="J595">
        <f>(Table2[[#This Row],[1M Return vs Nifty]]-AVERAGE(Table2[1M Return vs Nifty]))/_xlfn.STDEV.P(Table2[1M Return vs Nifty])</f>
        <v>-0.8313658709221291</v>
      </c>
      <c r="K595">
        <v>-16.983501070104602</v>
      </c>
      <c r="L595">
        <f>(Table2[[#This Row],[6M Return vs Nifty]]-AVERAGE(Table2[6M Return vs Nifty]))/_xlfn.STDEV.P(Table2[6M Return vs Nifty])</f>
        <v>-0.74721023573773648</v>
      </c>
      <c r="M595">
        <v>-1.85482330104739</v>
      </c>
      <c r="N595">
        <f>(Table2[[#This Row],[1W Return vs Nifty]]-AVERAGE(Table2[1W Return vs Nifty]))/_xlfn.STDEV.P(Table2[1W Return vs Nifty])</f>
        <v>-0.27945142255096017</v>
      </c>
      <c r="O595">
        <v>3520.53</v>
      </c>
      <c r="P595">
        <v>3556.19050315097</v>
      </c>
      <c r="Q595">
        <v>3472.29475435311</v>
      </c>
      <c r="R595">
        <v>16.652510186044399</v>
      </c>
      <c r="S595" s="1">
        <f>(Table2[[#This Row],[Close Price]]-Table2[[#This Row],[20D EMA]])/Table2[[#This Row],[20D EMA]]</f>
        <v>-5.4176501833530746E-2</v>
      </c>
      <c r="T595" s="1">
        <f>(Table2[[#This Row],[Close Price]]-Table2[[#This Row],[50D EMA]])/Table2[[#This Row],[50D EMA]]</f>
        <v>-6.3660960499831512E-2</v>
      </c>
      <c r="U595" s="1">
        <f>(Table2[[#This Row],[Close Price]]-Table2[[#This Row],[200D EMA]])/Table2[[#This Row],[200D EMA]]</f>
        <v>-4.103763200818953E-2</v>
      </c>
      <c r="V595">
        <v>0.682994293148109</v>
      </c>
      <c r="W595">
        <v>3319.25</v>
      </c>
      <c r="X595">
        <v>3421.5</v>
      </c>
      <c r="Y595">
        <v>3319.25</v>
      </c>
      <c r="Z595">
        <v>3421.5</v>
      </c>
      <c r="AA595">
        <v>3296.1</v>
      </c>
      <c r="AB595">
        <v>3837.95</v>
      </c>
      <c r="AC595" s="1">
        <f>(Table2[[#This Row],[Close Price]]/Table2[[#This Row],[Day Low]])-1</f>
        <v>3.1784288619418621E-3</v>
      </c>
      <c r="AD595" s="1">
        <f>(Table2[[#This Row],[Day High]]/Table2[[#This Row],[Close Price]])-1</f>
        <v>2.7539191543035635E-2</v>
      </c>
      <c r="AE595" s="1">
        <f>(Table2[[#This Row],[Close Price]]/Table2[[#This Row],[Current Week Low]])-1</f>
        <v>3.1784288619418621E-3</v>
      </c>
      <c r="AF595" s="1">
        <f>(Table2[[#This Row],[Current Week High]]/Table2[[#This Row],[Close Price]])-1</f>
        <v>2.7539191543035635E-2</v>
      </c>
      <c r="AG595" s="1">
        <f>(Table2[[#This Row],[Close Price]]/Table2[[#This Row],[Current Month Low]])-1</f>
        <v>1.0224204362731859E-2</v>
      </c>
      <c r="AH595" s="1">
        <f>(Table2[[#This Row],[Current Month High]]/Table2[[#This Row],[Close Price]])-1</f>
        <v>0.15260676316895894</v>
      </c>
      <c r="AI595">
        <v>16.732236170340499</v>
      </c>
      <c r="AJ595">
        <v>8.9719045047698494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-0.04</v>
      </c>
      <c r="AM595" t="s">
        <v>3161</v>
      </c>
      <c r="AN595">
        <v>-9.27</v>
      </c>
      <c r="AO595" t="s">
        <v>3161</v>
      </c>
      <c r="AP595">
        <v>2.0452782229591002E-2</v>
      </c>
      <c r="AQ595">
        <f>(Table2[[#This Row],[Sharpe Ratio]]-AVERAGE(Table2[Sharpe Ratio]))/_xlfn.STDEV.P(Table2[Sharpe Ratio])</f>
        <v>-0.43919364341336209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602</v>
      </c>
      <c r="AT595">
        <f>_xlfn.RANK.AVG(Table2[[#This Row],[6M Return vs Nifty Z-Score]],Table2[6M Return vs Nifty Z-Score])</f>
        <v>572</v>
      </c>
      <c r="AU595">
        <f>_xlfn.RANK.AVG(Table2[[#This Row],[Sharpe Ratio Z-Score]],Table2[Sharpe Ratio Z-Score])</f>
        <v>459</v>
      </c>
      <c r="AV595">
        <f>(Table2[[#This Row],[Rank 1Y]]+Table2[[#This Row],[Rank 6M]]+Table2[[#This Row],[Rank Sharpe]])/3</f>
        <v>544.33333333333337</v>
      </c>
    </row>
    <row r="596" spans="1:48" x14ac:dyDescent="0.3">
      <c r="A596" t="s">
        <v>1226</v>
      </c>
      <c r="B596" t="s">
        <v>1227</v>
      </c>
      <c r="C596" t="s">
        <v>3130</v>
      </c>
      <c r="D596" t="s">
        <v>414</v>
      </c>
      <c r="E596">
        <v>9329.9986670849994</v>
      </c>
      <c r="F596">
        <v>634.95000000000005</v>
      </c>
      <c r="G596">
        <v>-27.215482788574501</v>
      </c>
      <c r="H596">
        <f>(Table2[[#This Row],[1Y Return vs Nifty]]-AVERAGE(Table2[1Y Return vs Nifty]))/_xlfn.STDEV.P(Table2[1Y Return vs Nifty])</f>
        <v>-0.93894978057763834</v>
      </c>
      <c r="I596">
        <v>3.9549563896065898</v>
      </c>
      <c r="J596">
        <f>(Table2[[#This Row],[1M Return vs Nifty]]-AVERAGE(Table2[1M Return vs Nifty]))/_xlfn.STDEV.P(Table2[1M Return vs Nifty])</f>
        <v>0.32388717020299601</v>
      </c>
      <c r="K596">
        <v>-16.603467116137999</v>
      </c>
      <c r="L596">
        <f>(Table2[[#This Row],[6M Return vs Nifty]]-AVERAGE(Table2[6M Return vs Nifty]))/_xlfn.STDEV.P(Table2[6M Return vs Nifty])</f>
        <v>-0.73403983988998889</v>
      </c>
      <c r="M596">
        <v>1.2228135982177299</v>
      </c>
      <c r="N596">
        <f>(Table2[[#This Row],[1W Return vs Nifty]]-AVERAGE(Table2[1W Return vs Nifty]))/_xlfn.STDEV.P(Table2[1W Return vs Nifty])</f>
        <v>0.31757423102296967</v>
      </c>
      <c r="O596">
        <v>649.75</v>
      </c>
      <c r="P596">
        <v>660.14791246078403</v>
      </c>
      <c r="Q596">
        <v>667.69806746543304</v>
      </c>
      <c r="R596">
        <v>32.689078889748799</v>
      </c>
      <c r="S596" s="1">
        <f>(Table2[[#This Row],[Close Price]]-Table2[[#This Row],[20D EMA]])/Table2[[#This Row],[20D EMA]]</f>
        <v>-2.277799153520578E-2</v>
      </c>
      <c r="T596" s="1">
        <f>(Table2[[#This Row],[Close Price]]-Table2[[#This Row],[50D EMA]])/Table2[[#This Row],[50D EMA]]</f>
        <v>-3.8170100950339458E-2</v>
      </c>
      <c r="U596" s="1">
        <f>(Table2[[#This Row],[Close Price]]-Table2[[#This Row],[200D EMA]])/Table2[[#This Row],[200D EMA]]</f>
        <v>-4.9046221729746695E-2</v>
      </c>
      <c r="V596">
        <v>0.322227042891779</v>
      </c>
      <c r="W596">
        <v>630</v>
      </c>
      <c r="X596">
        <v>641</v>
      </c>
      <c r="Y596">
        <v>630</v>
      </c>
      <c r="Z596">
        <v>644.20000000000005</v>
      </c>
      <c r="AA596">
        <v>621.1</v>
      </c>
      <c r="AB596">
        <v>701.95</v>
      </c>
      <c r="AC596" s="1">
        <f>(Table2[[#This Row],[Close Price]]/Table2[[#This Row],[Day Low]])-1</f>
        <v>7.8571428571430069E-3</v>
      </c>
      <c r="AD596" s="1">
        <f>(Table2[[#This Row],[Day High]]/Table2[[#This Row],[Close Price]])-1</f>
        <v>9.5283093156941501E-3</v>
      </c>
      <c r="AE596" s="1">
        <f>(Table2[[#This Row],[Close Price]]/Table2[[#This Row],[Current Week Low]])-1</f>
        <v>7.8571428571430069E-3</v>
      </c>
      <c r="AF596" s="1">
        <f>(Table2[[#This Row],[Current Week High]]/Table2[[#This Row],[Close Price]])-1</f>
        <v>1.4568076226474602E-2</v>
      </c>
      <c r="AG596" s="1">
        <f>(Table2[[#This Row],[Close Price]]/Table2[[#This Row],[Current Month Low]])-1</f>
        <v>2.2299146675253567E-2</v>
      </c>
      <c r="AH596" s="1">
        <f>(Table2[[#This Row],[Current Month High]]/Table2[[#This Row],[Close Price]])-1</f>
        <v>0.10552011969446418</v>
      </c>
      <c r="AI596">
        <v>28.340814237341501</v>
      </c>
      <c r="AJ596">
        <v>7.5730622617534902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-0.01</v>
      </c>
      <c r="AM596" t="s">
        <v>3161</v>
      </c>
      <c r="AN596">
        <v>-1.67</v>
      </c>
      <c r="AO596" t="s">
        <v>3161</v>
      </c>
      <c r="AP596">
        <v>2.6748063876613999E-2</v>
      </c>
      <c r="AQ596">
        <f>(Table2[[#This Row],[Sharpe Ratio]]-AVERAGE(Table2[Sharpe Ratio]))/_xlfn.STDEV.P(Table2[Sharpe Ratio])</f>
        <v>-0.36519587188893132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640</v>
      </c>
      <c r="AT596">
        <f>_xlfn.RANK.AVG(Table2[[#This Row],[6M Return vs Nifty Z-Score]],Table2[6M Return vs Nifty Z-Score])</f>
        <v>568</v>
      </c>
      <c r="AU596">
        <f>_xlfn.RANK.AVG(Table2[[#This Row],[Sharpe Ratio Z-Score]],Table2[Sharpe Ratio Z-Score])</f>
        <v>428</v>
      </c>
      <c r="AV596">
        <f>(Table2[[#This Row],[Rank 1Y]]+Table2[[#This Row],[Rank 6M]]+Table2[[#This Row],[Rank Sharpe]])/3</f>
        <v>545.33333333333337</v>
      </c>
    </row>
    <row r="597" spans="1:48" x14ac:dyDescent="0.3">
      <c r="A597" t="s">
        <v>1387</v>
      </c>
      <c r="B597" t="s">
        <v>1388</v>
      </c>
      <c r="C597" t="s">
        <v>3129</v>
      </c>
      <c r="D597" t="s">
        <v>133</v>
      </c>
      <c r="E597">
        <v>7756.8624429749998</v>
      </c>
      <c r="F597">
        <v>500.25</v>
      </c>
      <c r="G597">
        <v>-23.210638401155101</v>
      </c>
      <c r="H597">
        <f>(Table2[[#This Row],[1Y Return vs Nifty]]-AVERAGE(Table2[1Y Return vs Nifty]))/_xlfn.STDEV.P(Table2[1Y Return vs Nifty])</f>
        <v>-0.87281663079313609</v>
      </c>
      <c r="I597">
        <v>-0.30107760868748501</v>
      </c>
      <c r="J597">
        <f>(Table2[[#This Row],[1M Return vs Nifty]]-AVERAGE(Table2[1M Return vs Nifty]))/_xlfn.STDEV.P(Table2[1M Return vs Nifty])</f>
        <v>-0.15240281401754388</v>
      </c>
      <c r="K597">
        <v>-33.932223628601101</v>
      </c>
      <c r="L597">
        <f>(Table2[[#This Row],[6M Return vs Nifty]]-AVERAGE(Table2[6M Return vs Nifty]))/_xlfn.STDEV.P(Table2[6M Return vs Nifty])</f>
        <v>-1.3345824504548065</v>
      </c>
      <c r="M597">
        <v>2.2963801604490302</v>
      </c>
      <c r="N597">
        <f>(Table2[[#This Row],[1W Return vs Nifty]]-AVERAGE(Table2[1W Return vs Nifty]))/_xlfn.STDEV.P(Table2[1W Return vs Nifty])</f>
        <v>0.52583361945969687</v>
      </c>
      <c r="O597">
        <v>519.89</v>
      </c>
      <c r="P597">
        <v>541.77052700631896</v>
      </c>
      <c r="Q597">
        <v>561.97954861678397</v>
      </c>
      <c r="R597">
        <v>37.123093873473401</v>
      </c>
      <c r="S597" s="1">
        <f>(Table2[[#This Row],[Close Price]]-Table2[[#This Row],[20D EMA]])/Table2[[#This Row],[20D EMA]]</f>
        <v>-3.7777222104675962E-2</v>
      </c>
      <c r="T597" s="1">
        <f>(Table2[[#This Row],[Close Price]]-Table2[[#This Row],[50D EMA]])/Table2[[#This Row],[50D EMA]]</f>
        <v>-7.6638585778651416E-2</v>
      </c>
      <c r="U597" s="1">
        <f>(Table2[[#This Row],[Close Price]]-Table2[[#This Row],[200D EMA]])/Table2[[#This Row],[200D EMA]]</f>
        <v>-0.10984305170663353</v>
      </c>
      <c r="V597">
        <v>0.86631360923463796</v>
      </c>
      <c r="W597">
        <v>497.05</v>
      </c>
      <c r="X597">
        <v>510.4</v>
      </c>
      <c r="Y597">
        <v>497.05</v>
      </c>
      <c r="Z597">
        <v>523.95000000000005</v>
      </c>
      <c r="AA597">
        <v>485</v>
      </c>
      <c r="AB597">
        <v>540.95000000000005</v>
      </c>
      <c r="AC597" s="1">
        <f>(Table2[[#This Row],[Close Price]]/Table2[[#This Row],[Day Low]])-1</f>
        <v>6.4379841062267573E-3</v>
      </c>
      <c r="AD597" s="1">
        <f>(Table2[[#This Row],[Day High]]/Table2[[#This Row],[Close Price]])-1</f>
        <v>2.0289855072463725E-2</v>
      </c>
      <c r="AE597" s="1">
        <f>(Table2[[#This Row],[Close Price]]/Table2[[#This Row],[Current Week Low]])-1</f>
        <v>6.4379841062267573E-3</v>
      </c>
      <c r="AF597" s="1">
        <f>(Table2[[#This Row],[Current Week High]]/Table2[[#This Row],[Close Price]])-1</f>
        <v>4.7376311844077978E-2</v>
      </c>
      <c r="AG597" s="1">
        <f>(Table2[[#This Row],[Close Price]]/Table2[[#This Row],[Current Month Low]])-1</f>
        <v>3.1443298969072275E-2</v>
      </c>
      <c r="AH597" s="1">
        <f>(Table2[[#This Row],[Current Month High]]/Table2[[#This Row],[Close Price]])-1</f>
        <v>8.1359320339830177E-2</v>
      </c>
      <c r="AI597">
        <v>35.692153923038397</v>
      </c>
      <c r="AJ597">
        <v>5.3157894736842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-0.13</v>
      </c>
      <c r="AM597" t="s">
        <v>3161</v>
      </c>
      <c r="AN597">
        <v>-3.74</v>
      </c>
      <c r="AO597" t="s">
        <v>3161</v>
      </c>
      <c r="AP597">
        <v>6.4837545016433004E-2</v>
      </c>
      <c r="AQ597">
        <f>(Table2[[#This Row],[Sharpe Ratio]]-AVERAGE(Table2[Sharpe Ratio]))/_xlfn.STDEV.P(Table2[Sharpe Ratio])</f>
        <v>8.2526228710223304E-2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618</v>
      </c>
      <c r="AT597">
        <f>_xlfn.RANK.AVG(Table2[[#This Row],[6M Return vs Nifty Z-Score]],Table2[6M Return vs Nifty Z-Score])</f>
        <v>699</v>
      </c>
      <c r="AU597">
        <f>_xlfn.RANK.AVG(Table2[[#This Row],[Sharpe Ratio Z-Score]],Table2[Sharpe Ratio Z-Score])</f>
        <v>321</v>
      </c>
      <c r="AV597">
        <f>(Table2[[#This Row],[Rank 1Y]]+Table2[[#This Row],[Rank 6M]]+Table2[[#This Row],[Rank Sharpe]])/3</f>
        <v>546</v>
      </c>
    </row>
    <row r="598" spans="1:48" x14ac:dyDescent="0.3">
      <c r="A598" t="s">
        <v>823</v>
      </c>
      <c r="B598" t="s">
        <v>824</v>
      </c>
      <c r="C598" t="s">
        <v>3125</v>
      </c>
      <c r="D598" t="s">
        <v>37</v>
      </c>
      <c r="E598">
        <v>18735.46858388</v>
      </c>
      <c r="F598">
        <v>848.2</v>
      </c>
      <c r="G598">
        <v>-17.108613449326899</v>
      </c>
      <c r="H598">
        <f>(Table2[[#This Row],[1Y Return vs Nifty]]-AVERAGE(Table2[1Y Return vs Nifty]))/_xlfn.STDEV.P(Table2[1Y Return vs Nifty])</f>
        <v>-0.77205213382648685</v>
      </c>
      <c r="I598">
        <v>2.4802403922142799</v>
      </c>
      <c r="J598">
        <f>(Table2[[#This Row],[1M Return vs Nifty]]-AVERAGE(Table2[1M Return vs Nifty]))/_xlfn.STDEV.P(Table2[1M Return vs Nifty])</f>
        <v>0.15885266638810699</v>
      </c>
      <c r="K598">
        <v>-13.4100747289519</v>
      </c>
      <c r="L598">
        <f>(Table2[[#This Row],[6M Return vs Nifty]]-AVERAGE(Table2[6M Return vs Nifty]))/_xlfn.STDEV.P(Table2[6M Return vs Nifty])</f>
        <v>-0.62337014472869634</v>
      </c>
      <c r="M598">
        <v>-2.02748645445336</v>
      </c>
      <c r="N598">
        <f>(Table2[[#This Row],[1W Return vs Nifty]]-AVERAGE(Table2[1W Return vs Nifty]))/_xlfn.STDEV.P(Table2[1W Return vs Nifty])</f>
        <v>-0.31294605995765024</v>
      </c>
      <c r="O598">
        <v>880</v>
      </c>
      <c r="P598">
        <v>891.52807342150595</v>
      </c>
      <c r="Q598">
        <v>868.277733323804</v>
      </c>
      <c r="R598">
        <v>25.837437460155101</v>
      </c>
      <c r="S598" s="1">
        <f>(Table2[[#This Row],[Close Price]]-Table2[[#This Row],[20D EMA]])/Table2[[#This Row],[20D EMA]]</f>
        <v>-3.6136363636363585E-2</v>
      </c>
      <c r="T598" s="1">
        <f>(Table2[[#This Row],[Close Price]]-Table2[[#This Row],[50D EMA]])/Table2[[#This Row],[50D EMA]]</f>
        <v>-4.8599785820789075E-2</v>
      </c>
      <c r="U598" s="1">
        <f>(Table2[[#This Row],[Close Price]]-Table2[[#This Row],[200D EMA]])/Table2[[#This Row],[200D EMA]]</f>
        <v>-2.3123630323842972E-2</v>
      </c>
      <c r="V598">
        <v>0.456608138041735</v>
      </c>
      <c r="W598">
        <v>832.55</v>
      </c>
      <c r="X598">
        <v>869</v>
      </c>
      <c r="Y598">
        <v>832.55</v>
      </c>
      <c r="Z598">
        <v>872.4</v>
      </c>
      <c r="AA598">
        <v>832.55</v>
      </c>
      <c r="AB598">
        <v>913.35</v>
      </c>
      <c r="AC598" s="1">
        <f>(Table2[[#This Row],[Close Price]]/Table2[[#This Row],[Day Low]])-1</f>
        <v>1.8797669809621054E-2</v>
      </c>
      <c r="AD598" s="1">
        <f>(Table2[[#This Row],[Day High]]/Table2[[#This Row],[Close Price]])-1</f>
        <v>2.4522518273991878E-2</v>
      </c>
      <c r="AE598" s="1">
        <f>(Table2[[#This Row],[Close Price]]/Table2[[#This Row],[Current Week Low]])-1</f>
        <v>1.8797669809621054E-2</v>
      </c>
      <c r="AF598" s="1">
        <f>(Table2[[#This Row],[Current Week High]]/Table2[[#This Row],[Close Price]])-1</f>
        <v>2.8531006838009798E-2</v>
      </c>
      <c r="AG598" s="1">
        <f>(Table2[[#This Row],[Close Price]]/Table2[[#This Row],[Current Month Low]])-1</f>
        <v>1.8797669809621054E-2</v>
      </c>
      <c r="AH598" s="1">
        <f>(Table2[[#This Row],[Current Month High]]/Table2[[#This Row],[Close Price]])-1</f>
        <v>7.6809714689931585E-2</v>
      </c>
      <c r="AI598">
        <v>20.8441405328931</v>
      </c>
      <c r="AJ598">
        <v>19.2632170978627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-0.08</v>
      </c>
      <c r="AM598" t="s">
        <v>3161</v>
      </c>
      <c r="AN598">
        <v>-4.99</v>
      </c>
      <c r="AO598" t="s">
        <v>3161</v>
      </c>
      <c r="AQ598">
        <f>(Table2[[#This Row],[Sharpe Ratio]]-AVERAGE(Table2[Sharpe Ratio]))/_xlfn.STDEV.P(Table2[Sharpe Ratio])</f>
        <v>-0.6796054933231942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585</v>
      </c>
      <c r="AT598">
        <f>_xlfn.RANK.AVG(Table2[[#This Row],[6M Return vs Nifty Z-Score]],Table2[6M Return vs Nifty Z-Score])</f>
        <v>529</v>
      </c>
      <c r="AU598">
        <f>_xlfn.RANK.AVG(Table2[[#This Row],[Sharpe Ratio Z-Score]],Table2[Sharpe Ratio Z-Score])</f>
        <v>524.5</v>
      </c>
      <c r="AV598">
        <f>(Table2[[#This Row],[Rank 1Y]]+Table2[[#This Row],[Rank 6M]]+Table2[[#This Row],[Rank Sharpe]])/3</f>
        <v>546.16666666666663</v>
      </c>
    </row>
    <row r="599" spans="1:48" x14ac:dyDescent="0.3">
      <c r="A599" t="s">
        <v>254</v>
      </c>
      <c r="B599" t="s">
        <v>255</v>
      </c>
      <c r="C599" t="s">
        <v>3118</v>
      </c>
      <c r="D599" t="s">
        <v>197</v>
      </c>
      <c r="E599">
        <v>99089.929311710002</v>
      </c>
      <c r="F599">
        <v>559.1</v>
      </c>
      <c r="G599">
        <v>-16.237775615266901</v>
      </c>
      <c r="H599">
        <f>(Table2[[#This Row],[1Y Return vs Nifty]]-AVERAGE(Table2[1Y Return vs Nifty]))/_xlfn.STDEV.P(Table2[1Y Return vs Nifty])</f>
        <v>-0.75767173764959284</v>
      </c>
      <c r="I599">
        <v>-9.7053636521533999</v>
      </c>
      <c r="J599">
        <f>(Table2[[#This Row],[1M Return vs Nifty]]-AVERAGE(Table2[1M Return vs Nifty]))/_xlfn.STDEV.P(Table2[1M Return vs Nifty])</f>
        <v>-1.2048303211857636</v>
      </c>
      <c r="K599">
        <v>0.89980279860064205</v>
      </c>
      <c r="L599">
        <f>(Table2[[#This Row],[6M Return vs Nifty]]-AVERAGE(Table2[6M Return vs Nifty]))/_xlfn.STDEV.P(Table2[6M Return vs Nifty])</f>
        <v>-0.12744932080353413</v>
      </c>
      <c r="M599">
        <v>2.3708533047723801</v>
      </c>
      <c r="N599">
        <f>(Table2[[#This Row],[1W Return vs Nifty]]-AVERAGE(Table2[1W Return vs Nifty]))/_xlfn.STDEV.P(Table2[1W Return vs Nifty])</f>
        <v>0.54028054062637842</v>
      </c>
      <c r="O599">
        <v>587.69000000000005</v>
      </c>
      <c r="P599">
        <v>608.19089921439399</v>
      </c>
      <c r="Q599">
        <v>589.21844006159597</v>
      </c>
      <c r="R599">
        <v>23.246929633863498</v>
      </c>
      <c r="S599" s="1">
        <f>(Table2[[#This Row],[Close Price]]-Table2[[#This Row],[20D EMA]])/Table2[[#This Row],[20D EMA]]</f>
        <v>-4.8648096785720414E-2</v>
      </c>
      <c r="T599" s="1">
        <f>(Table2[[#This Row],[Close Price]]-Table2[[#This Row],[50D EMA]])/Table2[[#This Row],[50D EMA]]</f>
        <v>-8.0716267339424441E-2</v>
      </c>
      <c r="U599" s="1">
        <f>(Table2[[#This Row],[Close Price]]-Table2[[#This Row],[200D EMA]])/Table2[[#This Row],[200D EMA]]</f>
        <v>-5.1115915616027588E-2</v>
      </c>
      <c r="V599">
        <v>0.73688382970669297</v>
      </c>
      <c r="W599">
        <v>556</v>
      </c>
      <c r="X599">
        <v>571.75</v>
      </c>
      <c r="Y599">
        <v>556</v>
      </c>
      <c r="Z599">
        <v>575</v>
      </c>
      <c r="AA599">
        <v>556</v>
      </c>
      <c r="AB599">
        <v>629.75</v>
      </c>
      <c r="AC599" s="1">
        <f>(Table2[[#This Row],[Close Price]]/Table2[[#This Row],[Day Low]])-1</f>
        <v>5.5755395683454445E-3</v>
      </c>
      <c r="AD599" s="1">
        <f>(Table2[[#This Row],[Day High]]/Table2[[#This Row],[Close Price]])-1</f>
        <v>2.2625648363441275E-2</v>
      </c>
      <c r="AE599" s="1">
        <f>(Table2[[#This Row],[Close Price]]/Table2[[#This Row],[Current Week Low]])-1</f>
        <v>5.5755395683454445E-3</v>
      </c>
      <c r="AF599" s="1">
        <f>(Table2[[#This Row],[Current Week High]]/Table2[[#This Row],[Close Price]])-1</f>
        <v>2.8438561974601928E-2</v>
      </c>
      <c r="AG599" s="1">
        <f>(Table2[[#This Row],[Close Price]]/Table2[[#This Row],[Current Month Low]])-1</f>
        <v>5.5755395683454445E-3</v>
      </c>
      <c r="AH599" s="1">
        <f>(Table2[[#This Row],[Current Month High]]/Table2[[#This Row],[Close Price]])-1</f>
        <v>0.12636379896261851</v>
      </c>
      <c r="AI599">
        <v>20.193167590770798</v>
      </c>
      <c r="AJ599">
        <v>14.2886345053148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-0.08</v>
      </c>
      <c r="AM599" t="s">
        <v>3161</v>
      </c>
      <c r="AN599">
        <v>-2.33</v>
      </c>
      <c r="AO599" t="s">
        <v>3161</v>
      </c>
      <c r="AP599">
        <v>-8.1957060422308006E-2</v>
      </c>
      <c r="AQ599">
        <f>(Table2[[#This Row],[Sharpe Ratio]]-AVERAGE(Table2[Sharpe Ratio]))/_xlfn.STDEV.P(Table2[Sharpe Ratio])</f>
        <v>-1.6429682421228209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577</v>
      </c>
      <c r="AT599">
        <f>_xlfn.RANK.AVG(Table2[[#This Row],[6M Return vs Nifty Z-Score]],Table2[6M Return vs Nifty Z-Score])</f>
        <v>369</v>
      </c>
      <c r="AU599">
        <f>_xlfn.RANK.AVG(Table2[[#This Row],[Sharpe Ratio Z-Score]],Table2[Sharpe Ratio Z-Score])</f>
        <v>696</v>
      </c>
      <c r="AV599">
        <f>(Table2[[#This Row],[Rank 1Y]]+Table2[[#This Row],[Rank 6M]]+Table2[[#This Row],[Rank Sharpe]])/3</f>
        <v>547.33333333333337</v>
      </c>
    </row>
    <row r="600" spans="1:48" x14ac:dyDescent="0.3">
      <c r="A600" t="s">
        <v>516</v>
      </c>
      <c r="B600" t="s">
        <v>517</v>
      </c>
      <c r="C600" t="s">
        <v>3122</v>
      </c>
      <c r="D600" t="s">
        <v>192</v>
      </c>
      <c r="E600">
        <v>39471.442143150001</v>
      </c>
      <c r="F600">
        <v>635.35</v>
      </c>
      <c r="G600">
        <v>-0.74228501403299396</v>
      </c>
      <c r="H600">
        <f>(Table2[[#This Row],[1Y Return vs Nifty]]-AVERAGE(Table2[1Y Return vs Nifty]))/_xlfn.STDEV.P(Table2[1Y Return vs Nifty])</f>
        <v>-0.50179023470408768</v>
      </c>
      <c r="I600">
        <v>-11.486134449943799</v>
      </c>
      <c r="J600">
        <f>(Table2[[#This Row],[1M Return vs Nifty]]-AVERAGE(Table2[1M Return vs Nifty]))/_xlfn.STDEV.P(Table2[1M Return vs Nifty])</f>
        <v>-1.4041152177631766</v>
      </c>
      <c r="K600">
        <v>-13.471081274068901</v>
      </c>
      <c r="L600">
        <f>(Table2[[#This Row],[6M Return vs Nifty]]-AVERAGE(Table2[6M Return vs Nifty]))/_xlfn.STDEV.P(Table2[6M Return vs Nifty])</f>
        <v>-0.62548437778631671</v>
      </c>
      <c r="M600">
        <v>-2.2070730449486802</v>
      </c>
      <c r="N600">
        <f>(Table2[[#This Row],[1W Return vs Nifty]]-AVERAGE(Table2[1W Return vs Nifty]))/_xlfn.STDEV.P(Table2[1W Return vs Nifty])</f>
        <v>-0.34778376338822187</v>
      </c>
      <c r="O600">
        <v>674.05</v>
      </c>
      <c r="P600">
        <v>688.19746366493996</v>
      </c>
      <c r="Q600">
        <v>657.12241364656199</v>
      </c>
      <c r="R600">
        <v>19.366561190156201</v>
      </c>
      <c r="S600" s="1">
        <f>(Table2[[#This Row],[Close Price]]-Table2[[#This Row],[20D EMA]])/Table2[[#This Row],[20D EMA]]</f>
        <v>-5.7414138417031281E-2</v>
      </c>
      <c r="T600" s="1">
        <f>(Table2[[#This Row],[Close Price]]-Table2[[#This Row],[50D EMA]])/Table2[[#This Row],[50D EMA]]</f>
        <v>-7.6791134020612398E-2</v>
      </c>
      <c r="U600" s="1">
        <f>(Table2[[#This Row],[Close Price]]-Table2[[#This Row],[200D EMA]])/Table2[[#This Row],[200D EMA]]</f>
        <v>-3.313296456552222E-2</v>
      </c>
      <c r="V600">
        <v>1.01840587270253</v>
      </c>
      <c r="W600">
        <v>632.04999999999995</v>
      </c>
      <c r="X600">
        <v>649.70000000000005</v>
      </c>
      <c r="Y600">
        <v>626.85</v>
      </c>
      <c r="Z600">
        <v>649.70000000000005</v>
      </c>
      <c r="AA600">
        <v>626.85</v>
      </c>
      <c r="AB600">
        <v>745.7</v>
      </c>
      <c r="AC600" s="1">
        <f>(Table2[[#This Row],[Close Price]]/Table2[[#This Row],[Day Low]])-1</f>
        <v>5.2211059251643377E-3</v>
      </c>
      <c r="AD600" s="1">
        <f>(Table2[[#This Row],[Day High]]/Table2[[#This Row],[Close Price]])-1</f>
        <v>2.2585976233572058E-2</v>
      </c>
      <c r="AE600" s="1">
        <f>(Table2[[#This Row],[Close Price]]/Table2[[#This Row],[Current Week Low]])-1</f>
        <v>1.3559862806094003E-2</v>
      </c>
      <c r="AF600" s="1">
        <f>(Table2[[#This Row],[Current Week High]]/Table2[[#This Row],[Close Price]])-1</f>
        <v>2.2585976233572058E-2</v>
      </c>
      <c r="AG600" s="1">
        <f>(Table2[[#This Row],[Close Price]]/Table2[[#This Row],[Current Month Low]])-1</f>
        <v>1.3559862806094003E-2</v>
      </c>
      <c r="AH600" s="1">
        <f>(Table2[[#This Row],[Current Month High]]/Table2[[#This Row],[Close Price]])-1</f>
        <v>0.17368379633273001</v>
      </c>
      <c r="AI600">
        <v>20.980561895018401</v>
      </c>
      <c r="AJ600">
        <v>30.1679983609916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-0.04</v>
      </c>
      <c r="AM600" t="s">
        <v>3161</v>
      </c>
      <c r="AN600">
        <v>-8.82</v>
      </c>
      <c r="AO600" t="s">
        <v>3161</v>
      </c>
      <c r="AP600">
        <v>-3.5855112637362997E-2</v>
      </c>
      <c r="AQ600">
        <f>(Table2[[#This Row],[Sharpe Ratio]]-AVERAGE(Table2[Sharpe Ratio]))/_xlfn.STDEV.P(Table2[Sharpe Ratio])</f>
        <v>-1.101063750743178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482</v>
      </c>
      <c r="AT600">
        <f>_xlfn.RANK.AVG(Table2[[#This Row],[6M Return vs Nifty Z-Score]],Table2[6M Return vs Nifty Z-Score])</f>
        <v>531</v>
      </c>
      <c r="AU600">
        <f>_xlfn.RANK.AVG(Table2[[#This Row],[Sharpe Ratio Z-Score]],Table2[Sharpe Ratio Z-Score])</f>
        <v>632</v>
      </c>
      <c r="AV600">
        <f>(Table2[[#This Row],[Rank 1Y]]+Table2[[#This Row],[Rank 6M]]+Table2[[#This Row],[Rank Sharpe]])/3</f>
        <v>548.33333333333337</v>
      </c>
    </row>
    <row r="601" spans="1:48" x14ac:dyDescent="0.3">
      <c r="A601" t="s">
        <v>1281</v>
      </c>
      <c r="B601" t="s">
        <v>1282</v>
      </c>
      <c r="C601" t="s">
        <v>3118</v>
      </c>
      <c r="D601" t="s">
        <v>1002</v>
      </c>
      <c r="E601">
        <v>8658.6963965640007</v>
      </c>
      <c r="F601">
        <v>40.68</v>
      </c>
      <c r="G601">
        <v>-36.821571593391099</v>
      </c>
      <c r="H601">
        <f>(Table2[[#This Row],[1Y Return vs Nifty]]-AVERAGE(Table2[1Y Return vs Nifty]))/_xlfn.STDEV.P(Table2[1Y Return vs Nifty])</f>
        <v>-1.0975778940114091</v>
      </c>
      <c r="I601">
        <v>-5.9302259012453602</v>
      </c>
      <c r="J601">
        <f>(Table2[[#This Row],[1M Return vs Nifty]]-AVERAGE(Table2[1M Return vs Nifty]))/_xlfn.STDEV.P(Table2[1M Return vs Nifty])</f>
        <v>-0.78235712183372319</v>
      </c>
      <c r="K601">
        <v>-17.211920171186499</v>
      </c>
      <c r="L601">
        <f>(Table2[[#This Row],[6M Return vs Nifty]]-AVERAGE(Table2[6M Return vs Nifty]))/_xlfn.STDEV.P(Table2[6M Return vs Nifty])</f>
        <v>-0.75512629152442456</v>
      </c>
      <c r="M601">
        <v>-7.3889342340197004</v>
      </c>
      <c r="N601">
        <f>(Table2[[#This Row],[1W Return vs Nifty]]-AVERAGE(Table2[1W Return vs Nifty]))/_xlfn.STDEV.P(Table2[1W Return vs Nifty])</f>
        <v>-1.3530043805030036</v>
      </c>
      <c r="O601">
        <v>46.62</v>
      </c>
      <c r="P601">
        <v>47.4752068809766</v>
      </c>
      <c r="Q601">
        <v>47.047117381549498</v>
      </c>
      <c r="R601">
        <v>15.539196036895101</v>
      </c>
      <c r="S601" s="1">
        <f>(Table2[[#This Row],[Close Price]]-Table2[[#This Row],[20D EMA]])/Table2[[#This Row],[20D EMA]]</f>
        <v>-0.12741312741312738</v>
      </c>
      <c r="T601" s="1">
        <f>(Table2[[#This Row],[Close Price]]-Table2[[#This Row],[50D EMA]])/Table2[[#This Row],[50D EMA]]</f>
        <v>-0.14313169604531945</v>
      </c>
      <c r="U601" s="1">
        <f>(Table2[[#This Row],[Close Price]]-Table2[[#This Row],[200D EMA]])/Table2[[#This Row],[200D EMA]]</f>
        <v>-0.13533490968027928</v>
      </c>
      <c r="V601">
        <v>0.68209668921585198</v>
      </c>
      <c r="W601">
        <v>40.270000000000003</v>
      </c>
      <c r="X601">
        <v>43</v>
      </c>
      <c r="Y601">
        <v>40.270000000000003</v>
      </c>
      <c r="Z601">
        <v>45.05</v>
      </c>
      <c r="AA601">
        <v>40.270000000000003</v>
      </c>
      <c r="AB601">
        <v>56.5</v>
      </c>
      <c r="AC601" s="1">
        <f>(Table2[[#This Row],[Close Price]]/Table2[[#This Row],[Day Low]])-1</f>
        <v>1.0181276384405136E-2</v>
      </c>
      <c r="AD601" s="1">
        <f>(Table2[[#This Row],[Day High]]/Table2[[#This Row],[Close Price]])-1</f>
        <v>5.7030481809242861E-2</v>
      </c>
      <c r="AE601" s="1">
        <f>(Table2[[#This Row],[Close Price]]/Table2[[#This Row],[Current Week Low]])-1</f>
        <v>1.0181276384405136E-2</v>
      </c>
      <c r="AF601" s="1">
        <f>(Table2[[#This Row],[Current Week High]]/Table2[[#This Row],[Close Price]])-1</f>
        <v>0.10742379547689285</v>
      </c>
      <c r="AG601" s="1">
        <f>(Table2[[#This Row],[Close Price]]/Table2[[#This Row],[Current Month Low]])-1</f>
        <v>1.0181276384405136E-2</v>
      </c>
      <c r="AH601" s="1">
        <f>(Table2[[#This Row],[Current Month High]]/Table2[[#This Row],[Close Price]])-1</f>
        <v>0.38888888888888884</v>
      </c>
      <c r="AI601">
        <v>38.8888888888888</v>
      </c>
      <c r="AJ601">
        <v>11.299589603283099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-0.14000000000000001</v>
      </c>
      <c r="AM601" t="s">
        <v>3161</v>
      </c>
      <c r="AN601">
        <v>-19.89</v>
      </c>
      <c r="AO601" t="s">
        <v>3161</v>
      </c>
      <c r="AP601">
        <v>4.1086382941580998E-2</v>
      </c>
      <c r="AQ601">
        <f>(Table2[[#This Row],[Sharpe Ratio]]-AVERAGE(Table2[Sharpe Ratio]))/_xlfn.STDEV.P(Table2[Sharpe Ratio])</f>
        <v>-0.19665636600112715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680</v>
      </c>
      <c r="AT601">
        <f>_xlfn.RANK.AVG(Table2[[#This Row],[6M Return vs Nifty Z-Score]],Table2[6M Return vs Nifty Z-Score])</f>
        <v>575</v>
      </c>
      <c r="AU601">
        <f>_xlfn.RANK.AVG(Table2[[#This Row],[Sharpe Ratio Z-Score]],Table2[Sharpe Ratio Z-Score])</f>
        <v>395</v>
      </c>
      <c r="AV601">
        <f>(Table2[[#This Row],[Rank 1Y]]+Table2[[#This Row],[Rank 6M]]+Table2[[#This Row],[Rank Sharpe]])/3</f>
        <v>550</v>
      </c>
    </row>
    <row r="602" spans="1:48" x14ac:dyDescent="0.3">
      <c r="A602" t="s">
        <v>1431</v>
      </c>
      <c r="B602" t="s">
        <v>1432</v>
      </c>
      <c r="C602" t="s">
        <v>3128</v>
      </c>
      <c r="D602" t="s">
        <v>288</v>
      </c>
      <c r="E602">
        <v>7255.0134505300002</v>
      </c>
      <c r="F602">
        <v>359.9</v>
      </c>
      <c r="G602">
        <v>-32.615152752007802</v>
      </c>
      <c r="H602">
        <f>(Table2[[#This Row],[1Y Return vs Nifty]]-AVERAGE(Table2[1Y Return vs Nifty]))/_xlfn.STDEV.P(Table2[1Y Return vs Nifty])</f>
        <v>-1.028116087163826</v>
      </c>
      <c r="I602">
        <v>-1.5234435337936501</v>
      </c>
      <c r="J602">
        <f>(Table2[[#This Row],[1M Return vs Nifty]]-AVERAGE(Table2[1M Return vs Nifty]))/_xlfn.STDEV.P(Table2[1M Return vs Nifty])</f>
        <v>-0.28919698610684147</v>
      </c>
      <c r="K602">
        <v>-19.900337045836899</v>
      </c>
      <c r="L602">
        <f>(Table2[[#This Row],[6M Return vs Nifty]]-AVERAGE(Table2[6M Return vs Nifty]))/_xlfn.STDEV.P(Table2[6M Return vs Nifty])</f>
        <v>-0.84829563619309023</v>
      </c>
      <c r="M602">
        <v>-1.6846496559213999</v>
      </c>
      <c r="N602">
        <f>(Table2[[#This Row],[1W Return vs Nifty]]-AVERAGE(Table2[1W Return vs Nifty]))/_xlfn.STDEV.P(Table2[1W Return vs Nifty])</f>
        <v>-0.2464397207070351</v>
      </c>
      <c r="O602">
        <v>388.29</v>
      </c>
      <c r="P602">
        <v>402.455266761058</v>
      </c>
      <c r="Q602">
        <v>406.34165153416302</v>
      </c>
      <c r="R602">
        <v>14.3507964140202</v>
      </c>
      <c r="S602" s="1">
        <f>(Table2[[#This Row],[Close Price]]-Table2[[#This Row],[20D EMA]])/Table2[[#This Row],[20D EMA]]</f>
        <v>-7.3115454943470201E-2</v>
      </c>
      <c r="T602" s="1">
        <f>(Table2[[#This Row],[Close Price]]-Table2[[#This Row],[50D EMA]])/Table2[[#This Row],[50D EMA]]</f>
        <v>-0.10573912252047515</v>
      </c>
      <c r="U602" s="1">
        <f>(Table2[[#This Row],[Close Price]]-Table2[[#This Row],[200D EMA]])/Table2[[#This Row],[200D EMA]]</f>
        <v>-0.11429212673330506</v>
      </c>
      <c r="V602">
        <v>0.55296230061743101</v>
      </c>
      <c r="W602">
        <v>356.85</v>
      </c>
      <c r="X602">
        <v>379.1</v>
      </c>
      <c r="Y602">
        <v>356.85</v>
      </c>
      <c r="Z602">
        <v>384.6</v>
      </c>
      <c r="AA602">
        <v>356.85</v>
      </c>
      <c r="AB602">
        <v>399.9</v>
      </c>
      <c r="AC602" s="1">
        <f>(Table2[[#This Row],[Close Price]]/Table2[[#This Row],[Day Low]])-1</f>
        <v>8.5470085470085166E-3</v>
      </c>
      <c r="AD602" s="1">
        <f>(Table2[[#This Row],[Day High]]/Table2[[#This Row],[Close Price]])-1</f>
        <v>5.3348152264518056E-2</v>
      </c>
      <c r="AE602" s="1">
        <f>(Table2[[#This Row],[Close Price]]/Table2[[#This Row],[Current Week Low]])-1</f>
        <v>8.5470085470085166E-3</v>
      </c>
      <c r="AF602" s="1">
        <f>(Table2[[#This Row],[Current Week High]]/Table2[[#This Row],[Close Price]])-1</f>
        <v>6.8630175048624675E-2</v>
      </c>
      <c r="AG602" s="1">
        <f>(Table2[[#This Row],[Close Price]]/Table2[[#This Row],[Current Month Low]])-1</f>
        <v>8.5470085470085166E-3</v>
      </c>
      <c r="AH602" s="1">
        <f>(Table2[[#This Row],[Current Month High]]/Table2[[#This Row],[Close Price]])-1</f>
        <v>0.11114198388441232</v>
      </c>
      <c r="AI602">
        <v>40.3167546540705</v>
      </c>
      <c r="AJ602">
        <v>3.4938892882818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-0.2</v>
      </c>
      <c r="AM602" t="s">
        <v>3161</v>
      </c>
      <c r="AN602">
        <v>-7.56</v>
      </c>
      <c r="AO602" t="s">
        <v>3161</v>
      </c>
      <c r="AP602">
        <v>4.0697380942153999E-2</v>
      </c>
      <c r="AQ602">
        <f>(Table2[[#This Row],[Sharpe Ratio]]-AVERAGE(Table2[Sharpe Ratio]))/_xlfn.STDEV.P(Table2[Sharpe Ratio])</f>
        <v>-0.20122888279864934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664</v>
      </c>
      <c r="AT602">
        <f>_xlfn.RANK.AVG(Table2[[#This Row],[6M Return vs Nifty Z-Score]],Table2[6M Return vs Nifty Z-Score])</f>
        <v>601</v>
      </c>
      <c r="AU602">
        <f>_xlfn.RANK.AVG(Table2[[#This Row],[Sharpe Ratio Z-Score]],Table2[Sharpe Ratio Z-Score])</f>
        <v>396</v>
      </c>
      <c r="AV602">
        <f>(Table2[[#This Row],[Rank 1Y]]+Table2[[#This Row],[Rank 6M]]+Table2[[#This Row],[Rank Sharpe]])/3</f>
        <v>553.66666666666663</v>
      </c>
    </row>
    <row r="603" spans="1:48" x14ac:dyDescent="0.3">
      <c r="A603" t="s">
        <v>1800</v>
      </c>
      <c r="B603" t="s">
        <v>1801</v>
      </c>
      <c r="C603" t="s">
        <v>3116</v>
      </c>
      <c r="D603" t="s">
        <v>54</v>
      </c>
      <c r="E603">
        <v>4183.9869028200001</v>
      </c>
      <c r="F603">
        <v>46.59</v>
      </c>
      <c r="G603">
        <v>4.4849334890475898</v>
      </c>
      <c r="H603">
        <f>(Table2[[#This Row],[1Y Return vs Nifty]]-AVERAGE(Table2[1Y Return vs Nifty]))/_xlfn.STDEV.P(Table2[1Y Return vs Nifty])</f>
        <v>-0.41547166879264086</v>
      </c>
      <c r="I603">
        <v>-13.6167011572053</v>
      </c>
      <c r="J603">
        <f>(Table2[[#This Row],[1M Return vs Nifty]]-AVERAGE(Table2[1M Return vs Nifty]))/_xlfn.STDEV.P(Table2[1M Return vs Nifty])</f>
        <v>-1.6425455460427749</v>
      </c>
      <c r="K603">
        <v>-49.250843283713102</v>
      </c>
      <c r="L603">
        <f>(Table2[[#This Row],[6M Return vs Nifty]]-AVERAGE(Table2[6M Return vs Nifty]))/_xlfn.STDEV.P(Table2[6M Return vs Nifty])</f>
        <v>-1.865462080006649</v>
      </c>
      <c r="M603">
        <v>-3.4845654157721699</v>
      </c>
      <c r="N603">
        <f>(Table2[[#This Row],[1W Return vs Nifty]]-AVERAGE(Table2[1W Return vs Nifty]))/_xlfn.STDEV.P(Table2[1W Return vs Nifty])</f>
        <v>-0.5956023796157307</v>
      </c>
      <c r="O603">
        <v>54.06</v>
      </c>
      <c r="P603">
        <v>58.724006345109103</v>
      </c>
      <c r="Q603">
        <v>60.828090126462001</v>
      </c>
      <c r="R603">
        <v>12.0847751068804</v>
      </c>
      <c r="S603" s="1">
        <f>(Table2[[#This Row],[Close Price]]-Table2[[#This Row],[20D EMA]])/Table2[[#This Row],[20D EMA]]</f>
        <v>-0.13817980022197557</v>
      </c>
      <c r="T603" s="1">
        <f>(Table2[[#This Row],[Close Price]]-Table2[[#This Row],[50D EMA]])/Table2[[#This Row],[50D EMA]]</f>
        <v>-0.20662769964637631</v>
      </c>
      <c r="U603" s="1">
        <f>(Table2[[#This Row],[Close Price]]-Table2[[#This Row],[200D EMA]])/Table2[[#This Row],[200D EMA]]</f>
        <v>-0.23407097110662056</v>
      </c>
      <c r="V603">
        <v>0.91883661684027196</v>
      </c>
      <c r="W603">
        <v>46.1</v>
      </c>
      <c r="X603">
        <v>48.99</v>
      </c>
      <c r="Y603">
        <v>46.1</v>
      </c>
      <c r="Z603">
        <v>51.42</v>
      </c>
      <c r="AA603">
        <v>46.1</v>
      </c>
      <c r="AB603">
        <v>61.2</v>
      </c>
      <c r="AC603" s="1">
        <f>(Table2[[#This Row],[Close Price]]/Table2[[#This Row],[Day Low]])-1</f>
        <v>1.062906724511925E-2</v>
      </c>
      <c r="AD603" s="1">
        <f>(Table2[[#This Row],[Day High]]/Table2[[#This Row],[Close Price]])-1</f>
        <v>5.1513200257566005E-2</v>
      </c>
      <c r="AE603" s="1">
        <f>(Table2[[#This Row],[Close Price]]/Table2[[#This Row],[Current Week Low]])-1</f>
        <v>1.062906724511925E-2</v>
      </c>
      <c r="AF603" s="1">
        <f>(Table2[[#This Row],[Current Week High]]/Table2[[#This Row],[Close Price]])-1</f>
        <v>0.1036703155183516</v>
      </c>
      <c r="AG603" s="1">
        <f>(Table2[[#This Row],[Close Price]]/Table2[[#This Row],[Current Month Low]])-1</f>
        <v>1.062906724511925E-2</v>
      </c>
      <c r="AH603" s="1">
        <f>(Table2[[#This Row],[Current Month High]]/Table2[[#This Row],[Close Price]])-1</f>
        <v>0.31358660656793291</v>
      </c>
      <c r="AI603">
        <v>113.84417256922001</v>
      </c>
      <c r="AJ603">
        <v>32.2640170333569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-0.31</v>
      </c>
      <c r="AM603" t="s">
        <v>3161</v>
      </c>
      <c r="AN603">
        <v>-19.53</v>
      </c>
      <c r="AO603" t="s">
        <v>3161</v>
      </c>
      <c r="AP603">
        <v>5.6740858741890004E-3</v>
      </c>
      <c r="AQ603">
        <f>(Table2[[#This Row],[Sharpe Ratio]]-AVERAGE(Table2[Sharpe Ratio]))/_xlfn.STDEV.P(Table2[Sharpe Ratio])</f>
        <v>-0.61290955600531549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441</v>
      </c>
      <c r="AT603">
        <f>_xlfn.RANK.AVG(Table2[[#This Row],[6M Return vs Nifty Z-Score]],Table2[6M Return vs Nifty Z-Score])</f>
        <v>729</v>
      </c>
      <c r="AU603">
        <f>_xlfn.RANK.AVG(Table2[[#This Row],[Sharpe Ratio Z-Score]],Table2[Sharpe Ratio Z-Score])</f>
        <v>491</v>
      </c>
      <c r="AV603">
        <f>(Table2[[#This Row],[Rank 1Y]]+Table2[[#This Row],[Rank 6M]]+Table2[[#This Row],[Rank Sharpe]])/3</f>
        <v>553.66666666666663</v>
      </c>
    </row>
    <row r="604" spans="1:48" x14ac:dyDescent="0.3">
      <c r="A604" t="s">
        <v>2003</v>
      </c>
      <c r="B604" t="s">
        <v>2004</v>
      </c>
      <c r="C604" t="s">
        <v>3127</v>
      </c>
      <c r="D604" t="s">
        <v>554</v>
      </c>
      <c r="E604">
        <v>3216.283079625</v>
      </c>
      <c r="F604">
        <v>288.75</v>
      </c>
      <c r="G604">
        <v>-13.261720440918101</v>
      </c>
      <c r="H604">
        <f>(Table2[[#This Row],[1Y Return vs Nifty]]-AVERAGE(Table2[1Y Return vs Nifty]))/_xlfn.STDEV.P(Table2[1Y Return vs Nifty])</f>
        <v>-0.70852728069380733</v>
      </c>
      <c r="I604">
        <v>-7.5196314680382796</v>
      </c>
      <c r="J604">
        <f>(Table2[[#This Row],[1M Return vs Nifty]]-AVERAGE(Table2[1M Return vs Nifty]))/_xlfn.STDEV.P(Table2[1M Return vs Nifty])</f>
        <v>-0.96022646043188054</v>
      </c>
      <c r="K604">
        <v>-17.235383806634498</v>
      </c>
      <c r="L604">
        <f>(Table2[[#This Row],[6M Return vs Nifty]]-AVERAGE(Table2[6M Return vs Nifty]))/_xlfn.STDEV.P(Table2[6M Return vs Nifty])</f>
        <v>-0.75593944351690312</v>
      </c>
      <c r="M604">
        <v>-3.8805323868320301</v>
      </c>
      <c r="N604">
        <f>(Table2[[#This Row],[1W Return vs Nifty]]-AVERAGE(Table2[1W Return vs Nifty]))/_xlfn.STDEV.P(Table2[1W Return vs Nifty])</f>
        <v>-0.67241535249994289</v>
      </c>
      <c r="O604">
        <v>318.54000000000002</v>
      </c>
      <c r="P604">
        <v>331.767330780343</v>
      </c>
      <c r="Q604">
        <v>331.12227393919102</v>
      </c>
      <c r="R604">
        <v>17.026954033651698</v>
      </c>
      <c r="S604" s="1">
        <f>(Table2[[#This Row],[Close Price]]-Table2[[#This Row],[20D EMA]])/Table2[[#This Row],[20D EMA]]</f>
        <v>-9.3520436993784192E-2</v>
      </c>
      <c r="T604" s="1">
        <f>(Table2[[#This Row],[Close Price]]-Table2[[#This Row],[50D EMA]])/Table2[[#This Row],[50D EMA]]</f>
        <v>-0.1296611413762857</v>
      </c>
      <c r="U604" s="1">
        <f>(Table2[[#This Row],[Close Price]]-Table2[[#This Row],[200D EMA]])/Table2[[#This Row],[200D EMA]]</f>
        <v>-0.12796564071365515</v>
      </c>
      <c r="V604">
        <v>0.55443791609614201</v>
      </c>
      <c r="W604">
        <v>288.10000000000002</v>
      </c>
      <c r="X604">
        <v>303.2</v>
      </c>
      <c r="Y604">
        <v>288.10000000000002</v>
      </c>
      <c r="Z604">
        <v>312.45</v>
      </c>
      <c r="AA604">
        <v>288.10000000000002</v>
      </c>
      <c r="AB604">
        <v>333.9</v>
      </c>
      <c r="AC604" s="1">
        <f>(Table2[[#This Row],[Close Price]]/Table2[[#This Row],[Day Low]])-1</f>
        <v>2.2561610551889988E-3</v>
      </c>
      <c r="AD604" s="1">
        <f>(Table2[[#This Row],[Day High]]/Table2[[#This Row],[Close Price]])-1</f>
        <v>5.0043290043290112E-2</v>
      </c>
      <c r="AE604" s="1">
        <f>(Table2[[#This Row],[Close Price]]/Table2[[#This Row],[Current Week Low]])-1</f>
        <v>2.2561610551889988E-3</v>
      </c>
      <c r="AF604" s="1">
        <f>(Table2[[#This Row],[Current Week High]]/Table2[[#This Row],[Close Price]])-1</f>
        <v>8.2077922077921972E-2</v>
      </c>
      <c r="AG604" s="1">
        <f>(Table2[[#This Row],[Close Price]]/Table2[[#This Row],[Current Month Low]])-1</f>
        <v>2.2561610551889988E-3</v>
      </c>
      <c r="AH604" s="1">
        <f>(Table2[[#This Row],[Current Month High]]/Table2[[#This Row],[Close Price]])-1</f>
        <v>0.15636363636363626</v>
      </c>
      <c r="AI604">
        <v>56.502164502164497</v>
      </c>
      <c r="AJ604">
        <v>22.715682107947298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-0.24</v>
      </c>
      <c r="AM604" t="s">
        <v>3161</v>
      </c>
      <c r="AN604">
        <v>-10.34</v>
      </c>
      <c r="AO604" t="s">
        <v>3161</v>
      </c>
      <c r="AQ604">
        <f>(Table2[[#This Row],[Sharpe Ratio]]-AVERAGE(Table2[Sharpe Ratio]))/_xlfn.STDEV.P(Table2[Sharpe Ratio])</f>
        <v>-0.6796054933231942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563</v>
      </c>
      <c r="AT604">
        <f>_xlfn.RANK.AVG(Table2[[#This Row],[6M Return vs Nifty Z-Score]],Table2[6M Return vs Nifty Z-Score])</f>
        <v>576</v>
      </c>
      <c r="AU604">
        <f>_xlfn.RANK.AVG(Table2[[#This Row],[Sharpe Ratio Z-Score]],Table2[Sharpe Ratio Z-Score])</f>
        <v>524.5</v>
      </c>
      <c r="AV604">
        <f>(Table2[[#This Row],[Rank 1Y]]+Table2[[#This Row],[Rank 6M]]+Table2[[#This Row],[Rank Sharpe]])/3</f>
        <v>554.5</v>
      </c>
    </row>
    <row r="605" spans="1:48" x14ac:dyDescent="0.3">
      <c r="A605" t="s">
        <v>101</v>
      </c>
      <c r="B605" t="s">
        <v>102</v>
      </c>
      <c r="C605" t="s">
        <v>3116</v>
      </c>
      <c r="D605" t="s">
        <v>43</v>
      </c>
      <c r="E605">
        <v>274524.51361302001</v>
      </c>
      <c r="F605">
        <v>1722.6</v>
      </c>
      <c r="G605">
        <v>-16.2199388506696</v>
      </c>
      <c r="H605">
        <f>(Table2[[#This Row],[1Y Return vs Nifty]]-AVERAGE(Table2[1Y Return vs Nifty]))/_xlfn.STDEV.P(Table2[1Y Return vs Nifty])</f>
        <v>-0.75737719401426729</v>
      </c>
      <c r="I605">
        <v>-3.6191590700982199</v>
      </c>
      <c r="J605">
        <f>(Table2[[#This Row],[1M Return vs Nifty]]-AVERAGE(Table2[1M Return vs Nifty]))/_xlfn.STDEV.P(Table2[1M Return vs Nifty])</f>
        <v>-0.52372714261342368</v>
      </c>
      <c r="K605">
        <v>-3.8448700370371802</v>
      </c>
      <c r="L605">
        <f>(Table2[[#This Row],[6M Return vs Nifty]]-AVERAGE(Table2[6M Return vs Nifty]))/_xlfn.STDEV.P(Table2[6M Return vs Nifty])</f>
        <v>-0.29187994275500528</v>
      </c>
      <c r="M605">
        <v>-3.9380107531962301</v>
      </c>
      <c r="N605">
        <f>(Table2[[#This Row],[1W Return vs Nifty]]-AVERAGE(Table2[1W Return vs Nifty]))/_xlfn.STDEV.P(Table2[1W Return vs Nifty])</f>
        <v>-0.68356548501009773</v>
      </c>
      <c r="O605">
        <v>1843.57</v>
      </c>
      <c r="P605">
        <v>1808.1672860235001</v>
      </c>
      <c r="Q605">
        <v>1680.4504512741501</v>
      </c>
      <c r="R605">
        <v>17.481512354817099</v>
      </c>
      <c r="S605" s="1">
        <f>(Table2[[#This Row],[Close Price]]-Table2[[#This Row],[20D EMA]])/Table2[[#This Row],[20D EMA]]</f>
        <v>-6.5617253481017823E-2</v>
      </c>
      <c r="T605" s="1">
        <f>(Table2[[#This Row],[Close Price]]-Table2[[#This Row],[50D EMA]])/Table2[[#This Row],[50D EMA]]</f>
        <v>-4.7322660179124648E-2</v>
      </c>
      <c r="U605" s="1">
        <f>(Table2[[#This Row],[Close Price]]-Table2[[#This Row],[200D EMA]])/Table2[[#This Row],[200D EMA]]</f>
        <v>2.5082291890184117E-2</v>
      </c>
      <c r="V605">
        <v>0.661241002141432</v>
      </c>
      <c r="W605">
        <v>1716.15</v>
      </c>
      <c r="X605">
        <v>1770.95</v>
      </c>
      <c r="Y605">
        <v>1716.15</v>
      </c>
      <c r="Z605">
        <v>1823.9</v>
      </c>
      <c r="AA605">
        <v>1716.15</v>
      </c>
      <c r="AB605">
        <v>2007.1</v>
      </c>
      <c r="AC605" s="1">
        <f>(Table2[[#This Row],[Close Price]]/Table2[[#This Row],[Day Low]])-1</f>
        <v>3.7584127261602873E-3</v>
      </c>
      <c r="AD605" s="1">
        <f>(Table2[[#This Row],[Day High]]/Table2[[#This Row],[Close Price]])-1</f>
        <v>2.8068036688726483E-2</v>
      </c>
      <c r="AE605" s="1">
        <f>(Table2[[#This Row],[Close Price]]/Table2[[#This Row],[Current Week Low]])-1</f>
        <v>3.7584127261602873E-3</v>
      </c>
      <c r="AF605" s="1">
        <f>(Table2[[#This Row],[Current Week High]]/Table2[[#This Row],[Close Price]])-1</f>
        <v>5.8806455358179521E-2</v>
      </c>
      <c r="AG605" s="1">
        <f>(Table2[[#This Row],[Close Price]]/Table2[[#This Row],[Current Month Low]])-1</f>
        <v>3.7584127261602873E-3</v>
      </c>
      <c r="AH605" s="1">
        <f>(Table2[[#This Row],[Current Month High]]/Table2[[#This Row],[Close Price]])-1</f>
        <v>0.16515732032973407</v>
      </c>
      <c r="AI605">
        <v>17.839312666898799</v>
      </c>
      <c r="AJ605">
        <v>21.391071491490699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0.05</v>
      </c>
      <c r="AM605" t="s">
        <v>3162</v>
      </c>
      <c r="AN605">
        <v>-8.59</v>
      </c>
      <c r="AO605" t="s">
        <v>3161</v>
      </c>
      <c r="AP605">
        <v>-5.6056162679786997E-2</v>
      </c>
      <c r="AQ605">
        <f>(Table2[[#This Row],[Sharpe Ratio]]-AVERAGE(Table2[Sharpe Ratio]))/_xlfn.STDEV.P(Table2[Sharpe Ratio])</f>
        <v>-1.3385166193213109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-3.595066383714105</v>
      </c>
      <c r="AS605">
        <f>_xlfn.RANK.AVG(Table2[[#This Row],[1Y Return vs Nifty Z-Score]],Table2[1Y Return vs Nifty Z-Score])</f>
        <v>576</v>
      </c>
      <c r="AT605">
        <f>_xlfn.RANK.AVG(Table2[[#This Row],[6M Return vs Nifty Z-Score]],Table2[6M Return vs Nifty Z-Score])</f>
        <v>422</v>
      </c>
      <c r="AU605">
        <f>_xlfn.RANK.AVG(Table2[[#This Row],[Sharpe Ratio Z-Score]],Table2[Sharpe Ratio Z-Score])</f>
        <v>667</v>
      </c>
      <c r="AV605">
        <f>(Table2[[#This Row],[Rank 1Y]]+Table2[[#This Row],[Rank 6M]]+Table2[[#This Row],[Rank Sharpe]])/3</f>
        <v>555</v>
      </c>
    </row>
    <row r="606" spans="1:48" x14ac:dyDescent="0.3">
      <c r="A606" t="s">
        <v>1357</v>
      </c>
      <c r="B606" t="s">
        <v>1358</v>
      </c>
      <c r="C606" t="s">
        <v>3133</v>
      </c>
      <c r="D606" t="s">
        <v>1190</v>
      </c>
      <c r="E606">
        <v>7965.1843325520003</v>
      </c>
      <c r="F606">
        <v>76.08</v>
      </c>
      <c r="G606">
        <v>-10.938346934232801</v>
      </c>
      <c r="H606">
        <f>(Table2[[#This Row],[1Y Return vs Nifty]]-AVERAGE(Table2[1Y Return vs Nifty]))/_xlfn.STDEV.P(Table2[1Y Return vs Nifty])</f>
        <v>-0.67016074425467953</v>
      </c>
      <c r="I606">
        <v>-1.2095695768380601</v>
      </c>
      <c r="J606">
        <f>(Table2[[#This Row],[1M Return vs Nifty]]-AVERAGE(Table2[1M Return vs Nifty]))/_xlfn.STDEV.P(Table2[1M Return vs Nifty])</f>
        <v>-0.25407155664233594</v>
      </c>
      <c r="K606">
        <v>-22.313816473345199</v>
      </c>
      <c r="L606">
        <f>(Table2[[#This Row],[6M Return vs Nifty]]-AVERAGE(Table2[6M Return vs Nifty]))/_xlfn.STDEV.P(Table2[6M Return vs Nifty])</f>
        <v>-0.93193679272373264</v>
      </c>
      <c r="M606">
        <v>3.3202418856898399</v>
      </c>
      <c r="N606">
        <f>(Table2[[#This Row],[1W Return vs Nifty]]-AVERAGE(Table2[1W Return vs Nifty]))/_xlfn.STDEV.P(Table2[1W Return vs Nifty])</f>
        <v>0.72445084939581628</v>
      </c>
      <c r="O606">
        <v>81.58</v>
      </c>
      <c r="P606">
        <v>84.793265816693406</v>
      </c>
      <c r="Q606">
        <v>86.344154587329896</v>
      </c>
      <c r="R606">
        <v>35.901307070147602</v>
      </c>
      <c r="S606" s="1">
        <f>(Table2[[#This Row],[Close Price]]-Table2[[#This Row],[20D EMA]])/Table2[[#This Row],[20D EMA]]</f>
        <v>-6.741848492277519E-2</v>
      </c>
      <c r="T606" s="1">
        <f>(Table2[[#This Row],[Close Price]]-Table2[[#This Row],[50D EMA]])/Table2[[#This Row],[50D EMA]]</f>
        <v>-0.1027589364883032</v>
      </c>
      <c r="U606" s="1">
        <f>(Table2[[#This Row],[Close Price]]-Table2[[#This Row],[200D EMA]])/Table2[[#This Row],[200D EMA]]</f>
        <v>-0.11887492137002237</v>
      </c>
      <c r="V606">
        <v>1.1464999792011299</v>
      </c>
      <c r="W606">
        <v>75.22</v>
      </c>
      <c r="X606">
        <v>80.709999999999994</v>
      </c>
      <c r="Y606">
        <v>75.22</v>
      </c>
      <c r="Z606">
        <v>84.6</v>
      </c>
      <c r="AA606">
        <v>72.510000000000005</v>
      </c>
      <c r="AB606">
        <v>88.62</v>
      </c>
      <c r="AC606" s="1">
        <f>(Table2[[#This Row],[Close Price]]/Table2[[#This Row],[Day Low]])-1</f>
        <v>1.1433129486838611E-2</v>
      </c>
      <c r="AD606" s="1">
        <f>(Table2[[#This Row],[Day High]]/Table2[[#This Row],[Close Price]])-1</f>
        <v>6.0856992639326979E-2</v>
      </c>
      <c r="AE606" s="1">
        <f>(Table2[[#This Row],[Close Price]]/Table2[[#This Row],[Current Week Low]])-1</f>
        <v>1.1433129486838611E-2</v>
      </c>
      <c r="AF606" s="1">
        <f>(Table2[[#This Row],[Current Week High]]/Table2[[#This Row],[Close Price]])-1</f>
        <v>0.11198738170347</v>
      </c>
      <c r="AG606" s="1">
        <f>(Table2[[#This Row],[Close Price]]/Table2[[#This Row],[Current Month Low]])-1</f>
        <v>4.9234588332643714E-2</v>
      </c>
      <c r="AH606" s="1">
        <f>(Table2[[#This Row],[Current Month High]]/Table2[[#This Row],[Close Price]])-1</f>
        <v>0.16482649842271302</v>
      </c>
      <c r="AI606">
        <v>78.364879074658205</v>
      </c>
      <c r="AJ606">
        <v>15.7110266159695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-0.11</v>
      </c>
      <c r="AM606" t="s">
        <v>3161</v>
      </c>
      <c r="AN606">
        <v>-2.9</v>
      </c>
      <c r="AO606" t="s">
        <v>3161</v>
      </c>
      <c r="AP606">
        <v>6.0071297707199999E-3</v>
      </c>
      <c r="AQ606">
        <f>(Table2[[#This Row],[Sharpe Ratio]]-AVERAGE(Table2[Sharpe Ratio]))/_xlfn.STDEV.P(Table2[Sharpe Ratio])</f>
        <v>-0.60899479769187903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552</v>
      </c>
      <c r="AT606">
        <f>_xlfn.RANK.AVG(Table2[[#This Row],[6M Return vs Nifty Z-Score]],Table2[6M Return vs Nifty Z-Score])</f>
        <v>625</v>
      </c>
      <c r="AU606">
        <f>_xlfn.RANK.AVG(Table2[[#This Row],[Sharpe Ratio Z-Score]],Table2[Sharpe Ratio Z-Score])</f>
        <v>489</v>
      </c>
      <c r="AV606">
        <f>(Table2[[#This Row],[Rank 1Y]]+Table2[[#This Row],[Rank 6M]]+Table2[[#This Row],[Rank Sharpe]])/3</f>
        <v>555.33333333333337</v>
      </c>
    </row>
    <row r="607" spans="1:48" x14ac:dyDescent="0.3">
      <c r="A607" t="s">
        <v>656</v>
      </c>
      <c r="B607" t="s">
        <v>657</v>
      </c>
      <c r="C607" t="s">
        <v>3122</v>
      </c>
      <c r="D607" t="s">
        <v>554</v>
      </c>
      <c r="E607">
        <v>27919.296590579899</v>
      </c>
      <c r="F607">
        <v>63.15</v>
      </c>
      <c r="G607">
        <v>-21.741555117424699</v>
      </c>
      <c r="H607">
        <f>(Table2[[#This Row],[1Y Return vs Nifty]]-AVERAGE(Table2[1Y Return vs Nifty]))/_xlfn.STDEV.P(Table2[1Y Return vs Nifty])</f>
        <v>-0.84855723505879765</v>
      </c>
      <c r="I607">
        <v>-3.3768148428662399</v>
      </c>
      <c r="J607">
        <f>(Table2[[#This Row],[1M Return vs Nifty]]-AVERAGE(Table2[1M Return vs Nifty]))/_xlfn.STDEV.P(Table2[1M Return vs Nifty])</f>
        <v>-0.49660655847088053</v>
      </c>
      <c r="K607">
        <v>-18.828764274673901</v>
      </c>
      <c r="L607">
        <f>(Table2[[#This Row],[6M Return vs Nifty]]-AVERAGE(Table2[6M Return vs Nifty]))/_xlfn.STDEV.P(Table2[6M Return vs Nifty])</f>
        <v>-0.81115938184376224</v>
      </c>
      <c r="M607">
        <v>-0.43194206069259</v>
      </c>
      <c r="N607">
        <f>(Table2[[#This Row],[1W Return vs Nifty]]-AVERAGE(Table2[1W Return vs Nifty]))/_xlfn.STDEV.P(Table2[1W Return vs Nifty])</f>
        <v>-3.429061796268246E-3</v>
      </c>
      <c r="O607">
        <v>66.239999999999995</v>
      </c>
      <c r="P607">
        <v>68.413867887542096</v>
      </c>
      <c r="Q607">
        <v>68.150842822837603</v>
      </c>
      <c r="R607">
        <v>18.885598309552101</v>
      </c>
      <c r="S607" s="1">
        <f>(Table2[[#This Row],[Close Price]]-Table2[[#This Row],[20D EMA]])/Table2[[#This Row],[20D EMA]]</f>
        <v>-4.6648550724637632E-2</v>
      </c>
      <c r="T607" s="1">
        <f>(Table2[[#This Row],[Close Price]]-Table2[[#This Row],[50D EMA]])/Table2[[#This Row],[50D EMA]]</f>
        <v>-7.6941533201934753E-2</v>
      </c>
      <c r="U607" s="1">
        <f>(Table2[[#This Row],[Close Price]]-Table2[[#This Row],[200D EMA]])/Table2[[#This Row],[200D EMA]]</f>
        <v>-7.3379031215176749E-2</v>
      </c>
      <c r="V607">
        <v>1.24013076137571</v>
      </c>
      <c r="W607">
        <v>62.64</v>
      </c>
      <c r="X607">
        <v>64.010000000000005</v>
      </c>
      <c r="Y607">
        <v>62.64</v>
      </c>
      <c r="Z607">
        <v>64.650000000000006</v>
      </c>
      <c r="AA607">
        <v>62.64</v>
      </c>
      <c r="AB607">
        <v>71.86</v>
      </c>
      <c r="AC607" s="1">
        <f>(Table2[[#This Row],[Close Price]]/Table2[[#This Row],[Day Low]])-1</f>
        <v>8.1417624521071819E-3</v>
      </c>
      <c r="AD607" s="1">
        <f>(Table2[[#This Row],[Day High]]/Table2[[#This Row],[Close Price]])-1</f>
        <v>1.361836896278712E-2</v>
      </c>
      <c r="AE607" s="1">
        <f>(Table2[[#This Row],[Close Price]]/Table2[[#This Row],[Current Week Low]])-1</f>
        <v>8.1417624521071819E-3</v>
      </c>
      <c r="AF607" s="1">
        <f>(Table2[[#This Row],[Current Week High]]/Table2[[#This Row],[Close Price]])-1</f>
        <v>2.3752969121140222E-2</v>
      </c>
      <c r="AG607" s="1">
        <f>(Table2[[#This Row],[Close Price]]/Table2[[#This Row],[Current Month Low]])-1</f>
        <v>8.1417624521071819E-3</v>
      </c>
      <c r="AH607" s="1">
        <f>(Table2[[#This Row],[Current Month High]]/Table2[[#This Row],[Close Price]])-1</f>
        <v>0.13792557403008709</v>
      </c>
      <c r="AI607">
        <v>26.682501979413999</v>
      </c>
      <c r="AJ607">
        <v>9.1616248919619707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-0.14000000000000001</v>
      </c>
      <c r="AM607" t="s">
        <v>3161</v>
      </c>
      <c r="AN607">
        <v>-6.39</v>
      </c>
      <c r="AO607" t="s">
        <v>3161</v>
      </c>
      <c r="AP607">
        <v>1.5801417839452998E-2</v>
      </c>
      <c r="AQ607">
        <f>(Table2[[#This Row],[Sharpe Ratio]]-AVERAGE(Table2[Sharpe Ratio]))/_xlfn.STDEV.P(Table2[Sharpe Ratio])</f>
        <v>-0.49386801998888374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609</v>
      </c>
      <c r="AT607">
        <f>_xlfn.RANK.AVG(Table2[[#This Row],[6M Return vs Nifty Z-Score]],Table2[6M Return vs Nifty Z-Score])</f>
        <v>590</v>
      </c>
      <c r="AU607">
        <f>_xlfn.RANK.AVG(Table2[[#This Row],[Sharpe Ratio Z-Score]],Table2[Sharpe Ratio Z-Score])</f>
        <v>468</v>
      </c>
      <c r="AV607">
        <f>(Table2[[#This Row],[Rank 1Y]]+Table2[[#This Row],[Rank 6M]]+Table2[[#This Row],[Rank Sharpe]])/3</f>
        <v>555.66666666666663</v>
      </c>
    </row>
    <row r="608" spans="1:48" x14ac:dyDescent="0.3">
      <c r="A608" t="s">
        <v>1070</v>
      </c>
      <c r="B608" t="s">
        <v>1071</v>
      </c>
      <c r="C608" t="s">
        <v>3127</v>
      </c>
      <c r="D608" t="s">
        <v>77</v>
      </c>
      <c r="E608">
        <v>11929.587380019901</v>
      </c>
      <c r="F608">
        <v>577.70000000000005</v>
      </c>
      <c r="G608">
        <v>-38.0685023985789</v>
      </c>
      <c r="H608">
        <f>(Table2[[#This Row],[1Y Return vs Nifty]]-AVERAGE(Table2[1Y Return vs Nifty]))/_xlfn.STDEV.P(Table2[1Y Return vs Nifty])</f>
        <v>-1.118168821831087</v>
      </c>
      <c r="I608">
        <v>2.8154276259753201</v>
      </c>
      <c r="J608">
        <f>(Table2[[#This Row],[1M Return vs Nifty]]-AVERAGE(Table2[1M Return vs Nifty]))/_xlfn.STDEV.P(Table2[1M Return vs Nifty])</f>
        <v>0.19636325073563865</v>
      </c>
      <c r="K608">
        <v>-21.771841260229401</v>
      </c>
      <c r="L608">
        <f>(Table2[[#This Row],[6M Return vs Nifty]]-AVERAGE(Table2[6M Return vs Nifty]))/_xlfn.STDEV.P(Table2[6M Return vs Nifty])</f>
        <v>-0.91315418653315605</v>
      </c>
      <c r="M608">
        <v>0.96361476292758996</v>
      </c>
      <c r="N608">
        <f>(Table2[[#This Row],[1W Return vs Nifty]]-AVERAGE(Table2[1W Return vs Nifty]))/_xlfn.STDEV.P(Table2[1W Return vs Nifty])</f>
        <v>0.26729268088895353</v>
      </c>
      <c r="O608">
        <v>601.65</v>
      </c>
      <c r="P608">
        <v>604.957247024053</v>
      </c>
      <c r="Q608">
        <v>631.55279229292796</v>
      </c>
      <c r="R608">
        <v>32.512653293348201</v>
      </c>
      <c r="S608" s="1">
        <f>(Table2[[#This Row],[Close Price]]-Table2[[#This Row],[20D EMA]])/Table2[[#This Row],[20D EMA]]</f>
        <v>-3.980719687525959E-2</v>
      </c>
      <c r="T608" s="1">
        <f>(Table2[[#This Row],[Close Price]]-Table2[[#This Row],[50D EMA]])/Table2[[#This Row],[50D EMA]]</f>
        <v>-4.5056484831182152E-2</v>
      </c>
      <c r="U608" s="1">
        <f>(Table2[[#This Row],[Close Price]]-Table2[[#This Row],[200D EMA]])/Table2[[#This Row],[200D EMA]]</f>
        <v>-8.5270452367740959E-2</v>
      </c>
      <c r="V608">
        <v>0.67289064076288496</v>
      </c>
      <c r="W608">
        <v>571.5</v>
      </c>
      <c r="X608">
        <v>592.1</v>
      </c>
      <c r="Y608">
        <v>571.5</v>
      </c>
      <c r="Z608">
        <v>611.29999999999995</v>
      </c>
      <c r="AA608">
        <v>571.5</v>
      </c>
      <c r="AB608">
        <v>640</v>
      </c>
      <c r="AC608" s="1">
        <f>(Table2[[#This Row],[Close Price]]/Table2[[#This Row],[Day Low]])-1</f>
        <v>1.0848643919510126E-2</v>
      </c>
      <c r="AD608" s="1">
        <f>(Table2[[#This Row],[Day High]]/Table2[[#This Row],[Close Price]])-1</f>
        <v>2.4926432404362098E-2</v>
      </c>
      <c r="AE608" s="1">
        <f>(Table2[[#This Row],[Close Price]]/Table2[[#This Row],[Current Week Low]])-1</f>
        <v>1.0848643919510126E-2</v>
      </c>
      <c r="AF608" s="1">
        <f>(Table2[[#This Row],[Current Week High]]/Table2[[#This Row],[Close Price]])-1</f>
        <v>5.8161675610178154E-2</v>
      </c>
      <c r="AG608" s="1">
        <f>(Table2[[#This Row],[Close Price]]/Table2[[#This Row],[Current Month Low]])-1</f>
        <v>1.0848643919510126E-2</v>
      </c>
      <c r="AH608" s="1">
        <f>(Table2[[#This Row],[Current Month High]]/Table2[[#This Row],[Close Price]])-1</f>
        <v>0.1078414401938721</v>
      </c>
      <c r="AI608">
        <v>42.634585424961003</v>
      </c>
      <c r="AJ608">
        <v>14.566187407040101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0.01</v>
      </c>
      <c r="AM608" t="s">
        <v>3162</v>
      </c>
      <c r="AN608">
        <v>-4.46</v>
      </c>
      <c r="AO608" t="s">
        <v>3161</v>
      </c>
      <c r="AP608">
        <v>4.7302624233310997E-2</v>
      </c>
      <c r="AQ608">
        <f>(Table2[[#This Row],[Sharpe Ratio]]-AVERAGE(Table2[Sharpe Ratio]))/_xlfn.STDEV.P(Table2[Sharpe Ratio])</f>
        <v>-0.12358767286907409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685</v>
      </c>
      <c r="AT608">
        <f>_xlfn.RANK.AVG(Table2[[#This Row],[6M Return vs Nifty Z-Score]],Table2[6M Return vs Nifty Z-Score])</f>
        <v>617</v>
      </c>
      <c r="AU608">
        <f>_xlfn.RANK.AVG(Table2[[#This Row],[Sharpe Ratio Z-Score]],Table2[Sharpe Ratio Z-Score])</f>
        <v>369</v>
      </c>
      <c r="AV608">
        <f>(Table2[[#This Row],[Rank 1Y]]+Table2[[#This Row],[Rank 6M]]+Table2[[#This Row],[Rank Sharpe]])/3</f>
        <v>557</v>
      </c>
    </row>
    <row r="609" spans="1:48" x14ac:dyDescent="0.3">
      <c r="A609" t="s">
        <v>1529</v>
      </c>
      <c r="B609" t="s">
        <v>1530</v>
      </c>
      <c r="C609" t="s">
        <v>3127</v>
      </c>
      <c r="D609" t="s">
        <v>149</v>
      </c>
      <c r="E609">
        <v>6349.8892999999998</v>
      </c>
      <c r="F609">
        <v>338.95</v>
      </c>
      <c r="G609">
        <v>-33.561611827234501</v>
      </c>
      <c r="H609">
        <f>(Table2[[#This Row],[1Y Return vs Nifty]]-AVERAGE(Table2[1Y Return vs Nifty]))/_xlfn.STDEV.P(Table2[1Y Return vs Nifty])</f>
        <v>-1.0437452386942807</v>
      </c>
      <c r="I609">
        <v>-3.3744482256059101</v>
      </c>
      <c r="J609">
        <f>(Table2[[#This Row],[1M Return vs Nifty]]-AVERAGE(Table2[1M Return vs Nifty]))/_xlfn.STDEV.P(Table2[1M Return vs Nifty])</f>
        <v>-0.49634171187942233</v>
      </c>
      <c r="K609">
        <v>-28.278549274260399</v>
      </c>
      <c r="L609">
        <f>(Table2[[#This Row],[6M Return vs Nifty]]-AVERAGE(Table2[6M Return vs Nifty]))/_xlfn.STDEV.P(Table2[6M Return vs Nifty])</f>
        <v>-1.138649617444129</v>
      </c>
      <c r="M609">
        <v>-1.4492185206021799</v>
      </c>
      <c r="N609">
        <f>(Table2[[#This Row],[1W Return vs Nifty]]-AVERAGE(Table2[1W Return vs Nifty]))/_xlfn.STDEV.P(Table2[1W Return vs Nifty])</f>
        <v>-0.20076882708434288</v>
      </c>
      <c r="O609">
        <v>376.57</v>
      </c>
      <c r="P609">
        <v>397.44821646994097</v>
      </c>
      <c r="Q609">
        <v>412.86174868075398</v>
      </c>
      <c r="R609">
        <v>14.9217270217611</v>
      </c>
      <c r="S609" s="1">
        <f>(Table2[[#This Row],[Close Price]]-Table2[[#This Row],[20D EMA]])/Table2[[#This Row],[20D EMA]]</f>
        <v>-9.9901744695541347E-2</v>
      </c>
      <c r="T609" s="1">
        <f>(Table2[[#This Row],[Close Price]]-Table2[[#This Row],[50D EMA]])/Table2[[#This Row],[50D EMA]]</f>
        <v>-0.1471844986235212</v>
      </c>
      <c r="U609" s="1">
        <f>(Table2[[#This Row],[Close Price]]-Table2[[#This Row],[200D EMA]])/Table2[[#This Row],[200D EMA]]</f>
        <v>-0.1790229996286393</v>
      </c>
      <c r="V609">
        <v>0.60331720861400395</v>
      </c>
      <c r="W609">
        <v>336.05</v>
      </c>
      <c r="X609">
        <v>361.9</v>
      </c>
      <c r="Y609">
        <v>336.05</v>
      </c>
      <c r="Z609">
        <v>374.9</v>
      </c>
      <c r="AA609">
        <v>336.05</v>
      </c>
      <c r="AB609">
        <v>407.35</v>
      </c>
      <c r="AC609" s="1">
        <f>(Table2[[#This Row],[Close Price]]/Table2[[#This Row],[Day Low]])-1</f>
        <v>8.6296682041362427E-3</v>
      </c>
      <c r="AD609" s="1">
        <f>(Table2[[#This Row],[Day High]]/Table2[[#This Row],[Close Price]])-1</f>
        <v>6.7709101637409619E-2</v>
      </c>
      <c r="AE609" s="1">
        <f>(Table2[[#This Row],[Close Price]]/Table2[[#This Row],[Current Week Low]])-1</f>
        <v>8.6296682041362427E-3</v>
      </c>
      <c r="AF609" s="1">
        <f>(Table2[[#This Row],[Current Week High]]/Table2[[#This Row],[Close Price]])-1</f>
        <v>0.10606284112700992</v>
      </c>
      <c r="AG609" s="1">
        <f>(Table2[[#This Row],[Close Price]]/Table2[[#This Row],[Current Month Low]])-1</f>
        <v>8.6296682041362427E-3</v>
      </c>
      <c r="AH609" s="1">
        <f>(Table2[[#This Row],[Current Month High]]/Table2[[#This Row],[Close Price]])-1</f>
        <v>0.2017996754683582</v>
      </c>
      <c r="AI609">
        <v>61.528249004277903</v>
      </c>
      <c r="AJ609">
        <v>0.86296682041362405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-0.28999999999999998</v>
      </c>
      <c r="AM609" t="s">
        <v>3161</v>
      </c>
      <c r="AN609">
        <v>-11.79</v>
      </c>
      <c r="AO609" t="s">
        <v>3161</v>
      </c>
      <c r="AP609">
        <v>6.1169361981312002E-2</v>
      </c>
      <c r="AQ609">
        <f>(Table2[[#This Row],[Sharpe Ratio]]-AVERAGE(Table2[Sharpe Ratio]))/_xlfn.STDEV.P(Table2[Sharpe Ratio])</f>
        <v>3.9408639162655058E-2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668</v>
      </c>
      <c r="AT609">
        <f>_xlfn.RANK.AVG(Table2[[#This Row],[6M Return vs Nifty Z-Score]],Table2[6M Return vs Nifty Z-Score])</f>
        <v>672</v>
      </c>
      <c r="AU609">
        <f>_xlfn.RANK.AVG(Table2[[#This Row],[Sharpe Ratio Z-Score]],Table2[Sharpe Ratio Z-Score])</f>
        <v>332</v>
      </c>
      <c r="AV609">
        <f>(Table2[[#This Row],[Rank 1Y]]+Table2[[#This Row],[Rank 6M]]+Table2[[#This Row],[Rank Sharpe]])/3</f>
        <v>557.33333333333337</v>
      </c>
    </row>
    <row r="610" spans="1:48" x14ac:dyDescent="0.3">
      <c r="A610" t="s">
        <v>1381</v>
      </c>
      <c r="B610" t="s">
        <v>1382</v>
      </c>
      <c r="C610" t="s">
        <v>3126</v>
      </c>
      <c r="D610" t="s">
        <v>439</v>
      </c>
      <c r="E610">
        <v>7781.848534574</v>
      </c>
      <c r="F610">
        <v>182.74</v>
      </c>
      <c r="G610">
        <v>-38.329149189514403</v>
      </c>
      <c r="H610">
        <f>(Table2[[#This Row],[1Y Return vs Nifty]]-AVERAGE(Table2[1Y Return vs Nifty]))/_xlfn.STDEV.P(Table2[1Y Return vs Nifty])</f>
        <v>-1.1224729574224563</v>
      </c>
      <c r="I610">
        <v>-5.5488142889123697</v>
      </c>
      <c r="J610">
        <f>(Table2[[#This Row],[1M Return vs Nifty]]-AVERAGE(Table2[1M Return vs Nifty]))/_xlfn.STDEV.P(Table2[1M Return vs Nifty])</f>
        <v>-0.73967359747925943</v>
      </c>
      <c r="K610">
        <v>-7.1574881517379296</v>
      </c>
      <c r="L610">
        <f>(Table2[[#This Row],[6M Return vs Nifty]]-AVERAGE(Table2[6M Return vs Nifty]))/_xlfn.STDEV.P(Table2[6M Return vs Nifty])</f>
        <v>-0.4066815056355218</v>
      </c>
      <c r="M610">
        <v>-3.1029090624451499</v>
      </c>
      <c r="N610">
        <f>(Table2[[#This Row],[1W Return vs Nifty]]-AVERAGE(Table2[1W Return vs Nifty]))/_xlfn.STDEV.P(Table2[1W Return vs Nifty])</f>
        <v>-0.52156549961857612</v>
      </c>
      <c r="O610">
        <v>191.63</v>
      </c>
      <c r="P610">
        <v>194.41034316148699</v>
      </c>
      <c r="Q610">
        <v>193.16024110708599</v>
      </c>
      <c r="R610">
        <v>19.0084366720926</v>
      </c>
      <c r="S610" s="1">
        <f>(Table2[[#This Row],[Close Price]]-Table2[[#This Row],[20D EMA]])/Table2[[#This Row],[20D EMA]]</f>
        <v>-4.6391483588164625E-2</v>
      </c>
      <c r="T610" s="1">
        <f>(Table2[[#This Row],[Close Price]]-Table2[[#This Row],[50D EMA]])/Table2[[#This Row],[50D EMA]]</f>
        <v>-6.0029435531591083E-2</v>
      </c>
      <c r="U610" s="1">
        <f>(Table2[[#This Row],[Close Price]]-Table2[[#This Row],[200D EMA]])/Table2[[#This Row],[200D EMA]]</f>
        <v>-5.394609701956788E-2</v>
      </c>
      <c r="V610">
        <v>0.22121907540826</v>
      </c>
      <c r="W610">
        <v>175.71</v>
      </c>
      <c r="X610">
        <v>185.11</v>
      </c>
      <c r="Y610">
        <v>175.71</v>
      </c>
      <c r="Z610">
        <v>188.11</v>
      </c>
      <c r="AA610">
        <v>175.71</v>
      </c>
      <c r="AB610">
        <v>207</v>
      </c>
      <c r="AC610" s="1">
        <f>(Table2[[#This Row],[Close Price]]/Table2[[#This Row],[Day Low]])-1</f>
        <v>4.0009105913152432E-2</v>
      </c>
      <c r="AD610" s="1">
        <f>(Table2[[#This Row],[Day High]]/Table2[[#This Row],[Close Price]])-1</f>
        <v>1.2969245923169614E-2</v>
      </c>
      <c r="AE610" s="1">
        <f>(Table2[[#This Row],[Close Price]]/Table2[[#This Row],[Current Week Low]])-1</f>
        <v>4.0009105913152432E-2</v>
      </c>
      <c r="AF610" s="1">
        <f>(Table2[[#This Row],[Current Week High]]/Table2[[#This Row],[Close Price]])-1</f>
        <v>2.9386012914523363E-2</v>
      </c>
      <c r="AG610" s="1">
        <f>(Table2[[#This Row],[Close Price]]/Table2[[#This Row],[Current Month Low]])-1</f>
        <v>4.0009105913152432E-2</v>
      </c>
      <c r="AH610" s="1">
        <f>(Table2[[#This Row],[Current Month High]]/Table2[[#This Row],[Close Price]])-1</f>
        <v>0.13275692240341463</v>
      </c>
      <c r="AI610">
        <v>23.672978001532201</v>
      </c>
      <c r="AJ610">
        <v>26.027586206896501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-0.02</v>
      </c>
      <c r="AM610" t="s">
        <v>3161</v>
      </c>
      <c r="AN610">
        <v>-10.199999999999999</v>
      </c>
      <c r="AO610" t="s">
        <v>3161</v>
      </c>
      <c r="AQ610">
        <f>(Table2[[#This Row],[Sharpe Ratio]]-AVERAGE(Table2[Sharpe Ratio]))/_xlfn.STDEV.P(Table2[Sharpe Ratio])</f>
        <v>-0.6796054933231942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688</v>
      </c>
      <c r="AT610">
        <f>_xlfn.RANK.AVG(Table2[[#This Row],[6M Return vs Nifty Z-Score]],Table2[6M Return vs Nifty Z-Score])</f>
        <v>466</v>
      </c>
      <c r="AU610">
        <f>_xlfn.RANK.AVG(Table2[[#This Row],[Sharpe Ratio Z-Score]],Table2[Sharpe Ratio Z-Score])</f>
        <v>524.5</v>
      </c>
      <c r="AV610">
        <f>(Table2[[#This Row],[Rank 1Y]]+Table2[[#This Row],[Rank 6M]]+Table2[[#This Row],[Rank Sharpe]])/3</f>
        <v>559.5</v>
      </c>
    </row>
    <row r="611" spans="1:48" x14ac:dyDescent="0.3">
      <c r="A611" t="s">
        <v>1305</v>
      </c>
      <c r="B611" t="s">
        <v>1306</v>
      </c>
      <c r="C611" t="s">
        <v>3120</v>
      </c>
      <c r="D611" t="s">
        <v>51</v>
      </c>
      <c r="E611">
        <v>8490.3349022700004</v>
      </c>
      <c r="F611">
        <v>5114.8500000000004</v>
      </c>
      <c r="G611">
        <v>-22.171037648368699</v>
      </c>
      <c r="H611">
        <f>(Table2[[#This Row],[1Y Return vs Nifty]]-AVERAGE(Table2[1Y Return vs Nifty]))/_xlfn.STDEV.P(Table2[1Y Return vs Nifty])</f>
        <v>-0.85564940389261568</v>
      </c>
      <c r="I611">
        <v>3.41932972058583</v>
      </c>
      <c r="J611">
        <f>(Table2[[#This Row],[1M Return vs Nifty]]-AVERAGE(Table2[1M Return vs Nifty]))/_xlfn.STDEV.P(Table2[1M Return vs Nifty])</f>
        <v>0.26394553960553047</v>
      </c>
      <c r="K611">
        <v>-0.76039124532425495</v>
      </c>
      <c r="L611">
        <f>(Table2[[#This Row],[6M Return vs Nifty]]-AVERAGE(Table2[6M Return vs Nifty]))/_xlfn.STDEV.P(Table2[6M Return vs Nifty])</f>
        <v>-0.18498473971635399</v>
      </c>
      <c r="M611">
        <v>0.92303458731000898</v>
      </c>
      <c r="N611">
        <f>(Table2[[#This Row],[1W Return vs Nifty]]-AVERAGE(Table2[1W Return vs Nifty]))/_xlfn.STDEV.P(Table2[1W Return vs Nifty])</f>
        <v>0.25942060024291752</v>
      </c>
      <c r="O611">
        <v>5252.07</v>
      </c>
      <c r="P611">
        <v>5241.6329110840697</v>
      </c>
      <c r="Q611">
        <v>5105.7676333645504</v>
      </c>
      <c r="R611">
        <v>30.6345381410549</v>
      </c>
      <c r="S611" s="1">
        <f>(Table2[[#This Row],[Close Price]]-Table2[[#This Row],[20D EMA]])/Table2[[#This Row],[20D EMA]]</f>
        <v>-2.6126841416812676E-2</v>
      </c>
      <c r="T611" s="1">
        <f>(Table2[[#This Row],[Close Price]]-Table2[[#This Row],[50D EMA]])/Table2[[#This Row],[50D EMA]]</f>
        <v>-2.4187674572931559E-2</v>
      </c>
      <c r="U611" s="1">
        <f>(Table2[[#This Row],[Close Price]]-Table2[[#This Row],[200D EMA]])/Table2[[#This Row],[200D EMA]]</f>
        <v>1.7788444926673899E-3</v>
      </c>
      <c r="V611">
        <v>0.372245333169131</v>
      </c>
      <c r="W611">
        <v>5086.8</v>
      </c>
      <c r="X611">
        <v>5243.4</v>
      </c>
      <c r="Y611">
        <v>5086.8</v>
      </c>
      <c r="Z611">
        <v>5251.15</v>
      </c>
      <c r="AA611">
        <v>5086.8</v>
      </c>
      <c r="AB611">
        <v>5550</v>
      </c>
      <c r="AC611" s="1">
        <f>(Table2[[#This Row],[Close Price]]/Table2[[#This Row],[Day Low]])-1</f>
        <v>5.5142722340175698E-3</v>
      </c>
      <c r="AD611" s="1">
        <f>(Table2[[#This Row],[Day High]]/Table2[[#This Row],[Close Price]])-1</f>
        <v>2.5132701838763483E-2</v>
      </c>
      <c r="AE611" s="1">
        <f>(Table2[[#This Row],[Close Price]]/Table2[[#This Row],[Current Week Low]])-1</f>
        <v>5.5142722340175698E-3</v>
      </c>
      <c r="AF611" s="1">
        <f>(Table2[[#This Row],[Current Week High]]/Table2[[#This Row],[Close Price]])-1</f>
        <v>2.6647897787813735E-2</v>
      </c>
      <c r="AG611" s="1">
        <f>(Table2[[#This Row],[Close Price]]/Table2[[#This Row],[Current Month Low]])-1</f>
        <v>5.5142722340175698E-3</v>
      </c>
      <c r="AH611" s="1">
        <f>(Table2[[#This Row],[Current Month High]]/Table2[[#This Row],[Close Price]])-1</f>
        <v>8.5075808674741182E-2</v>
      </c>
      <c r="AI611">
        <v>10.322883369013701</v>
      </c>
      <c r="AJ611">
        <v>10.3158598526921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-7.0000000000000007E-2</v>
      </c>
      <c r="AM611" t="s">
        <v>3161</v>
      </c>
      <c r="AN611">
        <v>-4.01</v>
      </c>
      <c r="AO611" t="s">
        <v>3161</v>
      </c>
      <c r="AP611">
        <v>-6.1824645733855002E-2</v>
      </c>
      <c r="AQ611">
        <f>(Table2[[#This Row],[Sharpe Ratio]]-AVERAGE(Table2[Sharpe Ratio]))/_xlfn.STDEV.P(Table2[Sharpe Ratio])</f>
        <v>-1.4063221465417384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-1.9235901503022599</v>
      </c>
      <c r="AS611">
        <f>_xlfn.RANK.AVG(Table2[[#This Row],[1Y Return vs Nifty Z-Score]],Table2[1Y Return vs Nifty Z-Score])</f>
        <v>612</v>
      </c>
      <c r="AT611">
        <f>_xlfn.RANK.AVG(Table2[[#This Row],[6M Return vs Nifty Z-Score]],Table2[6M Return vs Nifty Z-Score])</f>
        <v>390</v>
      </c>
      <c r="AU611">
        <f>_xlfn.RANK.AVG(Table2[[#This Row],[Sharpe Ratio Z-Score]],Table2[Sharpe Ratio Z-Score])</f>
        <v>677</v>
      </c>
      <c r="AV611">
        <f>(Table2[[#This Row],[Rank 1Y]]+Table2[[#This Row],[Rank 6M]]+Table2[[#This Row],[Rank Sharpe]])/3</f>
        <v>559.66666666666663</v>
      </c>
    </row>
    <row r="612" spans="1:48" x14ac:dyDescent="0.3">
      <c r="A612" t="s">
        <v>1013</v>
      </c>
      <c r="B612" t="s">
        <v>1014</v>
      </c>
      <c r="C612" t="s">
        <v>3116</v>
      </c>
      <c r="D612" t="s">
        <v>589</v>
      </c>
      <c r="E612">
        <v>13306.0738454</v>
      </c>
      <c r="F612">
        <v>1681.3</v>
      </c>
      <c r="G612">
        <v>-16.6946120404534</v>
      </c>
      <c r="H612">
        <f>(Table2[[#This Row],[1Y Return vs Nifty]]-AVERAGE(Table2[1Y Return vs Nifty]))/_xlfn.STDEV.P(Table2[1Y Return vs Nifty])</f>
        <v>-0.76521560922392473</v>
      </c>
      <c r="I612">
        <v>-4.6059612847051703</v>
      </c>
      <c r="J612">
        <f>(Table2[[#This Row],[1M Return vs Nifty]]-AVERAGE(Table2[1M Return vs Nifty]))/_xlfn.STDEV.P(Table2[1M Return vs Nifty])</f>
        <v>-0.63415953375793233</v>
      </c>
      <c r="K612">
        <v>-1.02403217524482</v>
      </c>
      <c r="L612">
        <f>(Table2[[#This Row],[6M Return vs Nifty]]-AVERAGE(Table2[6M Return vs Nifty]))/_xlfn.STDEV.P(Table2[6M Return vs Nifty])</f>
        <v>-0.19412143756263972</v>
      </c>
      <c r="M612">
        <v>0.80916678107093498</v>
      </c>
      <c r="N612">
        <f>(Table2[[#This Row],[1W Return vs Nifty]]-AVERAGE(Table2[1W Return vs Nifty]))/_xlfn.STDEV.P(Table2[1W Return vs Nifty])</f>
        <v>0.2373315742577061</v>
      </c>
      <c r="O612">
        <v>1752.69</v>
      </c>
      <c r="P612">
        <v>1760.63477982671</v>
      </c>
      <c r="Q612">
        <v>1684.0120208231899</v>
      </c>
      <c r="R612">
        <v>28.7614931913348</v>
      </c>
      <c r="S612" s="1">
        <f>(Table2[[#This Row],[Close Price]]-Table2[[#This Row],[20D EMA]])/Table2[[#This Row],[20D EMA]]</f>
        <v>-4.0731675310522741E-2</v>
      </c>
      <c r="T612" s="1">
        <f>(Table2[[#This Row],[Close Price]]-Table2[[#This Row],[50D EMA]])/Table2[[#This Row],[50D EMA]]</f>
        <v>-4.5060327522621429E-2</v>
      </c>
      <c r="U612" s="1">
        <f>(Table2[[#This Row],[Close Price]]-Table2[[#This Row],[200D EMA]])/Table2[[#This Row],[200D EMA]]</f>
        <v>-1.610452175908015E-3</v>
      </c>
      <c r="V612">
        <v>0.46920058076766602</v>
      </c>
      <c r="W612">
        <v>1680</v>
      </c>
      <c r="X612">
        <v>1730</v>
      </c>
      <c r="Y612">
        <v>1680</v>
      </c>
      <c r="Z612">
        <v>1747</v>
      </c>
      <c r="AA612">
        <v>1680</v>
      </c>
      <c r="AB612">
        <v>1869.4</v>
      </c>
      <c r="AC612" s="1">
        <f>(Table2[[#This Row],[Close Price]]/Table2[[#This Row],[Day Low]])-1</f>
        <v>7.7380952380945445E-4</v>
      </c>
      <c r="AD612" s="1">
        <f>(Table2[[#This Row],[Day High]]/Table2[[#This Row],[Close Price]])-1</f>
        <v>2.8965681318027681E-2</v>
      </c>
      <c r="AE612" s="1">
        <f>(Table2[[#This Row],[Close Price]]/Table2[[#This Row],[Current Week Low]])-1</f>
        <v>7.7380952380945445E-4</v>
      </c>
      <c r="AF612" s="1">
        <f>(Table2[[#This Row],[Current Week High]]/Table2[[#This Row],[Close Price]])-1</f>
        <v>3.9076904776066179E-2</v>
      </c>
      <c r="AG612" s="1">
        <f>(Table2[[#This Row],[Close Price]]/Table2[[#This Row],[Current Month Low]])-1</f>
        <v>7.7380952380945445E-4</v>
      </c>
      <c r="AH612" s="1">
        <f>(Table2[[#This Row],[Current Month High]]/Table2[[#This Row],[Close Price]])-1</f>
        <v>0.11187771367394284</v>
      </c>
      <c r="AI612">
        <v>17.703562719324299</v>
      </c>
      <c r="AJ612">
        <v>28.638102524865999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-0.01</v>
      </c>
      <c r="AM612" t="s">
        <v>3161</v>
      </c>
      <c r="AN612">
        <v>-5.38</v>
      </c>
      <c r="AO612" t="s">
        <v>3161</v>
      </c>
      <c r="AP612">
        <v>-0.10005411165687</v>
      </c>
      <c r="AQ612">
        <f>(Table2[[#This Row],[Sharpe Ratio]]-AVERAGE(Table2[Sharpe Ratio]))/_xlfn.STDEV.P(Table2[Sharpe Ratio])</f>
        <v>-1.855689695682299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581</v>
      </c>
      <c r="AT612">
        <f>_xlfn.RANK.AVG(Table2[[#This Row],[6M Return vs Nifty Z-Score]],Table2[6M Return vs Nifty Z-Score])</f>
        <v>393</v>
      </c>
      <c r="AU612">
        <f>_xlfn.RANK.AVG(Table2[[#This Row],[Sharpe Ratio Z-Score]],Table2[Sharpe Ratio Z-Score])</f>
        <v>715</v>
      </c>
      <c r="AV612">
        <f>(Table2[[#This Row],[Rank 1Y]]+Table2[[#This Row],[Rank 6M]]+Table2[[#This Row],[Rank Sharpe]])/3</f>
        <v>563</v>
      </c>
    </row>
    <row r="613" spans="1:48" x14ac:dyDescent="0.3">
      <c r="A613" t="s">
        <v>457</v>
      </c>
      <c r="B613" t="s">
        <v>458</v>
      </c>
      <c r="C613" t="s">
        <v>3116</v>
      </c>
      <c r="D613" t="s">
        <v>54</v>
      </c>
      <c r="E613">
        <v>47474.855966499999</v>
      </c>
      <c r="F613">
        <v>638.5</v>
      </c>
      <c r="G613">
        <v>-29.624089978305001</v>
      </c>
      <c r="H613">
        <f>(Table2[[#This Row],[1Y Return vs Nifty]]-AVERAGE(Table2[1Y Return vs Nifty]))/_xlfn.STDEV.P(Table2[1Y Return vs Nifty])</f>
        <v>-0.97872380539389747</v>
      </c>
      <c r="I613">
        <v>-4.0722881302151901</v>
      </c>
      <c r="J613">
        <f>(Table2[[#This Row],[1M Return vs Nifty]]-AVERAGE(Table2[1M Return vs Nifty]))/_xlfn.STDEV.P(Table2[1M Return vs Nifty])</f>
        <v>-0.57443651969534693</v>
      </c>
      <c r="K613">
        <v>-4.47594027521877</v>
      </c>
      <c r="L613">
        <f>(Table2[[#This Row],[6M Return vs Nifty]]-AVERAGE(Table2[6M Return vs Nifty]))/_xlfn.STDEV.P(Table2[6M Return vs Nifty])</f>
        <v>-0.31375021186604979</v>
      </c>
      <c r="M613">
        <v>-3.0843736111724001</v>
      </c>
      <c r="N613">
        <f>(Table2[[#This Row],[1W Return vs Nifty]]-AVERAGE(Table2[1W Return vs Nifty]))/_xlfn.STDEV.P(Table2[1W Return vs Nifty])</f>
        <v>-0.51796983831329224</v>
      </c>
      <c r="O613">
        <v>696.08</v>
      </c>
      <c r="P613">
        <v>690.95111431459497</v>
      </c>
      <c r="Q613">
        <v>669.575533598844</v>
      </c>
      <c r="R613">
        <v>14.222146339808001</v>
      </c>
      <c r="S613" s="1">
        <f>(Table2[[#This Row],[Close Price]]-Table2[[#This Row],[20D EMA]])/Table2[[#This Row],[20D EMA]]</f>
        <v>-8.272037696816463E-2</v>
      </c>
      <c r="T613" s="1">
        <f>(Table2[[#This Row],[Close Price]]-Table2[[#This Row],[50D EMA]])/Table2[[#This Row],[50D EMA]]</f>
        <v>-7.5911469318093616E-2</v>
      </c>
      <c r="U613" s="1">
        <f>(Table2[[#This Row],[Close Price]]-Table2[[#This Row],[200D EMA]])/Table2[[#This Row],[200D EMA]]</f>
        <v>-4.6410796152928091E-2</v>
      </c>
      <c r="V613">
        <v>0.49501479422379202</v>
      </c>
      <c r="W613">
        <v>636.1</v>
      </c>
      <c r="X613">
        <v>669.4</v>
      </c>
      <c r="Y613">
        <v>636.1</v>
      </c>
      <c r="Z613">
        <v>688.75</v>
      </c>
      <c r="AA613">
        <v>636.1</v>
      </c>
      <c r="AB613">
        <v>748.15</v>
      </c>
      <c r="AC613" s="1">
        <f>(Table2[[#This Row],[Close Price]]/Table2[[#This Row],[Day Low]])-1</f>
        <v>3.7729916679767328E-3</v>
      </c>
      <c r="AD613" s="1">
        <f>(Table2[[#This Row],[Day High]]/Table2[[#This Row],[Close Price]])-1</f>
        <v>4.8394675019577171E-2</v>
      </c>
      <c r="AE613" s="1">
        <f>(Table2[[#This Row],[Close Price]]/Table2[[#This Row],[Current Week Low]])-1</f>
        <v>3.7729916679767328E-3</v>
      </c>
      <c r="AF613" s="1">
        <f>(Table2[[#This Row],[Current Week High]]/Table2[[#This Row],[Close Price]])-1</f>
        <v>7.8700078308535648E-2</v>
      </c>
      <c r="AG613" s="1">
        <f>(Table2[[#This Row],[Close Price]]/Table2[[#This Row],[Current Month Low]])-1</f>
        <v>3.7729916679767328E-3</v>
      </c>
      <c r="AH613" s="1">
        <f>(Table2[[#This Row],[Current Month High]]/Table2[[#This Row],[Close Price]])-1</f>
        <v>0.17173061863743144</v>
      </c>
      <c r="AI613">
        <v>27.3923257635082</v>
      </c>
      <c r="AJ613">
        <v>15.315152609716399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</v>
      </c>
      <c r="AM613" t="s">
        <v>3163</v>
      </c>
      <c r="AN613">
        <v>-11.19</v>
      </c>
      <c r="AO613" t="s">
        <v>3161</v>
      </c>
      <c r="AP613">
        <v>-2.4413000529336999E-2</v>
      </c>
      <c r="AQ613">
        <f>(Table2[[#This Row],[Sharpe Ratio]]-AVERAGE(Table2[Sharpe Ratio]))/_xlfn.STDEV.P(Table2[Sharpe Ratio])</f>
        <v>-0.96656765588981641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-3.3514480311584034</v>
      </c>
      <c r="AS613">
        <f>_xlfn.RANK.AVG(Table2[[#This Row],[1Y Return vs Nifty Z-Score]],Table2[1Y Return vs Nifty Z-Score])</f>
        <v>649</v>
      </c>
      <c r="AT613">
        <f>_xlfn.RANK.AVG(Table2[[#This Row],[6M Return vs Nifty Z-Score]],Table2[6M Return vs Nifty Z-Score])</f>
        <v>426</v>
      </c>
      <c r="AU613">
        <f>_xlfn.RANK.AVG(Table2[[#This Row],[Sharpe Ratio Z-Score]],Table2[Sharpe Ratio Z-Score])</f>
        <v>616</v>
      </c>
      <c r="AV613">
        <f>(Table2[[#This Row],[Rank 1Y]]+Table2[[#This Row],[Rank 6M]]+Table2[[#This Row],[Rank Sharpe]])/3</f>
        <v>563.66666666666663</v>
      </c>
    </row>
    <row r="614" spans="1:48" x14ac:dyDescent="0.3">
      <c r="A614" t="s">
        <v>945</v>
      </c>
      <c r="B614" t="s">
        <v>946</v>
      </c>
      <c r="C614" t="s">
        <v>3133</v>
      </c>
      <c r="D614" t="s">
        <v>947</v>
      </c>
      <c r="E614">
        <v>15053.5232432799</v>
      </c>
      <c r="F614">
        <v>1533.05</v>
      </c>
      <c r="G614">
        <v>-27.481048605551798</v>
      </c>
      <c r="H614">
        <f>(Table2[[#This Row],[1Y Return vs Nifty]]-AVERAGE(Table2[1Y Return vs Nifty]))/_xlfn.STDEV.P(Table2[1Y Return vs Nifty])</f>
        <v>-0.94333514546396791</v>
      </c>
      <c r="I614">
        <v>0.33650700113660598</v>
      </c>
      <c r="J614">
        <f>(Table2[[#This Row],[1M Return vs Nifty]]-AVERAGE(Table2[1M Return vs Nifty]))/_xlfn.STDEV.P(Table2[1M Return vs Nifty])</f>
        <v>-8.1051136875374435E-2</v>
      </c>
      <c r="K614">
        <v>-2.6057898224923499</v>
      </c>
      <c r="L614">
        <f>(Table2[[#This Row],[6M Return vs Nifty]]-AVERAGE(Table2[6M Return vs Nifty]))/_xlfn.STDEV.P(Table2[6M Return vs Nifty])</f>
        <v>-0.24893857727348417</v>
      </c>
      <c r="M614">
        <v>1.1293920371667401</v>
      </c>
      <c r="N614">
        <f>(Table2[[#This Row],[1W Return vs Nifty]]-AVERAGE(Table2[1W Return vs Nifty]))/_xlfn.STDEV.P(Table2[1W Return vs Nifty])</f>
        <v>0.29945153807056779</v>
      </c>
      <c r="O614">
        <v>1607.08</v>
      </c>
      <c r="P614">
        <v>1582.3968850748599</v>
      </c>
      <c r="Q614">
        <v>1513.58170549438</v>
      </c>
      <c r="R614">
        <v>27.851995888872001</v>
      </c>
      <c r="S614" s="1">
        <f>(Table2[[#This Row],[Close Price]]-Table2[[#This Row],[20D EMA]])/Table2[[#This Row],[20D EMA]]</f>
        <v>-4.6064912761032417E-2</v>
      </c>
      <c r="T614" s="1">
        <f>(Table2[[#This Row],[Close Price]]-Table2[[#This Row],[50D EMA]])/Table2[[#This Row],[50D EMA]]</f>
        <v>-3.1184897758772753E-2</v>
      </c>
      <c r="U614" s="1">
        <f>(Table2[[#This Row],[Close Price]]-Table2[[#This Row],[200D EMA]])/Table2[[#This Row],[200D EMA]]</f>
        <v>1.2862400777539154E-2</v>
      </c>
      <c r="V614">
        <v>1.2314678892563</v>
      </c>
      <c r="W614">
        <v>1526.15</v>
      </c>
      <c r="X614">
        <v>1595</v>
      </c>
      <c r="Y614">
        <v>1526.15</v>
      </c>
      <c r="Z614">
        <v>1623.9</v>
      </c>
      <c r="AA614">
        <v>1526.15</v>
      </c>
      <c r="AB614">
        <v>1675.05</v>
      </c>
      <c r="AC614" s="1">
        <f>(Table2[[#This Row],[Close Price]]/Table2[[#This Row],[Day Low]])-1</f>
        <v>4.5211807489433653E-3</v>
      </c>
      <c r="AD614" s="1">
        <f>(Table2[[#This Row],[Day High]]/Table2[[#This Row],[Close Price]])-1</f>
        <v>4.0409640911907685E-2</v>
      </c>
      <c r="AE614" s="1">
        <f>(Table2[[#This Row],[Close Price]]/Table2[[#This Row],[Current Week Low]])-1</f>
        <v>4.5211807489433653E-3</v>
      </c>
      <c r="AF614" s="1">
        <f>(Table2[[#This Row],[Current Week High]]/Table2[[#This Row],[Close Price]])-1</f>
        <v>5.9260950393007494E-2</v>
      </c>
      <c r="AG614" s="1">
        <f>(Table2[[#This Row],[Close Price]]/Table2[[#This Row],[Current Month Low]])-1</f>
        <v>4.5211807489433653E-3</v>
      </c>
      <c r="AH614" s="1">
        <f>(Table2[[#This Row],[Current Month High]]/Table2[[#This Row],[Close Price]])-1</f>
        <v>9.2625811291216831E-2</v>
      </c>
      <c r="AI614">
        <v>19.3959753432699</v>
      </c>
      <c r="AJ614">
        <v>27.308586613519299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0.13</v>
      </c>
      <c r="AM614" t="s">
        <v>3162</v>
      </c>
      <c r="AN614">
        <v>-4.1500000000000004</v>
      </c>
      <c r="AO614" t="s">
        <v>3161</v>
      </c>
      <c r="AP614">
        <v>-4.7877053986778002E-2</v>
      </c>
      <c r="AQ614">
        <f>(Table2[[#This Row],[Sharpe Ratio]]-AVERAGE(Table2[Sharpe Ratio]))/_xlfn.STDEV.P(Table2[Sharpe Ratio])</f>
        <v>-1.2423754376753748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-2.2162487592176339</v>
      </c>
      <c r="AS614">
        <f>_xlfn.RANK.AVG(Table2[[#This Row],[1Y Return vs Nifty Z-Score]],Table2[1Y Return vs Nifty Z-Score])</f>
        <v>641</v>
      </c>
      <c r="AT614">
        <f>_xlfn.RANK.AVG(Table2[[#This Row],[6M Return vs Nifty Z-Score]],Table2[6M Return vs Nifty Z-Score])</f>
        <v>404</v>
      </c>
      <c r="AU614">
        <f>_xlfn.RANK.AVG(Table2[[#This Row],[Sharpe Ratio Z-Score]],Table2[Sharpe Ratio Z-Score])</f>
        <v>652</v>
      </c>
      <c r="AV614">
        <f>(Table2[[#This Row],[Rank 1Y]]+Table2[[#This Row],[Rank 6M]]+Table2[[#This Row],[Rank Sharpe]])/3</f>
        <v>565.66666666666663</v>
      </c>
    </row>
    <row r="615" spans="1:48" x14ac:dyDescent="0.3">
      <c r="A615" t="s">
        <v>755</v>
      </c>
      <c r="B615" t="s">
        <v>756</v>
      </c>
      <c r="C615" t="s">
        <v>3117</v>
      </c>
      <c r="D615" t="s">
        <v>739</v>
      </c>
      <c r="E615">
        <v>21197.165852279999</v>
      </c>
      <c r="F615">
        <v>220.6</v>
      </c>
      <c r="G615">
        <v>-36.9077154290826</v>
      </c>
      <c r="H615">
        <f>(Table2[[#This Row],[1Y Return vs Nifty]]-AVERAGE(Table2[1Y Return vs Nifty]))/_xlfn.STDEV.P(Table2[1Y Return vs Nifty])</f>
        <v>-1.0990004120015446</v>
      </c>
      <c r="I615">
        <v>-11.807549337855701</v>
      </c>
      <c r="J615">
        <f>(Table2[[#This Row],[1M Return vs Nifty]]-AVERAGE(Table2[1M Return vs Nifty]))/_xlfn.STDEV.P(Table2[1M Return vs Nifty])</f>
        <v>-1.4400845478844038</v>
      </c>
      <c r="K615">
        <v>-30.620746370046</v>
      </c>
      <c r="L615">
        <f>(Table2[[#This Row],[6M Return vs Nifty]]-AVERAGE(Table2[6M Return vs Nifty]))/_xlfn.STDEV.P(Table2[6M Return vs Nifty])</f>
        <v>-1.21982042490217</v>
      </c>
      <c r="M615">
        <v>-3.3296805434784198</v>
      </c>
      <c r="N615">
        <f>(Table2[[#This Row],[1W Return vs Nifty]]-AVERAGE(Table2[1W Return vs Nifty]))/_xlfn.STDEV.P(Table2[1W Return vs Nifty])</f>
        <v>-0.56555652133661705</v>
      </c>
      <c r="O615">
        <v>250.12</v>
      </c>
      <c r="P615">
        <v>268.76395985691101</v>
      </c>
      <c r="Q615">
        <v>274.46665465670799</v>
      </c>
      <c r="R615">
        <v>15.5416065460031</v>
      </c>
      <c r="S615" s="1">
        <f>(Table2[[#This Row],[Close Price]]-Table2[[#This Row],[20D EMA]])/Table2[[#This Row],[20D EMA]]</f>
        <v>-0.1180233487925796</v>
      </c>
      <c r="T615" s="1">
        <f>(Table2[[#This Row],[Close Price]]-Table2[[#This Row],[50D EMA]])/Table2[[#This Row],[50D EMA]]</f>
        <v>-0.17920542576673354</v>
      </c>
      <c r="U615" s="1">
        <f>(Table2[[#This Row],[Close Price]]-Table2[[#This Row],[200D EMA]])/Table2[[#This Row],[200D EMA]]</f>
        <v>-0.19625937702371266</v>
      </c>
      <c r="V615">
        <v>0.38481279860741902</v>
      </c>
      <c r="W615">
        <v>219</v>
      </c>
      <c r="X615">
        <v>235.6</v>
      </c>
      <c r="Y615">
        <v>219</v>
      </c>
      <c r="Z615">
        <v>252.4</v>
      </c>
      <c r="AA615">
        <v>219</v>
      </c>
      <c r="AB615">
        <v>269</v>
      </c>
      <c r="AC615" s="1">
        <f>(Table2[[#This Row],[Close Price]]/Table2[[#This Row],[Day Low]])-1</f>
        <v>7.3059360730594047E-3</v>
      </c>
      <c r="AD615" s="1">
        <f>(Table2[[#This Row],[Day High]]/Table2[[#This Row],[Close Price]])-1</f>
        <v>6.7996373526745257E-2</v>
      </c>
      <c r="AE615" s="1">
        <f>(Table2[[#This Row],[Close Price]]/Table2[[#This Row],[Current Week Low]])-1</f>
        <v>7.3059360730594047E-3</v>
      </c>
      <c r="AF615" s="1">
        <f>(Table2[[#This Row],[Current Week High]]/Table2[[#This Row],[Close Price]])-1</f>
        <v>0.14415231187669986</v>
      </c>
      <c r="AG615" s="1">
        <f>(Table2[[#This Row],[Close Price]]/Table2[[#This Row],[Current Month Low]])-1</f>
        <v>7.3059360730594047E-3</v>
      </c>
      <c r="AH615" s="1">
        <f>(Table2[[#This Row],[Current Month High]]/Table2[[#This Row],[Close Price]])-1</f>
        <v>0.21940163191296458</v>
      </c>
      <c r="AI615">
        <v>74.206708975521295</v>
      </c>
      <c r="AJ615">
        <v>0.73059360730594003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-0.28000000000000003</v>
      </c>
      <c r="AM615" t="s">
        <v>3161</v>
      </c>
      <c r="AN615">
        <v>-11.55</v>
      </c>
      <c r="AO615" t="s">
        <v>3161</v>
      </c>
      <c r="AP615">
        <v>5.9779232852596002E-2</v>
      </c>
      <c r="AQ615">
        <f>(Table2[[#This Row],[Sharpe Ratio]]-AVERAGE(Table2[Sharpe Ratio]))/_xlfn.STDEV.P(Table2[Sharpe Ratio])</f>
        <v>2.3068392065874636E-2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681</v>
      </c>
      <c r="AT615">
        <f>_xlfn.RANK.AVG(Table2[[#This Row],[6M Return vs Nifty Z-Score]],Table2[6M Return vs Nifty Z-Score])</f>
        <v>685</v>
      </c>
      <c r="AU615">
        <f>_xlfn.RANK.AVG(Table2[[#This Row],[Sharpe Ratio Z-Score]],Table2[Sharpe Ratio Z-Score])</f>
        <v>335</v>
      </c>
      <c r="AV615">
        <f>(Table2[[#This Row],[Rank 1Y]]+Table2[[#This Row],[Rank 6M]]+Table2[[#This Row],[Rank Sharpe]])/3</f>
        <v>567</v>
      </c>
    </row>
    <row r="616" spans="1:48" x14ac:dyDescent="0.3">
      <c r="A616" t="s">
        <v>616</v>
      </c>
      <c r="B616" t="s">
        <v>617</v>
      </c>
      <c r="C616" t="s">
        <v>3114</v>
      </c>
      <c r="D616" t="s">
        <v>183</v>
      </c>
      <c r="E616">
        <v>30313.534643999999</v>
      </c>
      <c r="F616">
        <v>433.05</v>
      </c>
      <c r="G616">
        <v>-12.262042356832101</v>
      </c>
      <c r="H616">
        <f>(Table2[[#This Row],[1Y Return vs Nifty]]-AVERAGE(Table2[1Y Return vs Nifty]))/_xlfn.STDEV.P(Table2[1Y Return vs Nifty])</f>
        <v>-0.69201930832943193</v>
      </c>
      <c r="I616">
        <v>-12.3938305815097</v>
      </c>
      <c r="J616">
        <f>(Table2[[#This Row],[1M Return vs Nifty]]-AVERAGE(Table2[1M Return vs Nifty]))/_xlfn.STDEV.P(Table2[1M Return vs Nifty])</f>
        <v>-1.5056948988357093</v>
      </c>
      <c r="K616">
        <v>-10.4994160670438</v>
      </c>
      <c r="L616">
        <f>(Table2[[#This Row],[6M Return vs Nifty]]-AVERAGE(Table2[6M Return vs Nifty]))/_xlfn.STDEV.P(Table2[6M Return vs Nifty])</f>
        <v>-0.52249882427196193</v>
      </c>
      <c r="M616">
        <v>-12.3447584249048</v>
      </c>
      <c r="N616">
        <f>(Table2[[#This Row],[1W Return vs Nifty]]-AVERAGE(Table2[1W Return vs Nifty]))/_xlfn.STDEV.P(Table2[1W Return vs Nifty])</f>
        <v>-2.314376457003374</v>
      </c>
      <c r="O616">
        <v>510.21</v>
      </c>
      <c r="P616">
        <v>523.87435787157403</v>
      </c>
      <c r="Q616">
        <v>492.737381511656</v>
      </c>
      <c r="R616">
        <v>9.7958171402216205</v>
      </c>
      <c r="S616" s="1">
        <f>(Table2[[#This Row],[Close Price]]-Table2[[#This Row],[20D EMA]])/Table2[[#This Row],[20D EMA]]</f>
        <v>-0.1512318457105897</v>
      </c>
      <c r="T616" s="1">
        <f>(Table2[[#This Row],[Close Price]]-Table2[[#This Row],[50D EMA]])/Table2[[#This Row],[50D EMA]]</f>
        <v>-0.17337049715618891</v>
      </c>
      <c r="U616" s="1">
        <f>(Table2[[#This Row],[Close Price]]-Table2[[#This Row],[200D EMA]])/Table2[[#This Row],[200D EMA]]</f>
        <v>-0.12113426695685772</v>
      </c>
      <c r="V616">
        <v>1.48676339776489</v>
      </c>
      <c r="W616">
        <v>431.5</v>
      </c>
      <c r="X616">
        <v>450.85</v>
      </c>
      <c r="Y616">
        <v>431.5</v>
      </c>
      <c r="Z616">
        <v>462</v>
      </c>
      <c r="AA616">
        <v>431.5</v>
      </c>
      <c r="AB616">
        <v>569.54999999999995</v>
      </c>
      <c r="AC616" s="1">
        <f>(Table2[[#This Row],[Close Price]]/Table2[[#This Row],[Day Low]])-1</f>
        <v>3.5921205098494724E-3</v>
      </c>
      <c r="AD616" s="1">
        <f>(Table2[[#This Row],[Day High]]/Table2[[#This Row],[Close Price]])-1</f>
        <v>4.1103798637570854E-2</v>
      </c>
      <c r="AE616" s="1">
        <f>(Table2[[#This Row],[Close Price]]/Table2[[#This Row],[Current Week Low]])-1</f>
        <v>3.5921205098494724E-3</v>
      </c>
      <c r="AF616" s="1">
        <f>(Table2[[#This Row],[Current Week High]]/Table2[[#This Row],[Close Price]])-1</f>
        <v>6.6851402840318652E-2</v>
      </c>
      <c r="AG616" s="1">
        <f>(Table2[[#This Row],[Close Price]]/Table2[[#This Row],[Current Month Low]])-1</f>
        <v>3.5921205098494724E-3</v>
      </c>
      <c r="AH616" s="1">
        <f>(Table2[[#This Row],[Current Month High]]/Table2[[#This Row],[Close Price]])-1</f>
        <v>0.31520609629373042</v>
      </c>
      <c r="AI616">
        <v>31.705345803025001</v>
      </c>
      <c r="AJ616">
        <v>15.264838967261101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-0.11</v>
      </c>
      <c r="AM616" t="s">
        <v>3161</v>
      </c>
      <c r="AN616">
        <v>-21.17</v>
      </c>
      <c r="AO616" t="s">
        <v>3161</v>
      </c>
      <c r="AP616">
        <v>-4.3598570780928998E-2</v>
      </c>
      <c r="AQ616">
        <f>(Table2[[#This Row],[Sharpe Ratio]]-AVERAGE(Table2[Sharpe Ratio]))/_xlfn.STDEV.P(Table2[Sharpe Ratio])</f>
        <v>-1.1920840860744111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558</v>
      </c>
      <c r="AT616">
        <f>_xlfn.RANK.AVG(Table2[[#This Row],[6M Return vs Nifty Z-Score]],Table2[6M Return vs Nifty Z-Score])</f>
        <v>501</v>
      </c>
      <c r="AU616">
        <f>_xlfn.RANK.AVG(Table2[[#This Row],[Sharpe Ratio Z-Score]],Table2[Sharpe Ratio Z-Score])</f>
        <v>644</v>
      </c>
      <c r="AV616">
        <f>(Table2[[#This Row],[Rank 1Y]]+Table2[[#This Row],[Rank 6M]]+Table2[[#This Row],[Rank Sharpe]])/3</f>
        <v>567.66666666666663</v>
      </c>
    </row>
    <row r="617" spans="1:48" x14ac:dyDescent="0.3">
      <c r="A617" t="s">
        <v>1128</v>
      </c>
      <c r="B617" t="s">
        <v>1129</v>
      </c>
      <c r="C617" t="s">
        <v>611</v>
      </c>
      <c r="D617" t="s">
        <v>611</v>
      </c>
      <c r="E617">
        <v>10695.127823753999</v>
      </c>
      <c r="F617">
        <v>21.54</v>
      </c>
      <c r="G617">
        <v>2.5160517744031501</v>
      </c>
      <c r="H617">
        <f>(Table2[[#This Row],[1Y Return vs Nifty]]-AVERAGE(Table2[1Y Return vs Nifty]))/_xlfn.STDEV.P(Table2[1Y Return vs Nifty])</f>
        <v>-0.44798438008588803</v>
      </c>
      <c r="I617">
        <v>-7.0464467251906102</v>
      </c>
      <c r="J617">
        <f>(Table2[[#This Row],[1M Return vs Nifty]]-AVERAGE(Table2[1M Return vs Nifty]))/_xlfn.STDEV.P(Table2[1M Return vs Nifty])</f>
        <v>-0.90727266499823223</v>
      </c>
      <c r="K617">
        <v>-30.948384209232199</v>
      </c>
      <c r="L617">
        <f>(Table2[[#This Row],[6M Return vs Nifty]]-AVERAGE(Table2[6M Return vs Nifty]))/_xlfn.STDEV.P(Table2[6M Return vs Nifty])</f>
        <v>-1.2311749893871164</v>
      </c>
      <c r="M617">
        <v>-4.9244071835059398</v>
      </c>
      <c r="N617">
        <f>(Table2[[#This Row],[1W Return vs Nifty]]-AVERAGE(Table2[1W Return vs Nifty]))/_xlfn.STDEV.P(Table2[1W Return vs Nifty])</f>
        <v>-0.87491488481397484</v>
      </c>
      <c r="O617">
        <v>24.37</v>
      </c>
      <c r="P617">
        <v>25.426775233191801</v>
      </c>
      <c r="Q617">
        <v>25.5886416390831</v>
      </c>
      <c r="R617">
        <v>18.770471589072301</v>
      </c>
      <c r="S617" s="1">
        <f>(Table2[[#This Row],[Close Price]]-Table2[[#This Row],[20D EMA]])/Table2[[#This Row],[20D EMA]]</f>
        <v>-0.11612638489946663</v>
      </c>
      <c r="T617" s="1">
        <f>(Table2[[#This Row],[Close Price]]-Table2[[#This Row],[50D EMA]])/Table2[[#This Row],[50D EMA]]</f>
        <v>-0.15286150908031992</v>
      </c>
      <c r="U617" s="1">
        <f>(Table2[[#This Row],[Close Price]]-Table2[[#This Row],[200D EMA]])/Table2[[#This Row],[200D EMA]]</f>
        <v>-0.15822026413857634</v>
      </c>
      <c r="V617">
        <v>0.49550268006227899</v>
      </c>
      <c r="W617">
        <v>21.4</v>
      </c>
      <c r="X617">
        <v>22.54</v>
      </c>
      <c r="Y617">
        <v>21.4</v>
      </c>
      <c r="Z617">
        <v>23.64</v>
      </c>
      <c r="AA617">
        <v>21.4</v>
      </c>
      <c r="AB617">
        <v>28</v>
      </c>
      <c r="AC617" s="1">
        <f>(Table2[[#This Row],[Close Price]]/Table2[[#This Row],[Day Low]])-1</f>
        <v>6.5420560747664336E-3</v>
      </c>
      <c r="AD617" s="1">
        <f>(Table2[[#This Row],[Day High]]/Table2[[#This Row],[Close Price]])-1</f>
        <v>4.6425255338904403E-2</v>
      </c>
      <c r="AE617" s="1">
        <f>(Table2[[#This Row],[Close Price]]/Table2[[#This Row],[Current Week Low]])-1</f>
        <v>6.5420560747664336E-3</v>
      </c>
      <c r="AF617" s="1">
        <f>(Table2[[#This Row],[Current Week High]]/Table2[[#This Row],[Close Price]])-1</f>
        <v>9.7493036211699247E-2</v>
      </c>
      <c r="AG617" s="1">
        <f>(Table2[[#This Row],[Close Price]]/Table2[[#This Row],[Current Month Low]])-1</f>
        <v>6.5420560747664336E-3</v>
      </c>
      <c r="AH617" s="1">
        <f>(Table2[[#This Row],[Current Month High]]/Table2[[#This Row],[Close Price]])-1</f>
        <v>0.29990714948932218</v>
      </c>
      <c r="AI617">
        <v>81.290622098421494</v>
      </c>
      <c r="AJ617">
        <v>33.788819875776298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-0.18</v>
      </c>
      <c r="AM617" t="s">
        <v>3161</v>
      </c>
      <c r="AN617">
        <v>-16.25</v>
      </c>
      <c r="AO617" t="s">
        <v>3161</v>
      </c>
      <c r="AP617">
        <v>-9.6478246184500004E-4</v>
      </c>
      <c r="AQ617">
        <f>(Table2[[#This Row],[Sharpe Ratio]]-AVERAGE(Table2[Sharpe Ratio]))/_xlfn.STDEV.P(Table2[Sharpe Ratio])</f>
        <v>-0.69094601090212482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462</v>
      </c>
      <c r="AT617">
        <f>_xlfn.RANK.AVG(Table2[[#This Row],[6M Return vs Nifty Z-Score]],Table2[6M Return vs Nifty Z-Score])</f>
        <v>688</v>
      </c>
      <c r="AU617">
        <f>_xlfn.RANK.AVG(Table2[[#This Row],[Sharpe Ratio Z-Score]],Table2[Sharpe Ratio Z-Score])</f>
        <v>553</v>
      </c>
      <c r="AV617">
        <f>(Table2[[#This Row],[Rank 1Y]]+Table2[[#This Row],[Rank 6M]]+Table2[[#This Row],[Rank Sharpe]])/3</f>
        <v>567.66666666666663</v>
      </c>
    </row>
    <row r="618" spans="1:48" x14ac:dyDescent="0.3">
      <c r="A618" t="s">
        <v>1267</v>
      </c>
      <c r="B618" t="s">
        <v>1268</v>
      </c>
      <c r="C618" t="s">
        <v>3116</v>
      </c>
      <c r="D618" t="s">
        <v>146</v>
      </c>
      <c r="E618">
        <v>8816.1797972990007</v>
      </c>
      <c r="F618">
        <v>81.97</v>
      </c>
      <c r="G618">
        <v>-22.453708850566802</v>
      </c>
      <c r="H618">
        <f>(Table2[[#This Row],[1Y Return vs Nifty]]-AVERAGE(Table2[1Y Return vs Nifty]))/_xlfn.STDEV.P(Table2[1Y Return vs Nifty])</f>
        <v>-0.86031723493580337</v>
      </c>
      <c r="I618">
        <v>-5.4310699167942396</v>
      </c>
      <c r="J618">
        <f>(Table2[[#This Row],[1M Return vs Nifty]]-AVERAGE(Table2[1M Return vs Nifty]))/_xlfn.STDEV.P(Table2[1M Return vs Nifty])</f>
        <v>-0.72649690171962034</v>
      </c>
      <c r="K618">
        <v>-16.4137956226363</v>
      </c>
      <c r="L618">
        <f>(Table2[[#This Row],[6M Return vs Nifty]]-AVERAGE(Table2[6M Return vs Nifty]))/_xlfn.STDEV.P(Table2[6M Return vs Nifty])</f>
        <v>-0.7274666149863257</v>
      </c>
      <c r="M618">
        <v>-3.8949566324563198</v>
      </c>
      <c r="N618">
        <f>(Table2[[#This Row],[1W Return vs Nifty]]-AVERAGE(Table2[1W Return vs Nifty]))/_xlfn.STDEV.P(Table2[1W Return vs Nifty])</f>
        <v>-0.67521348787231539</v>
      </c>
      <c r="O618">
        <v>88.25</v>
      </c>
      <c r="P618">
        <v>87.464071630833701</v>
      </c>
      <c r="Q618">
        <v>85.962744551868994</v>
      </c>
      <c r="R618">
        <v>25.985015060437899</v>
      </c>
      <c r="S618" s="1">
        <f>(Table2[[#This Row],[Close Price]]-Table2[[#This Row],[20D EMA]])/Table2[[#This Row],[20D EMA]]</f>
        <v>-7.1161473087818714E-2</v>
      </c>
      <c r="T618" s="1">
        <f>(Table2[[#This Row],[Close Price]]-Table2[[#This Row],[50D EMA]])/Table2[[#This Row],[50D EMA]]</f>
        <v>-6.2815182604612219E-2</v>
      </c>
      <c r="U618" s="1">
        <f>(Table2[[#This Row],[Close Price]]-Table2[[#This Row],[200D EMA]])/Table2[[#This Row],[200D EMA]]</f>
        <v>-4.6447383371523418E-2</v>
      </c>
      <c r="V618">
        <v>0.42885031539634999</v>
      </c>
      <c r="W618">
        <v>81.56</v>
      </c>
      <c r="X618">
        <v>85.23</v>
      </c>
      <c r="Y618">
        <v>81.56</v>
      </c>
      <c r="Z618">
        <v>88.27</v>
      </c>
      <c r="AA618">
        <v>81.56</v>
      </c>
      <c r="AB618">
        <v>96</v>
      </c>
      <c r="AC618" s="1">
        <f>(Table2[[#This Row],[Close Price]]/Table2[[#This Row],[Day Low]])-1</f>
        <v>5.0269740068660251E-3</v>
      </c>
      <c r="AD618" s="1">
        <f>(Table2[[#This Row],[Day High]]/Table2[[#This Row],[Close Price]])-1</f>
        <v>3.9770647797974901E-2</v>
      </c>
      <c r="AE618" s="1">
        <f>(Table2[[#This Row],[Close Price]]/Table2[[#This Row],[Current Week Low]])-1</f>
        <v>5.0269740068660251E-3</v>
      </c>
      <c r="AF618" s="1">
        <f>(Table2[[#This Row],[Current Week High]]/Table2[[#This Row],[Close Price]])-1</f>
        <v>7.6857386848847131E-2</v>
      </c>
      <c r="AG618" s="1">
        <f>(Table2[[#This Row],[Close Price]]/Table2[[#This Row],[Current Month Low]])-1</f>
        <v>5.0269740068660251E-3</v>
      </c>
      <c r="AH618" s="1">
        <f>(Table2[[#This Row],[Current Month High]]/Table2[[#This Row],[Close Price]])-1</f>
        <v>0.17116018055386117</v>
      </c>
      <c r="AI618">
        <v>29.0838111504208</v>
      </c>
      <c r="AJ618">
        <v>13.2182320441988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-0.02</v>
      </c>
      <c r="AM618" t="s">
        <v>3161</v>
      </c>
      <c r="AN618">
        <v>-9.33</v>
      </c>
      <c r="AO618" t="s">
        <v>3161</v>
      </c>
      <c r="AQ618">
        <f>(Table2[[#This Row],[Sharpe Ratio]]-AVERAGE(Table2[Sharpe Ratio]))/_xlfn.STDEV.P(Table2[Sharpe Ratio])</f>
        <v>-0.6796054933231942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-3.6690997328372585</v>
      </c>
      <c r="AS618">
        <f>_xlfn.RANK.AVG(Table2[[#This Row],[1Y Return vs Nifty Z-Score]],Table2[1Y Return vs Nifty Z-Score])</f>
        <v>615</v>
      </c>
      <c r="AT618">
        <f>_xlfn.RANK.AVG(Table2[[#This Row],[6M Return vs Nifty Z-Score]],Table2[6M Return vs Nifty Z-Score])</f>
        <v>567</v>
      </c>
      <c r="AU618">
        <f>_xlfn.RANK.AVG(Table2[[#This Row],[Sharpe Ratio Z-Score]],Table2[Sharpe Ratio Z-Score])</f>
        <v>524.5</v>
      </c>
      <c r="AV618">
        <f>(Table2[[#This Row],[Rank 1Y]]+Table2[[#This Row],[Rank 6M]]+Table2[[#This Row],[Rank Sharpe]])/3</f>
        <v>568.83333333333337</v>
      </c>
    </row>
    <row r="619" spans="1:48" x14ac:dyDescent="0.3">
      <c r="A619" t="s">
        <v>1943</v>
      </c>
      <c r="B619" t="s">
        <v>1944</v>
      </c>
      <c r="C619" t="s">
        <v>3116</v>
      </c>
      <c r="D619" t="s">
        <v>24</v>
      </c>
      <c r="E619">
        <v>3512.6375767199902</v>
      </c>
      <c r="F619">
        <v>112.02</v>
      </c>
      <c r="G619">
        <v>-27.4958143275339</v>
      </c>
      <c r="H619">
        <f>(Table2[[#This Row],[1Y Return vs Nifty]]-AVERAGE(Table2[1Y Return vs Nifty]))/_xlfn.STDEV.P(Table2[1Y Return vs Nifty])</f>
        <v>-0.94357897608734642</v>
      </c>
      <c r="I619">
        <v>0.11361543487154301</v>
      </c>
      <c r="J619">
        <f>(Table2[[#This Row],[1M Return vs Nifty]]-AVERAGE(Table2[1M Return vs Nifty]))/_xlfn.STDEV.P(Table2[1M Return vs Nifty])</f>
        <v>-0.10599478643781456</v>
      </c>
      <c r="K619">
        <v>-18.191212944303199</v>
      </c>
      <c r="L619">
        <f>(Table2[[#This Row],[6M Return vs Nifty]]-AVERAGE(Table2[6M Return vs Nifty]))/_xlfn.STDEV.P(Table2[6M Return vs Nifty])</f>
        <v>-0.78906450503973302</v>
      </c>
      <c r="M619">
        <v>-0.103382353077158</v>
      </c>
      <c r="N619">
        <f>(Table2[[#This Row],[1W Return vs Nifty]]-AVERAGE(Table2[1W Return vs Nifty]))/_xlfn.STDEV.P(Table2[1W Return vs Nifty])</f>
        <v>6.0307688378517313E-2</v>
      </c>
      <c r="O619">
        <v>116.91</v>
      </c>
      <c r="P619">
        <v>120.177181359079</v>
      </c>
      <c r="Q619">
        <v>125.027793490666</v>
      </c>
      <c r="R619">
        <v>18.677154866832499</v>
      </c>
      <c r="S619" s="1">
        <f>(Table2[[#This Row],[Close Price]]-Table2[[#This Row],[20D EMA]])/Table2[[#This Row],[20D EMA]]</f>
        <v>-4.1827046445984097E-2</v>
      </c>
      <c r="T619" s="1">
        <f>(Table2[[#This Row],[Close Price]]-Table2[[#This Row],[50D EMA]])/Table2[[#This Row],[50D EMA]]</f>
        <v>-6.7876291212938783E-2</v>
      </c>
      <c r="U619" s="1">
        <f>(Table2[[#This Row],[Close Price]]-Table2[[#This Row],[200D EMA]])/Table2[[#This Row],[200D EMA]]</f>
        <v>-0.10403921502171519</v>
      </c>
      <c r="V619">
        <v>0.72852684896480502</v>
      </c>
      <c r="W619">
        <v>111.92</v>
      </c>
      <c r="X619">
        <v>114.92</v>
      </c>
      <c r="Y619">
        <v>111.92</v>
      </c>
      <c r="Z619">
        <v>115.92</v>
      </c>
      <c r="AA619">
        <v>111.92</v>
      </c>
      <c r="AB619">
        <v>123.65</v>
      </c>
      <c r="AC619" s="1">
        <f>(Table2[[#This Row],[Close Price]]/Table2[[#This Row],[Day Low]])-1</f>
        <v>8.9349535382421408E-4</v>
      </c>
      <c r="AD619" s="1">
        <f>(Table2[[#This Row],[Day High]]/Table2[[#This Row],[Close Price]])-1</f>
        <v>2.5888234243885089E-2</v>
      </c>
      <c r="AE619" s="1">
        <f>(Table2[[#This Row],[Close Price]]/Table2[[#This Row],[Current Week Low]])-1</f>
        <v>8.9349535382421408E-4</v>
      </c>
      <c r="AF619" s="1">
        <f>(Table2[[#This Row],[Current Week High]]/Table2[[#This Row],[Close Price]])-1</f>
        <v>3.4815211569362736E-2</v>
      </c>
      <c r="AG619" s="1">
        <f>(Table2[[#This Row],[Close Price]]/Table2[[#This Row],[Current Month Low]])-1</f>
        <v>8.9349535382421408E-4</v>
      </c>
      <c r="AH619" s="1">
        <f>(Table2[[#This Row],[Current Month High]]/Table2[[#This Row],[Close Price]])-1</f>
        <v>0.10382074629530447</v>
      </c>
      <c r="AI619">
        <v>45.911444384931201</v>
      </c>
      <c r="AJ619">
        <v>1.9290263876251099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</v>
      </c>
      <c r="AM619" t="s">
        <v>3161</v>
      </c>
      <c r="AN619">
        <v>-5.78</v>
      </c>
      <c r="AO619" t="s">
        <v>3161</v>
      </c>
      <c r="AP619">
        <v>1.1547675127906E-2</v>
      </c>
      <c r="AQ619">
        <f>(Table2[[#This Row],[Sharpe Ratio]]-AVERAGE(Table2[Sharpe Ratio]))/_xlfn.STDEV.P(Table2[Sharpe Ratio])</f>
        <v>-0.5438685599077957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642</v>
      </c>
      <c r="AT619">
        <f>_xlfn.RANK.AVG(Table2[[#This Row],[6M Return vs Nifty Z-Score]],Table2[6M Return vs Nifty Z-Score])</f>
        <v>586</v>
      </c>
      <c r="AU619">
        <f>_xlfn.RANK.AVG(Table2[[#This Row],[Sharpe Ratio Z-Score]],Table2[Sharpe Ratio Z-Score])</f>
        <v>479</v>
      </c>
      <c r="AV619">
        <f>(Table2[[#This Row],[Rank 1Y]]+Table2[[#This Row],[Rank 6M]]+Table2[[#This Row],[Rank Sharpe]])/3</f>
        <v>569</v>
      </c>
    </row>
    <row r="620" spans="1:48" x14ac:dyDescent="0.3">
      <c r="A620" t="s">
        <v>1177</v>
      </c>
      <c r="B620" t="s">
        <v>1178</v>
      </c>
      <c r="C620" t="s">
        <v>3127</v>
      </c>
      <c r="D620" t="s">
        <v>1179</v>
      </c>
      <c r="E620">
        <v>9894.1291349999992</v>
      </c>
      <c r="F620">
        <v>1090.0999999999999</v>
      </c>
      <c r="G620">
        <v>-4.4304019827536498</v>
      </c>
      <c r="H620">
        <f>(Table2[[#This Row],[1Y Return vs Nifty]]-AVERAGE(Table2[1Y Return vs Nifty]))/_xlfn.STDEV.P(Table2[1Y Return vs Nifty])</f>
        <v>-0.56269317332546409</v>
      </c>
      <c r="I620">
        <v>7.0346208208679597</v>
      </c>
      <c r="J620">
        <f>(Table2[[#This Row],[1M Return vs Nifty]]-AVERAGE(Table2[1M Return vs Nifty]))/_xlfn.STDEV.P(Table2[1M Return vs Nifty])</f>
        <v>0.66853040471615355</v>
      </c>
      <c r="K620">
        <v>-29.0905525340156</v>
      </c>
      <c r="L620">
        <f>(Table2[[#This Row],[6M Return vs Nifty]]-AVERAGE(Table2[6M Return vs Nifty]))/_xlfn.STDEV.P(Table2[6M Return vs Nifty])</f>
        <v>-1.1667902723751282</v>
      </c>
      <c r="M620">
        <v>-1.4032303663940799</v>
      </c>
      <c r="N620">
        <f>(Table2[[#This Row],[1W Return vs Nifty]]-AVERAGE(Table2[1W Return vs Nifty]))/_xlfn.STDEV.P(Table2[1W Return vs Nifty])</f>
        <v>-0.19184766168328291</v>
      </c>
      <c r="O620">
        <v>1150.53</v>
      </c>
      <c r="P620">
        <v>1176.3356020899</v>
      </c>
      <c r="Q620">
        <v>1184.36793818665</v>
      </c>
      <c r="R620">
        <v>24.615782810568799</v>
      </c>
      <c r="S620" s="1">
        <f>(Table2[[#This Row],[Close Price]]-Table2[[#This Row],[20D EMA]])/Table2[[#This Row],[20D EMA]]</f>
        <v>-5.252361954925127E-2</v>
      </c>
      <c r="T620" s="1">
        <f>(Table2[[#This Row],[Close Price]]-Table2[[#This Row],[50D EMA]])/Table2[[#This Row],[50D EMA]]</f>
        <v>-7.330867308333805E-2</v>
      </c>
      <c r="U620" s="1">
        <f>(Table2[[#This Row],[Close Price]]-Table2[[#This Row],[200D EMA]])/Table2[[#This Row],[200D EMA]]</f>
        <v>-7.9593456684567881E-2</v>
      </c>
      <c r="V620">
        <v>0.54527000231942302</v>
      </c>
      <c r="W620">
        <v>1079.8499999999999</v>
      </c>
      <c r="X620">
        <v>1139.1500000000001</v>
      </c>
      <c r="Y620">
        <v>1079.8499999999999</v>
      </c>
      <c r="Z620">
        <v>1158.05</v>
      </c>
      <c r="AA620">
        <v>1079.8499999999999</v>
      </c>
      <c r="AB620">
        <v>1200</v>
      </c>
      <c r="AC620" s="1">
        <f>(Table2[[#This Row],[Close Price]]/Table2[[#This Row],[Day Low]])-1</f>
        <v>9.4920590822800133E-3</v>
      </c>
      <c r="AD620" s="1">
        <f>(Table2[[#This Row],[Day High]]/Table2[[#This Row],[Close Price]])-1</f>
        <v>4.4995871938354526E-2</v>
      </c>
      <c r="AE620" s="1">
        <f>(Table2[[#This Row],[Close Price]]/Table2[[#This Row],[Current Week Low]])-1</f>
        <v>9.4920590822800133E-3</v>
      </c>
      <c r="AF620" s="1">
        <f>(Table2[[#This Row],[Current Week High]]/Table2[[#This Row],[Close Price]])-1</f>
        <v>6.2333730850380853E-2</v>
      </c>
      <c r="AG620" s="1">
        <f>(Table2[[#This Row],[Close Price]]/Table2[[#This Row],[Current Month Low]])-1</f>
        <v>9.4920590822800133E-3</v>
      </c>
      <c r="AH620" s="1">
        <f>(Table2[[#This Row],[Current Month High]]/Table2[[#This Row],[Close Price]])-1</f>
        <v>0.10081643885882041</v>
      </c>
      <c r="AI620">
        <v>38.2350243096963</v>
      </c>
      <c r="AJ620">
        <v>35.999001933753298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-0.11</v>
      </c>
      <c r="AM620" t="s">
        <v>3161</v>
      </c>
      <c r="AN620">
        <v>-4.57</v>
      </c>
      <c r="AO620" t="s">
        <v>3161</v>
      </c>
      <c r="AQ620">
        <f>(Table2[[#This Row],[Sharpe Ratio]]-AVERAGE(Table2[Sharpe Ratio]))/_xlfn.STDEV.P(Table2[Sharpe Ratio])</f>
        <v>-0.6796054933231942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507</v>
      </c>
      <c r="AT620">
        <f>_xlfn.RANK.AVG(Table2[[#This Row],[6M Return vs Nifty Z-Score]],Table2[6M Return vs Nifty Z-Score])</f>
        <v>677</v>
      </c>
      <c r="AU620">
        <f>_xlfn.RANK.AVG(Table2[[#This Row],[Sharpe Ratio Z-Score]],Table2[Sharpe Ratio Z-Score])</f>
        <v>524.5</v>
      </c>
      <c r="AV620">
        <f>(Table2[[#This Row],[Rank 1Y]]+Table2[[#This Row],[Rank 6M]]+Table2[[#This Row],[Rank Sharpe]])/3</f>
        <v>569.5</v>
      </c>
    </row>
    <row r="621" spans="1:48" x14ac:dyDescent="0.3">
      <c r="A621" t="s">
        <v>492</v>
      </c>
      <c r="B621" t="s">
        <v>493</v>
      </c>
      <c r="C621" t="s">
        <v>3124</v>
      </c>
      <c r="D621" t="s">
        <v>77</v>
      </c>
      <c r="E621">
        <v>42183.591824005001</v>
      </c>
      <c r="F621">
        <v>2246.35</v>
      </c>
      <c r="G621">
        <v>-3.9153938681142901</v>
      </c>
      <c r="H621">
        <f>(Table2[[#This Row],[1Y Return vs Nifty]]-AVERAGE(Table2[1Y Return vs Nifty]))/_xlfn.STDEV.P(Table2[1Y Return vs Nifty])</f>
        <v>-0.5541886958749368</v>
      </c>
      <c r="I621">
        <v>-1.12709173664605</v>
      </c>
      <c r="J621">
        <f>(Table2[[#This Row],[1M Return vs Nifty]]-AVERAGE(Table2[1M Return vs Nifty]))/_xlfn.STDEV.P(Table2[1M Return vs Nifty])</f>
        <v>-0.24484151543041363</v>
      </c>
      <c r="K621">
        <v>-16.101848663498199</v>
      </c>
      <c r="L621">
        <f>(Table2[[#This Row],[6M Return vs Nifty]]-AVERAGE(Table2[6M Return vs Nifty]))/_xlfn.STDEV.P(Table2[6M Return vs Nifty])</f>
        <v>-0.71665583112749465</v>
      </c>
      <c r="M621">
        <v>1.65814403298093</v>
      </c>
      <c r="N621">
        <f>(Table2[[#This Row],[1W Return vs Nifty]]-AVERAGE(Table2[1W Return vs Nifty]))/_xlfn.STDEV.P(Table2[1W Return vs Nifty])</f>
        <v>0.40202325663647936</v>
      </c>
      <c r="O621">
        <v>2347.4499999999998</v>
      </c>
      <c r="P621">
        <v>2400.6934908164699</v>
      </c>
      <c r="Q621">
        <v>2406.64308337284</v>
      </c>
      <c r="R621">
        <v>27.9610080609981</v>
      </c>
      <c r="S621" s="1">
        <f>(Table2[[#This Row],[Close Price]]-Table2[[#This Row],[20D EMA]])/Table2[[#This Row],[20D EMA]]</f>
        <v>-4.3068009968263397E-2</v>
      </c>
      <c r="T621" s="1">
        <f>(Table2[[#This Row],[Close Price]]-Table2[[#This Row],[50D EMA]])/Table2[[#This Row],[50D EMA]]</f>
        <v>-6.4291210605139815E-2</v>
      </c>
      <c r="U621" s="1">
        <f>(Table2[[#This Row],[Close Price]]-Table2[[#This Row],[200D EMA]])/Table2[[#This Row],[200D EMA]]</f>
        <v>-6.6604426921583249E-2</v>
      </c>
      <c r="V621">
        <v>0.63000082269894597</v>
      </c>
      <c r="W621">
        <v>2240</v>
      </c>
      <c r="X621">
        <v>2329.9</v>
      </c>
      <c r="Y621">
        <v>2240</v>
      </c>
      <c r="Z621">
        <v>2329.9</v>
      </c>
      <c r="AA621">
        <v>2236.15</v>
      </c>
      <c r="AB621">
        <v>2519.4</v>
      </c>
      <c r="AC621" s="1">
        <f>(Table2[[#This Row],[Close Price]]/Table2[[#This Row],[Day Low]])-1</f>
        <v>2.834821428571388E-3</v>
      </c>
      <c r="AD621" s="1">
        <f>(Table2[[#This Row],[Day High]]/Table2[[#This Row],[Close Price]])-1</f>
        <v>3.7193669730896772E-2</v>
      </c>
      <c r="AE621" s="1">
        <f>(Table2[[#This Row],[Close Price]]/Table2[[#This Row],[Current Week Low]])-1</f>
        <v>2.834821428571388E-3</v>
      </c>
      <c r="AF621" s="1">
        <f>(Table2[[#This Row],[Current Week High]]/Table2[[#This Row],[Close Price]])-1</f>
        <v>3.7193669730896772E-2</v>
      </c>
      <c r="AG621" s="1">
        <f>(Table2[[#This Row],[Close Price]]/Table2[[#This Row],[Current Month Low]])-1</f>
        <v>4.5614113543366308E-3</v>
      </c>
      <c r="AH621" s="1">
        <f>(Table2[[#This Row],[Current Month High]]/Table2[[#This Row],[Close Price]])-1</f>
        <v>0.12155274111336167</v>
      </c>
      <c r="AI621">
        <v>26.605382064237499</v>
      </c>
      <c r="AJ621">
        <v>24.589572933998799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-0.03</v>
      </c>
      <c r="AM621" t="s">
        <v>3161</v>
      </c>
      <c r="AN621">
        <v>-7.7</v>
      </c>
      <c r="AO621" t="s">
        <v>3161</v>
      </c>
      <c r="AP621">
        <v>-4.3636761035848001E-2</v>
      </c>
      <c r="AQ621">
        <f>(Table2[[#This Row],[Sharpe Ratio]]-AVERAGE(Table2[Sharpe Ratio]))/_xlfn.STDEV.P(Table2[Sharpe Ratio])</f>
        <v>-1.1925329927185311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503</v>
      </c>
      <c r="AT621">
        <f>_xlfn.RANK.AVG(Table2[[#This Row],[6M Return vs Nifty Z-Score]],Table2[6M Return vs Nifty Z-Score])</f>
        <v>563</v>
      </c>
      <c r="AU621">
        <f>_xlfn.RANK.AVG(Table2[[#This Row],[Sharpe Ratio Z-Score]],Table2[Sharpe Ratio Z-Score])</f>
        <v>645</v>
      </c>
      <c r="AV621">
        <f>(Table2[[#This Row],[Rank 1Y]]+Table2[[#This Row],[Rank 6M]]+Table2[[#This Row],[Rank Sharpe]])/3</f>
        <v>570.33333333333337</v>
      </c>
    </row>
    <row r="622" spans="1:48" x14ac:dyDescent="0.3">
      <c r="A622" t="s">
        <v>481</v>
      </c>
      <c r="B622" t="s">
        <v>482</v>
      </c>
      <c r="C622" t="s">
        <v>3115</v>
      </c>
      <c r="D622" t="s">
        <v>280</v>
      </c>
      <c r="E622">
        <v>44385.250196399997</v>
      </c>
      <c r="F622">
        <v>7126.5</v>
      </c>
      <c r="G622">
        <v>-24.232437205607699</v>
      </c>
      <c r="H622">
        <f>(Table2[[#This Row],[1Y Return vs Nifty]]-AVERAGE(Table2[1Y Return vs Nifty]))/_xlfn.STDEV.P(Table2[1Y Return vs Nifty])</f>
        <v>-0.88968988898932577</v>
      </c>
      <c r="I622">
        <v>-1.1008235314771899</v>
      </c>
      <c r="J622">
        <f>(Table2[[#This Row],[1M Return vs Nifty]]-AVERAGE(Table2[1M Return vs Nifty]))/_xlfn.STDEV.P(Table2[1M Return vs Nifty])</f>
        <v>-0.24190185775136469</v>
      </c>
      <c r="K622">
        <v>-13.732083564482</v>
      </c>
      <c r="L622">
        <f>(Table2[[#This Row],[6M Return vs Nifty]]-AVERAGE(Table2[6M Return vs Nifty]))/_xlfn.STDEV.P(Table2[6M Return vs Nifty])</f>
        <v>-0.63452963136439944</v>
      </c>
      <c r="M622">
        <v>-0.35158378962146503</v>
      </c>
      <c r="N622">
        <f>(Table2[[#This Row],[1W Return vs Nifty]]-AVERAGE(Table2[1W Return vs Nifty]))/_xlfn.STDEV.P(Table2[1W Return vs Nifty])</f>
        <v>1.215950530135303E-2</v>
      </c>
      <c r="O622">
        <v>7514.09</v>
      </c>
      <c r="P622">
        <v>7507.04029299588</v>
      </c>
      <c r="Q622">
        <v>7455.1774429658599</v>
      </c>
      <c r="R622">
        <v>25.4763477821569</v>
      </c>
      <c r="S622" s="1">
        <f>(Table2[[#This Row],[Close Price]]-Table2[[#This Row],[20D EMA]])/Table2[[#This Row],[20D EMA]]</f>
        <v>-5.1581761730296036E-2</v>
      </c>
      <c r="T622" s="1">
        <f>(Table2[[#This Row],[Close Price]]-Table2[[#This Row],[50D EMA]])/Table2[[#This Row],[50D EMA]]</f>
        <v>-5.0691121686255863E-2</v>
      </c>
      <c r="U622" s="1">
        <f>(Table2[[#This Row],[Close Price]]-Table2[[#This Row],[200D EMA]])/Table2[[#This Row],[200D EMA]]</f>
        <v>-4.4087138834767108E-2</v>
      </c>
      <c r="V622">
        <v>0.66475265555663099</v>
      </c>
      <c r="W622">
        <v>7101.05</v>
      </c>
      <c r="X622">
        <v>7435</v>
      </c>
      <c r="Y622">
        <v>7101.05</v>
      </c>
      <c r="Z622">
        <v>7485</v>
      </c>
      <c r="AA622">
        <v>7101.05</v>
      </c>
      <c r="AB622">
        <v>8027</v>
      </c>
      <c r="AC622" s="1">
        <f>(Table2[[#This Row],[Close Price]]/Table2[[#This Row],[Day Low]])-1</f>
        <v>3.583977017483253E-3</v>
      </c>
      <c r="AD622" s="1">
        <f>(Table2[[#This Row],[Day High]]/Table2[[#This Row],[Close Price]])-1</f>
        <v>4.3289132112537709E-2</v>
      </c>
      <c r="AE622" s="1">
        <f>(Table2[[#This Row],[Close Price]]/Table2[[#This Row],[Current Week Low]])-1</f>
        <v>3.583977017483253E-3</v>
      </c>
      <c r="AF622" s="1">
        <f>(Table2[[#This Row],[Current Week High]]/Table2[[#This Row],[Close Price]])-1</f>
        <v>5.0305198905493675E-2</v>
      </c>
      <c r="AG622" s="1">
        <f>(Table2[[#This Row],[Close Price]]/Table2[[#This Row],[Current Month Low]])-1</f>
        <v>3.583977017483253E-3</v>
      </c>
      <c r="AH622" s="1">
        <f>(Table2[[#This Row],[Current Month High]]/Table2[[#This Row],[Close Price]])-1</f>
        <v>0.12635936294113526</v>
      </c>
      <c r="AI622">
        <v>29.095628990387901</v>
      </c>
      <c r="AJ622">
        <v>11.1570376840529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-0.01</v>
      </c>
      <c r="AM622" t="s">
        <v>3161</v>
      </c>
      <c r="AN622">
        <v>-5.93</v>
      </c>
      <c r="AO622" t="s">
        <v>3161</v>
      </c>
      <c r="AP622">
        <v>-1.2076933855449999E-3</v>
      </c>
      <c r="AQ622">
        <f>(Table2[[#This Row],[Sharpe Ratio]]-AVERAGE(Table2[Sharpe Ratio]))/_xlfn.STDEV.P(Table2[Sharpe Ratio])</f>
        <v>-0.69380130285578057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-2.4477631756595173</v>
      </c>
      <c r="AS622">
        <f>_xlfn.RANK.AVG(Table2[[#This Row],[1Y Return vs Nifty Z-Score]],Table2[1Y Return vs Nifty Z-Score])</f>
        <v>628</v>
      </c>
      <c r="AT622">
        <f>_xlfn.RANK.AVG(Table2[[#This Row],[6M Return vs Nifty Z-Score]],Table2[6M Return vs Nifty Z-Score])</f>
        <v>534</v>
      </c>
      <c r="AU622">
        <f>_xlfn.RANK.AVG(Table2[[#This Row],[Sharpe Ratio Z-Score]],Table2[Sharpe Ratio Z-Score])</f>
        <v>554</v>
      </c>
      <c r="AV622">
        <f>(Table2[[#This Row],[Rank 1Y]]+Table2[[#This Row],[Rank 6M]]+Table2[[#This Row],[Rank Sharpe]])/3</f>
        <v>572</v>
      </c>
    </row>
    <row r="623" spans="1:48" x14ac:dyDescent="0.3">
      <c r="A623" t="s">
        <v>16</v>
      </c>
      <c r="B623" t="s">
        <v>17</v>
      </c>
      <c r="C623" t="s">
        <v>3114</v>
      </c>
      <c r="D623" t="s">
        <v>18</v>
      </c>
      <c r="E623">
        <v>1817909.61619138</v>
      </c>
      <c r="F623">
        <v>2686.7</v>
      </c>
      <c r="G623">
        <v>-4.2272425561082896</v>
      </c>
      <c r="H623">
        <f>(Table2[[#This Row],[1Y Return vs Nifty]]-AVERAGE(Table2[1Y Return vs Nifty]))/_xlfn.STDEV.P(Table2[1Y Return vs Nifty])</f>
        <v>-0.55933834315161823</v>
      </c>
      <c r="I623">
        <v>-2.9983923499715002</v>
      </c>
      <c r="J623">
        <f>(Table2[[#This Row],[1M Return vs Nifty]]-AVERAGE(Table2[1M Return vs Nifty]))/_xlfn.STDEV.P(Table2[1M Return vs Nifty])</f>
        <v>-0.45425754451991651</v>
      </c>
      <c r="K623">
        <v>-18.785430723859701</v>
      </c>
      <c r="L623">
        <f>(Table2[[#This Row],[6M Return vs Nifty]]-AVERAGE(Table2[6M Return vs Nifty]))/_xlfn.STDEV.P(Table2[6M Return vs Nifty])</f>
        <v>-0.80965762124644047</v>
      </c>
      <c r="M623">
        <v>2.67457540469875</v>
      </c>
      <c r="N623">
        <f>(Table2[[#This Row],[1W Return vs Nifty]]-AVERAGE(Table2[1W Return vs Nifty]))/_xlfn.STDEV.P(Table2[1W Return vs Nifty])</f>
        <v>0.59919908467447114</v>
      </c>
      <c r="O623">
        <v>2788.82</v>
      </c>
      <c r="P623">
        <v>2874.0887352459399</v>
      </c>
      <c r="Q623">
        <v>2850.0669193357098</v>
      </c>
      <c r="R623">
        <v>29.931658972302898</v>
      </c>
      <c r="S623" s="1">
        <f>(Table2[[#This Row],[Close Price]]-Table2[[#This Row],[20D EMA]])/Table2[[#This Row],[20D EMA]]</f>
        <v>-3.6617637567143216E-2</v>
      </c>
      <c r="T623" s="1">
        <f>(Table2[[#This Row],[Close Price]]-Table2[[#This Row],[50D EMA]])/Table2[[#This Row],[50D EMA]]</f>
        <v>-6.5199356216085996E-2</v>
      </c>
      <c r="U623" s="1">
        <f>(Table2[[#This Row],[Close Price]]-Table2[[#This Row],[200D EMA]])/Table2[[#This Row],[200D EMA]]</f>
        <v>-5.732038017331445E-2</v>
      </c>
      <c r="V623">
        <v>1.14703103028749</v>
      </c>
      <c r="W623">
        <v>2680.45</v>
      </c>
      <c r="X623">
        <v>2752</v>
      </c>
      <c r="Y623">
        <v>2680.45</v>
      </c>
      <c r="Z623">
        <v>2752</v>
      </c>
      <c r="AA623">
        <v>2675.25</v>
      </c>
      <c r="AB623">
        <v>2975.9</v>
      </c>
      <c r="AC623" s="1">
        <f>(Table2[[#This Row],[Close Price]]/Table2[[#This Row],[Day Low]])-1</f>
        <v>2.3316980357774852E-3</v>
      </c>
      <c r="AD623" s="1">
        <f>(Table2[[#This Row],[Day High]]/Table2[[#This Row],[Close Price]])-1</f>
        <v>2.4304909368370264E-2</v>
      </c>
      <c r="AE623" s="1">
        <f>(Table2[[#This Row],[Close Price]]/Table2[[#This Row],[Current Week Low]])-1</f>
        <v>2.3316980357774852E-3</v>
      </c>
      <c r="AF623" s="1">
        <f>(Table2[[#This Row],[Current Week High]]/Table2[[#This Row],[Close Price]])-1</f>
        <v>2.4304909368370264E-2</v>
      </c>
      <c r="AG623" s="1">
        <f>(Table2[[#This Row],[Close Price]]/Table2[[#This Row],[Current Month Low]])-1</f>
        <v>4.2799738342209626E-3</v>
      </c>
      <c r="AH623" s="1">
        <f>(Table2[[#This Row],[Current Month High]]/Table2[[#This Row],[Close Price]])-1</f>
        <v>0.10764134440019357</v>
      </c>
      <c r="AI623">
        <v>19.760300740685601</v>
      </c>
      <c r="AJ623">
        <v>21.0061703373417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-0.01</v>
      </c>
      <c r="AM623" t="s">
        <v>3161</v>
      </c>
      <c r="AN623">
        <v>-3.11</v>
      </c>
      <c r="AO623" t="s">
        <v>3161</v>
      </c>
      <c r="AP623">
        <v>-3.3073977716525003E-2</v>
      </c>
      <c r="AQ623">
        <f>(Table2[[#This Row],[Sharpe Ratio]]-AVERAGE(Table2[Sharpe Ratio]))/_xlfn.STDEV.P(Table2[Sharpe Ratio])</f>
        <v>-1.068372951825848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505</v>
      </c>
      <c r="AT623">
        <f>_xlfn.RANK.AVG(Table2[[#This Row],[6M Return vs Nifty Z-Score]],Table2[6M Return vs Nifty Z-Score])</f>
        <v>589</v>
      </c>
      <c r="AU623">
        <f>_xlfn.RANK.AVG(Table2[[#This Row],[Sharpe Ratio Z-Score]],Table2[Sharpe Ratio Z-Score])</f>
        <v>627</v>
      </c>
      <c r="AV623">
        <f>(Table2[[#This Row],[Rank 1Y]]+Table2[[#This Row],[Rank 6M]]+Table2[[#This Row],[Rank Sharpe]])/3</f>
        <v>573.66666666666663</v>
      </c>
    </row>
    <row r="624" spans="1:48" x14ac:dyDescent="0.3">
      <c r="A624" t="s">
        <v>1508</v>
      </c>
      <c r="B624" t="s">
        <v>1509</v>
      </c>
      <c r="C624" t="s">
        <v>3128</v>
      </c>
      <c r="D624" t="s">
        <v>453</v>
      </c>
      <c r="E624">
        <v>6478.91772064</v>
      </c>
      <c r="F624">
        <v>1199.5999999999999</v>
      </c>
      <c r="G624">
        <v>-32.432685481437098</v>
      </c>
      <c r="H624">
        <f>(Table2[[#This Row],[1Y Return vs Nifty]]-AVERAGE(Table2[1Y Return vs Nifty]))/_xlfn.STDEV.P(Table2[1Y Return vs Nifty])</f>
        <v>-1.0251029525278514</v>
      </c>
      <c r="I624">
        <v>-1.4172807277438999</v>
      </c>
      <c r="J624">
        <f>(Table2[[#This Row],[1M Return vs Nifty]]-AVERAGE(Table2[1M Return vs Nifty]))/_xlfn.STDEV.P(Table2[1M Return vs Nifty])</f>
        <v>-0.27731637583951019</v>
      </c>
      <c r="K624">
        <v>-3.76736115270554</v>
      </c>
      <c r="L624">
        <f>(Table2[[#This Row],[6M Return vs Nifty]]-AVERAGE(Table2[6M Return vs Nifty]))/_xlfn.STDEV.P(Table2[6M Return vs Nifty])</f>
        <v>-0.28919380727234606</v>
      </c>
      <c r="M624">
        <v>-0.92022772804265596</v>
      </c>
      <c r="N624">
        <f>(Table2[[#This Row],[1W Return vs Nifty]]-AVERAGE(Table2[1W Return vs Nifty]))/_xlfn.STDEV.P(Table2[1W Return vs Nifty])</f>
        <v>-9.8150784735730259E-2</v>
      </c>
      <c r="O624">
        <v>1256.21</v>
      </c>
      <c r="P624">
        <v>1228.3494351878901</v>
      </c>
      <c r="Q624">
        <v>1161.8656464594001</v>
      </c>
      <c r="R624">
        <v>21.188382364655801</v>
      </c>
      <c r="S624" s="1">
        <f>(Table2[[#This Row],[Close Price]]-Table2[[#This Row],[20D EMA]])/Table2[[#This Row],[20D EMA]]</f>
        <v>-4.5064121444663013E-2</v>
      </c>
      <c r="T624" s="1">
        <f>(Table2[[#This Row],[Close Price]]-Table2[[#This Row],[50D EMA]])/Table2[[#This Row],[50D EMA]]</f>
        <v>-2.3404932150673095E-2</v>
      </c>
      <c r="U624" s="1">
        <f>(Table2[[#This Row],[Close Price]]-Table2[[#This Row],[200D EMA]])/Table2[[#This Row],[200D EMA]]</f>
        <v>3.2477381232149563E-2</v>
      </c>
      <c r="V624">
        <v>0.73153622930724704</v>
      </c>
      <c r="W624">
        <v>1187.3499999999999</v>
      </c>
      <c r="X624">
        <v>1215.25</v>
      </c>
      <c r="Y624">
        <v>1187.3499999999999</v>
      </c>
      <c r="Z624">
        <v>1243.6500000000001</v>
      </c>
      <c r="AA624">
        <v>1187.3499999999999</v>
      </c>
      <c r="AB624">
        <v>1400.05</v>
      </c>
      <c r="AC624" s="1">
        <f>(Table2[[#This Row],[Close Price]]/Table2[[#This Row],[Day Low]])-1</f>
        <v>1.0317092685391938E-2</v>
      </c>
      <c r="AD624" s="1">
        <f>(Table2[[#This Row],[Day High]]/Table2[[#This Row],[Close Price]])-1</f>
        <v>1.3046015338446182E-2</v>
      </c>
      <c r="AE624" s="1">
        <f>(Table2[[#This Row],[Close Price]]/Table2[[#This Row],[Current Week Low]])-1</f>
        <v>1.0317092685391938E-2</v>
      </c>
      <c r="AF624" s="1">
        <f>(Table2[[#This Row],[Current Week High]]/Table2[[#This Row],[Close Price]])-1</f>
        <v>3.6720573524508415E-2</v>
      </c>
      <c r="AG624" s="1">
        <f>(Table2[[#This Row],[Close Price]]/Table2[[#This Row],[Current Month Low]])-1</f>
        <v>1.0317092685391938E-2</v>
      </c>
      <c r="AH624" s="1">
        <f>(Table2[[#This Row],[Current Month High]]/Table2[[#This Row],[Close Price]])-1</f>
        <v>0.16709736578859635</v>
      </c>
      <c r="AI624">
        <v>17.355785261753901</v>
      </c>
      <c r="AJ624">
        <v>28.5331618986392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0.06</v>
      </c>
      <c r="AM624" t="s">
        <v>3162</v>
      </c>
      <c r="AN624">
        <v>-8.77</v>
      </c>
      <c r="AO624" t="s">
        <v>3161</v>
      </c>
      <c r="AP624">
        <v>-4.2777125000075002E-2</v>
      </c>
      <c r="AQ624">
        <f>(Table2[[#This Row],[Sharpe Ratio]]-AVERAGE(Table2[Sharpe Ratio]))/_xlfn.STDEV.P(Table2[Sharpe Ratio])</f>
        <v>-1.182428416857437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-2.8721923372328746</v>
      </c>
      <c r="AS624">
        <f>_xlfn.RANK.AVG(Table2[[#This Row],[1Y Return vs Nifty Z-Score]],Table2[1Y Return vs Nifty Z-Score])</f>
        <v>662</v>
      </c>
      <c r="AT624">
        <f>_xlfn.RANK.AVG(Table2[[#This Row],[6M Return vs Nifty Z-Score]],Table2[6M Return vs Nifty Z-Score])</f>
        <v>420</v>
      </c>
      <c r="AU624">
        <f>_xlfn.RANK.AVG(Table2[[#This Row],[Sharpe Ratio Z-Score]],Table2[Sharpe Ratio Z-Score])</f>
        <v>641</v>
      </c>
      <c r="AV624">
        <f>(Table2[[#This Row],[Rank 1Y]]+Table2[[#This Row],[Rank 6M]]+Table2[[#This Row],[Rank Sharpe]])/3</f>
        <v>574.33333333333337</v>
      </c>
    </row>
    <row r="625" spans="1:48" x14ac:dyDescent="0.3">
      <c r="A625" t="s">
        <v>935</v>
      </c>
      <c r="B625" t="s">
        <v>936</v>
      </c>
      <c r="C625" t="s">
        <v>3116</v>
      </c>
      <c r="D625" t="s">
        <v>54</v>
      </c>
      <c r="E625">
        <v>15278.713221411999</v>
      </c>
      <c r="F625">
        <v>185.21</v>
      </c>
      <c r="G625">
        <v>-21.424331855941698</v>
      </c>
      <c r="H625">
        <f>(Table2[[#This Row],[1Y Return vs Nifty]]-AVERAGE(Table2[1Y Return vs Nifty]))/_xlfn.STDEV.P(Table2[1Y Return vs Nifty])</f>
        <v>-0.84331883590084655</v>
      </c>
      <c r="I625">
        <v>-3.1962100492307699</v>
      </c>
      <c r="J625">
        <f>(Table2[[#This Row],[1M Return vs Nifty]]-AVERAGE(Table2[1M Return vs Nifty]))/_xlfn.STDEV.P(Table2[1M Return vs Nifty])</f>
        <v>-0.47639519400685815</v>
      </c>
      <c r="K625">
        <v>-28.542275301312799</v>
      </c>
      <c r="L625">
        <f>(Table2[[#This Row],[6M Return vs Nifty]]-AVERAGE(Table2[6M Return vs Nifty]))/_xlfn.STDEV.P(Table2[6M Return vs Nifty])</f>
        <v>-1.1477892644029877</v>
      </c>
      <c r="M625">
        <v>0.25741491298373598</v>
      </c>
      <c r="N625">
        <f>(Table2[[#This Row],[1W Return vs Nifty]]-AVERAGE(Table2[1W Return vs Nifty]))/_xlfn.STDEV.P(Table2[1W Return vs Nifty])</f>
        <v>0.13029814879609514</v>
      </c>
      <c r="O625">
        <v>198.87</v>
      </c>
      <c r="P625">
        <v>204.72638908256201</v>
      </c>
      <c r="Q625">
        <v>209.750803984794</v>
      </c>
      <c r="R625">
        <v>16.392346915735502</v>
      </c>
      <c r="S625" s="1">
        <f>(Table2[[#This Row],[Close Price]]-Table2[[#This Row],[20D EMA]])/Table2[[#This Row],[20D EMA]]</f>
        <v>-6.8688087695479447E-2</v>
      </c>
      <c r="T625" s="1">
        <f>(Table2[[#This Row],[Close Price]]-Table2[[#This Row],[50D EMA]])/Table2[[#This Row],[50D EMA]]</f>
        <v>-9.5329132555996163E-2</v>
      </c>
      <c r="U625" s="1">
        <f>(Table2[[#This Row],[Close Price]]-Table2[[#This Row],[200D EMA]])/Table2[[#This Row],[200D EMA]]</f>
        <v>-0.11699980890930503</v>
      </c>
      <c r="V625">
        <v>0.33691267360725902</v>
      </c>
      <c r="W625">
        <v>183.8</v>
      </c>
      <c r="X625">
        <v>193</v>
      </c>
      <c r="Y625">
        <v>183.8</v>
      </c>
      <c r="Z625">
        <v>196.24</v>
      </c>
      <c r="AA625">
        <v>183.8</v>
      </c>
      <c r="AB625">
        <v>208</v>
      </c>
      <c r="AC625" s="1">
        <f>(Table2[[#This Row],[Close Price]]/Table2[[#This Row],[Day Low]])-1</f>
        <v>7.6713819368878777E-3</v>
      </c>
      <c r="AD625" s="1">
        <f>(Table2[[#This Row],[Day High]]/Table2[[#This Row],[Close Price]])-1</f>
        <v>4.2060363911235799E-2</v>
      </c>
      <c r="AE625" s="1">
        <f>(Table2[[#This Row],[Close Price]]/Table2[[#This Row],[Current Week Low]])-1</f>
        <v>7.6713819368878777E-3</v>
      </c>
      <c r="AF625" s="1">
        <f>(Table2[[#This Row],[Current Week High]]/Table2[[#This Row],[Close Price]])-1</f>
        <v>5.9554019761351995E-2</v>
      </c>
      <c r="AG625" s="1">
        <f>(Table2[[#This Row],[Close Price]]/Table2[[#This Row],[Current Month Low]])-1</f>
        <v>7.6713819368878777E-3</v>
      </c>
      <c r="AH625" s="1">
        <f>(Table2[[#This Row],[Current Month High]]/Table2[[#This Row],[Close Price]])-1</f>
        <v>0.12304951136547704</v>
      </c>
      <c r="AI625">
        <v>56.174072674261602</v>
      </c>
      <c r="AJ625">
        <v>1.1938259800573701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-0.15</v>
      </c>
      <c r="AM625" t="s">
        <v>3161</v>
      </c>
      <c r="AN625">
        <v>-8.75</v>
      </c>
      <c r="AO625" t="s">
        <v>3161</v>
      </c>
      <c r="AP625">
        <v>2.3178280372870001E-2</v>
      </c>
      <c r="AQ625">
        <f>(Table2[[#This Row],[Sharpe Ratio]]-AVERAGE(Table2[Sharpe Ratio]))/_xlfn.STDEV.P(Table2[Sharpe Ratio])</f>
        <v>-0.4071568259673955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605</v>
      </c>
      <c r="AT625">
        <f>_xlfn.RANK.AVG(Table2[[#This Row],[6M Return vs Nifty Z-Score]],Table2[6M Return vs Nifty Z-Score])</f>
        <v>674</v>
      </c>
      <c r="AU625">
        <f>_xlfn.RANK.AVG(Table2[[#This Row],[Sharpe Ratio Z-Score]],Table2[Sharpe Ratio Z-Score])</f>
        <v>446</v>
      </c>
      <c r="AV625">
        <f>(Table2[[#This Row],[Rank 1Y]]+Table2[[#This Row],[Rank 6M]]+Table2[[#This Row],[Rank Sharpe]])/3</f>
        <v>575</v>
      </c>
    </row>
    <row r="626" spans="1:48" x14ac:dyDescent="0.3">
      <c r="A626" t="s">
        <v>1399</v>
      </c>
      <c r="B626" t="s">
        <v>1400</v>
      </c>
      <c r="C626" t="s">
        <v>3130</v>
      </c>
      <c r="D626" t="s">
        <v>268</v>
      </c>
      <c r="E626">
        <v>7624.74505555</v>
      </c>
      <c r="F626">
        <v>617.75</v>
      </c>
      <c r="G626">
        <v>-18.262140690145799</v>
      </c>
      <c r="H626">
        <f>(Table2[[#This Row],[1Y Return vs Nifty]]-AVERAGE(Table2[1Y Return vs Nifty]))/_xlfn.STDEV.P(Table2[1Y Return vs Nifty])</f>
        <v>-0.79110066166372872</v>
      </c>
      <c r="I626">
        <v>-2.67256783661005</v>
      </c>
      <c r="J626">
        <f>(Table2[[#This Row],[1M Return vs Nifty]]-AVERAGE(Table2[1M Return vs Nifty]))/_xlfn.STDEV.P(Table2[1M Return vs Nifty])</f>
        <v>-0.41779473609550238</v>
      </c>
      <c r="K626">
        <v>-20.4008098983224</v>
      </c>
      <c r="L626">
        <f>(Table2[[#This Row],[6M Return vs Nifty]]-AVERAGE(Table2[6M Return vs Nifty]))/_xlfn.STDEV.P(Table2[6M Return vs Nifty])</f>
        <v>-0.86563994322010052</v>
      </c>
      <c r="M626">
        <v>-1.77567521700766</v>
      </c>
      <c r="N626">
        <f>(Table2[[#This Row],[1W Return vs Nifty]]-AVERAGE(Table2[1W Return vs Nifty]))/_xlfn.STDEV.P(Table2[1W Return vs Nifty])</f>
        <v>-0.26409761761892703</v>
      </c>
      <c r="O626">
        <v>674.93</v>
      </c>
      <c r="P626">
        <v>695.14612152341704</v>
      </c>
      <c r="Q626">
        <v>675.39561604783</v>
      </c>
      <c r="R626">
        <v>12.4135623651768</v>
      </c>
      <c r="S626" s="1">
        <f>(Table2[[#This Row],[Close Price]]-Table2[[#This Row],[20D EMA]])/Table2[[#This Row],[20D EMA]]</f>
        <v>-8.4719896878194714E-2</v>
      </c>
      <c r="T626" s="1">
        <f>(Table2[[#This Row],[Close Price]]-Table2[[#This Row],[50D EMA]])/Table2[[#This Row],[50D EMA]]</f>
        <v>-0.11133791749251648</v>
      </c>
      <c r="U626" s="1">
        <f>(Table2[[#This Row],[Close Price]]-Table2[[#This Row],[200D EMA]])/Table2[[#This Row],[200D EMA]]</f>
        <v>-8.5350888691210686E-2</v>
      </c>
      <c r="V626">
        <v>0.42497725348856003</v>
      </c>
      <c r="W626">
        <v>613</v>
      </c>
      <c r="X626">
        <v>648.35</v>
      </c>
      <c r="Y626">
        <v>613</v>
      </c>
      <c r="Z626">
        <v>662</v>
      </c>
      <c r="AA626">
        <v>613</v>
      </c>
      <c r="AB626">
        <v>729.55</v>
      </c>
      <c r="AC626" s="1">
        <f>(Table2[[#This Row],[Close Price]]/Table2[[#This Row],[Day Low]])-1</f>
        <v>7.7487765089723215E-3</v>
      </c>
      <c r="AD626" s="1">
        <f>(Table2[[#This Row],[Day High]]/Table2[[#This Row],[Close Price]])-1</f>
        <v>4.9534601375961218E-2</v>
      </c>
      <c r="AE626" s="1">
        <f>(Table2[[#This Row],[Close Price]]/Table2[[#This Row],[Current Week Low]])-1</f>
        <v>7.7487765089723215E-3</v>
      </c>
      <c r="AF626" s="1">
        <f>(Table2[[#This Row],[Current Week High]]/Table2[[#This Row],[Close Price]])-1</f>
        <v>7.1630918656414355E-2</v>
      </c>
      <c r="AG626" s="1">
        <f>(Table2[[#This Row],[Close Price]]/Table2[[#This Row],[Current Month Low]])-1</f>
        <v>7.7487765089723215E-3</v>
      </c>
      <c r="AH626" s="1">
        <f>(Table2[[#This Row],[Current Month High]]/Table2[[#This Row],[Close Price]])-1</f>
        <v>0.18097936058275987</v>
      </c>
      <c r="AI626">
        <v>35.605018211250503</v>
      </c>
      <c r="AJ626">
        <v>21.115576904225001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-0.15</v>
      </c>
      <c r="AM626" t="s">
        <v>3161</v>
      </c>
      <c r="AN626">
        <v>-12.27</v>
      </c>
      <c r="AO626" t="s">
        <v>3161</v>
      </c>
      <c r="AQ626">
        <f>(Table2[[#This Row],[Sharpe Ratio]]-AVERAGE(Table2[Sharpe Ratio]))/_xlfn.STDEV.P(Table2[Sharpe Ratio])</f>
        <v>-0.6796054933231942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592</v>
      </c>
      <c r="AT626">
        <f>_xlfn.RANK.AVG(Table2[[#This Row],[6M Return vs Nifty Z-Score]],Table2[6M Return vs Nifty Z-Score])</f>
        <v>609</v>
      </c>
      <c r="AU626">
        <f>_xlfn.RANK.AVG(Table2[[#This Row],[Sharpe Ratio Z-Score]],Table2[Sharpe Ratio Z-Score])</f>
        <v>524.5</v>
      </c>
      <c r="AV626">
        <f>(Table2[[#This Row],[Rank 1Y]]+Table2[[#This Row],[Rank 6M]]+Table2[[#This Row],[Rank Sharpe]])/3</f>
        <v>575.16666666666663</v>
      </c>
    </row>
    <row r="627" spans="1:48" x14ac:dyDescent="0.3">
      <c r="A627" t="s">
        <v>93</v>
      </c>
      <c r="B627" t="s">
        <v>94</v>
      </c>
      <c r="C627" t="s">
        <v>3125</v>
      </c>
      <c r="D627" t="s">
        <v>95</v>
      </c>
      <c r="E627">
        <v>288267.37611864501</v>
      </c>
      <c r="F627">
        <v>3006.85</v>
      </c>
      <c r="G627">
        <v>-25.966248719947099</v>
      </c>
      <c r="H627">
        <f>(Table2[[#This Row],[1Y Return vs Nifty]]-AVERAGE(Table2[1Y Return vs Nifty]))/_xlfn.STDEV.P(Table2[1Y Return vs Nifty])</f>
        <v>-0.9183208183048559</v>
      </c>
      <c r="I627">
        <v>-2.76553864367831</v>
      </c>
      <c r="J627">
        <f>(Table2[[#This Row],[1M Return vs Nifty]]-AVERAGE(Table2[1M Return vs Nifty]))/_xlfn.STDEV.P(Table2[1M Return vs Nifty])</f>
        <v>-0.42819903837533885</v>
      </c>
      <c r="K627">
        <v>-3.7554458680750402</v>
      </c>
      <c r="L627">
        <f>(Table2[[#This Row],[6M Return vs Nifty]]-AVERAGE(Table2[6M Return vs Nifty]))/_xlfn.STDEV.P(Table2[6M Return vs Nifty])</f>
        <v>-0.28878087307637668</v>
      </c>
      <c r="M627">
        <v>1.4966176469228301</v>
      </c>
      <c r="N627">
        <f>(Table2[[#This Row],[1W Return vs Nifty]]-AVERAGE(Table2[1W Return vs Nifty]))/_xlfn.STDEV.P(Table2[1W Return vs Nifty])</f>
        <v>0.37068902216950927</v>
      </c>
      <c r="O627">
        <v>3103.95</v>
      </c>
      <c r="P627">
        <v>3126.7965673611998</v>
      </c>
      <c r="Q627">
        <v>3058.84703181231</v>
      </c>
      <c r="R627">
        <v>34.571651580152299</v>
      </c>
      <c r="S627" s="1">
        <f>(Table2[[#This Row],[Close Price]]-Table2[[#This Row],[20D EMA]])/Table2[[#This Row],[20D EMA]]</f>
        <v>-3.1282720404645664E-2</v>
      </c>
      <c r="T627" s="1">
        <f>(Table2[[#This Row],[Close Price]]-Table2[[#This Row],[50D EMA]])/Table2[[#This Row],[50D EMA]]</f>
        <v>-3.8360847844484645E-2</v>
      </c>
      <c r="U627" s="1">
        <f>(Table2[[#This Row],[Close Price]]-Table2[[#This Row],[200D EMA]])/Table2[[#This Row],[200D EMA]]</f>
        <v>-1.6998899020296152E-2</v>
      </c>
      <c r="V627">
        <v>0.75233869260616704</v>
      </c>
      <c r="W627">
        <v>2995.25</v>
      </c>
      <c r="X627">
        <v>3057.95</v>
      </c>
      <c r="Y627">
        <v>2995.25</v>
      </c>
      <c r="Z627">
        <v>3057.95</v>
      </c>
      <c r="AA627">
        <v>2980.6</v>
      </c>
      <c r="AB627">
        <v>3328.95</v>
      </c>
      <c r="AC627" s="1">
        <f>(Table2[[#This Row],[Close Price]]/Table2[[#This Row],[Day Low]])-1</f>
        <v>3.8727985977797807E-3</v>
      </c>
      <c r="AD627" s="1">
        <f>(Table2[[#This Row],[Day High]]/Table2[[#This Row],[Close Price]])-1</f>
        <v>1.6994529158421479E-2</v>
      </c>
      <c r="AE627" s="1">
        <f>(Table2[[#This Row],[Close Price]]/Table2[[#This Row],[Current Week Low]])-1</f>
        <v>3.8727985977797807E-3</v>
      </c>
      <c r="AF627" s="1">
        <f>(Table2[[#This Row],[Current Week High]]/Table2[[#This Row],[Close Price]])-1</f>
        <v>1.6994529158421479E-2</v>
      </c>
      <c r="AG627" s="1">
        <f>(Table2[[#This Row],[Close Price]]/Table2[[#This Row],[Current Month Low]])-1</f>
        <v>8.8069516204791753E-3</v>
      </c>
      <c r="AH627" s="1">
        <f>(Table2[[#This Row],[Current Month High]]/Table2[[#This Row],[Close Price]])-1</f>
        <v>0.1071220712705987</v>
      </c>
      <c r="AI627">
        <v>13.838402314714701</v>
      </c>
      <c r="AJ627">
        <v>12.6118871952361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0.03</v>
      </c>
      <c r="AM627" t="s">
        <v>3162</v>
      </c>
      <c r="AN627">
        <v>-2.14</v>
      </c>
      <c r="AO627" t="s">
        <v>3161</v>
      </c>
      <c r="AP627">
        <v>-6.5825523648646994E-2</v>
      </c>
      <c r="AQ627">
        <f>(Table2[[#This Row],[Sharpe Ratio]]-AVERAGE(Table2[Sharpe Ratio]))/_xlfn.STDEV.P(Table2[Sharpe Ratio])</f>
        <v>-1.4533503918905262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636</v>
      </c>
      <c r="AT627">
        <f>_xlfn.RANK.AVG(Table2[[#This Row],[6M Return vs Nifty Z-Score]],Table2[6M Return vs Nifty Z-Score])</f>
        <v>418</v>
      </c>
      <c r="AU627">
        <f>_xlfn.RANK.AVG(Table2[[#This Row],[Sharpe Ratio Z-Score]],Table2[Sharpe Ratio Z-Score])</f>
        <v>683</v>
      </c>
      <c r="AV627">
        <f>(Table2[[#This Row],[Rank 1Y]]+Table2[[#This Row],[Rank 6M]]+Table2[[#This Row],[Rank Sharpe]])/3</f>
        <v>579</v>
      </c>
    </row>
    <row r="628" spans="1:48" x14ac:dyDescent="0.3">
      <c r="A628" t="s">
        <v>258</v>
      </c>
      <c r="B628" t="s">
        <v>259</v>
      </c>
      <c r="C628" t="s">
        <v>3118</v>
      </c>
      <c r="D628" t="s">
        <v>260</v>
      </c>
      <c r="E628">
        <v>98767.209079274995</v>
      </c>
      <c r="F628">
        <v>998.25</v>
      </c>
      <c r="G628">
        <v>-8.6244014686746997</v>
      </c>
      <c r="H628">
        <f>(Table2[[#This Row],[1Y Return vs Nifty]]-AVERAGE(Table2[1Y Return vs Nifty]))/_xlfn.STDEV.P(Table2[1Y Return vs Nifty])</f>
        <v>-0.63194989577636196</v>
      </c>
      <c r="I628">
        <v>-11.783880173250299</v>
      </c>
      <c r="J628">
        <f>(Table2[[#This Row],[1M Return vs Nifty]]-AVERAGE(Table2[1M Return vs Nifty]))/_xlfn.STDEV.P(Table2[1M Return vs Nifty])</f>
        <v>-1.4374357471368207</v>
      </c>
      <c r="K628">
        <v>-23.250585837524799</v>
      </c>
      <c r="L628">
        <f>(Table2[[#This Row],[6M Return vs Nifty]]-AVERAGE(Table2[6M Return vs Nifty]))/_xlfn.STDEV.P(Table2[6M Return vs Nifty])</f>
        <v>-0.96440132178887095</v>
      </c>
      <c r="M628">
        <v>-6.4532015124498701</v>
      </c>
      <c r="N628">
        <f>(Table2[[#This Row],[1W Return vs Nifty]]-AVERAGE(Table2[1W Return vs Nifty]))/_xlfn.STDEV.P(Table2[1W Return vs Nifty])</f>
        <v>-1.171483149132553</v>
      </c>
      <c r="O628">
        <v>1114.99</v>
      </c>
      <c r="P628">
        <v>1148.8889154523899</v>
      </c>
      <c r="Q628">
        <v>1107.9244789644799</v>
      </c>
      <c r="R628">
        <v>7.0535532730041401</v>
      </c>
      <c r="S628" s="1">
        <f>(Table2[[#This Row],[Close Price]]-Table2[[#This Row],[20D EMA]])/Table2[[#This Row],[20D EMA]]</f>
        <v>-0.10470049058735953</v>
      </c>
      <c r="T628" s="1">
        <f>(Table2[[#This Row],[Close Price]]-Table2[[#This Row],[50D EMA]])/Table2[[#This Row],[50D EMA]]</f>
        <v>-0.13111704136606966</v>
      </c>
      <c r="U628" s="1">
        <f>(Table2[[#This Row],[Close Price]]-Table2[[#This Row],[200D EMA]])/Table2[[#This Row],[200D EMA]]</f>
        <v>-9.8990933991265392E-2</v>
      </c>
      <c r="V628">
        <v>1.17934347457643</v>
      </c>
      <c r="W628">
        <v>994.5</v>
      </c>
      <c r="X628">
        <v>1023.85</v>
      </c>
      <c r="Y628">
        <v>986.35</v>
      </c>
      <c r="Z628">
        <v>1059.45</v>
      </c>
      <c r="AA628">
        <v>986.35</v>
      </c>
      <c r="AB628">
        <v>1205.45</v>
      </c>
      <c r="AC628" s="1">
        <f>(Table2[[#This Row],[Close Price]]/Table2[[#This Row],[Day Low]])-1</f>
        <v>3.7707390648566985E-3</v>
      </c>
      <c r="AD628" s="1">
        <f>(Table2[[#This Row],[Day High]]/Table2[[#This Row],[Close Price]])-1</f>
        <v>2.5644878537440574E-2</v>
      </c>
      <c r="AE628" s="1">
        <f>(Table2[[#This Row],[Close Price]]/Table2[[#This Row],[Current Week Low]])-1</f>
        <v>1.2064682921883785E-2</v>
      </c>
      <c r="AF628" s="1">
        <f>(Table2[[#This Row],[Current Week High]]/Table2[[#This Row],[Close Price]])-1</f>
        <v>6.1307287753568751E-2</v>
      </c>
      <c r="AG628" s="1">
        <f>(Table2[[#This Row],[Close Price]]/Table2[[#This Row],[Current Month Low]])-1</f>
        <v>1.2064682921883785E-2</v>
      </c>
      <c r="AH628" s="1">
        <f>(Table2[[#This Row],[Current Month High]]/Table2[[#This Row],[Close Price]])-1</f>
        <v>0.20756323566240931</v>
      </c>
      <c r="AI628">
        <v>25.561772985038299</v>
      </c>
      <c r="AJ628">
        <v>15.901137325546101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-0.14000000000000001</v>
      </c>
      <c r="AM628" t="s">
        <v>3161</v>
      </c>
      <c r="AN628">
        <v>-11.69</v>
      </c>
      <c r="AO628" t="s">
        <v>3161</v>
      </c>
      <c r="AP628">
        <v>-1.0496013806364999E-2</v>
      </c>
      <c r="AQ628">
        <f>(Table2[[#This Row],[Sharpe Ratio]]-AVERAGE(Table2[Sharpe Ratio]))/_xlfn.STDEV.P(Table2[Sharpe Ratio])</f>
        <v>-0.80298069321245669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534</v>
      </c>
      <c r="AT628">
        <f>_xlfn.RANK.AVG(Table2[[#This Row],[6M Return vs Nifty Z-Score]],Table2[6M Return vs Nifty Z-Score])</f>
        <v>631</v>
      </c>
      <c r="AU628">
        <f>_xlfn.RANK.AVG(Table2[[#This Row],[Sharpe Ratio Z-Score]],Table2[Sharpe Ratio Z-Score])</f>
        <v>575</v>
      </c>
      <c r="AV628">
        <f>(Table2[[#This Row],[Rank 1Y]]+Table2[[#This Row],[Rank 6M]]+Table2[[#This Row],[Rank Sharpe]])/3</f>
        <v>580</v>
      </c>
    </row>
    <row r="629" spans="1:48" x14ac:dyDescent="0.3">
      <c r="A629" t="s">
        <v>1017</v>
      </c>
      <c r="B629" t="s">
        <v>1018</v>
      </c>
      <c r="C629" t="s">
        <v>3126</v>
      </c>
      <c r="D629" t="s">
        <v>1019</v>
      </c>
      <c r="E629">
        <v>13247.167733295</v>
      </c>
      <c r="F629">
        <v>169.45</v>
      </c>
      <c r="G629">
        <v>-2.9387475150750602</v>
      </c>
      <c r="H629">
        <f>(Table2[[#This Row],[1Y Return vs Nifty]]-AVERAGE(Table2[1Y Return vs Nifty]))/_xlfn.STDEV.P(Table2[1Y Return vs Nifty])</f>
        <v>-0.53806105312434038</v>
      </c>
      <c r="I629">
        <v>-3.0806901279935599</v>
      </c>
      <c r="J629">
        <f>(Table2[[#This Row],[1M Return vs Nifty]]-AVERAGE(Table2[1M Return vs Nifty]))/_xlfn.STDEV.P(Table2[1M Return vs Nifty])</f>
        <v>-0.46346743509203686</v>
      </c>
      <c r="K629">
        <v>-31.814333172950199</v>
      </c>
      <c r="L629">
        <f>(Table2[[#This Row],[6M Return vs Nifty]]-AVERAGE(Table2[6M Return vs Nifty]))/_xlfn.STDEV.P(Table2[6M Return vs Nifty])</f>
        <v>-1.2611851779954615</v>
      </c>
      <c r="M629">
        <v>-2.15929363214615</v>
      </c>
      <c r="N629">
        <f>(Table2[[#This Row],[1W Return vs Nifty]]-AVERAGE(Table2[1W Return vs Nifty]))/_xlfn.STDEV.P(Table2[1W Return vs Nifty])</f>
        <v>-0.33851511471734697</v>
      </c>
      <c r="O629">
        <v>181.48</v>
      </c>
      <c r="P629">
        <v>189.39297730865999</v>
      </c>
      <c r="Q629">
        <v>194.780014206793</v>
      </c>
      <c r="R629">
        <v>15.1353841330346</v>
      </c>
      <c r="S629" s="1">
        <f>(Table2[[#This Row],[Close Price]]-Table2[[#This Row],[20D EMA]])/Table2[[#This Row],[20D EMA]]</f>
        <v>-6.6288296230989655E-2</v>
      </c>
      <c r="T629" s="1">
        <f>(Table2[[#This Row],[Close Price]]-Table2[[#This Row],[50D EMA]])/Table2[[#This Row],[50D EMA]]</f>
        <v>-0.10529945509097878</v>
      </c>
      <c r="U629" s="1">
        <f>(Table2[[#This Row],[Close Price]]-Table2[[#This Row],[200D EMA]])/Table2[[#This Row],[200D EMA]]</f>
        <v>-0.1300442158295603</v>
      </c>
      <c r="V629">
        <v>0.71293240363017396</v>
      </c>
      <c r="W629">
        <v>167.54</v>
      </c>
      <c r="X629">
        <v>175.28</v>
      </c>
      <c r="Y629">
        <v>167.54</v>
      </c>
      <c r="Z629">
        <v>177.3</v>
      </c>
      <c r="AA629">
        <v>167.54</v>
      </c>
      <c r="AB629">
        <v>192.65</v>
      </c>
      <c r="AC629" s="1">
        <f>(Table2[[#This Row],[Close Price]]/Table2[[#This Row],[Day Low]])-1</f>
        <v>1.1400262623850965E-2</v>
      </c>
      <c r="AD629" s="1">
        <f>(Table2[[#This Row],[Day High]]/Table2[[#This Row],[Close Price]])-1</f>
        <v>3.4405429330185866E-2</v>
      </c>
      <c r="AE629" s="1">
        <f>(Table2[[#This Row],[Close Price]]/Table2[[#This Row],[Current Week Low]])-1</f>
        <v>1.1400262623850965E-2</v>
      </c>
      <c r="AF629" s="1">
        <f>(Table2[[#This Row],[Current Week High]]/Table2[[#This Row],[Close Price]])-1</f>
        <v>4.6326349955739365E-2</v>
      </c>
      <c r="AG629" s="1">
        <f>(Table2[[#This Row],[Close Price]]/Table2[[#This Row],[Current Month Low]])-1</f>
        <v>1.1400262623850965E-2</v>
      </c>
      <c r="AH629" s="1">
        <f>(Table2[[#This Row],[Current Month High]]/Table2[[#This Row],[Close Price]])-1</f>
        <v>0.13691354381823562</v>
      </c>
      <c r="AI629">
        <v>40.188846267335499</v>
      </c>
      <c r="AJ629">
        <v>24.412628487518301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-0.17</v>
      </c>
      <c r="AM629" t="s">
        <v>3161</v>
      </c>
      <c r="AN629">
        <v>-8.2899999999999991</v>
      </c>
      <c r="AO629" t="s">
        <v>3161</v>
      </c>
      <c r="AP629">
        <v>-2.188824617943E-3</v>
      </c>
      <c r="AQ629">
        <f>(Table2[[#This Row],[Sharpe Ratio]]-AVERAGE(Table2[Sharpe Ratio]))/_xlfn.STDEV.P(Table2[Sharpe Ratio])</f>
        <v>-0.70533399175537936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495</v>
      </c>
      <c r="AT629">
        <f>_xlfn.RANK.AVG(Table2[[#This Row],[6M Return vs Nifty Z-Score]],Table2[6M Return vs Nifty Z-Score])</f>
        <v>693</v>
      </c>
      <c r="AU629">
        <f>_xlfn.RANK.AVG(Table2[[#This Row],[Sharpe Ratio Z-Score]],Table2[Sharpe Ratio Z-Score])</f>
        <v>556</v>
      </c>
      <c r="AV629">
        <f>(Table2[[#This Row],[Rank 1Y]]+Table2[[#This Row],[Rank 6M]]+Table2[[#This Row],[Rank Sharpe]])/3</f>
        <v>581.33333333333337</v>
      </c>
    </row>
    <row r="630" spans="1:48" x14ac:dyDescent="0.3">
      <c r="A630" t="s">
        <v>514</v>
      </c>
      <c r="B630" t="s">
        <v>515</v>
      </c>
      <c r="C630" t="s">
        <v>3130</v>
      </c>
      <c r="D630" t="s">
        <v>414</v>
      </c>
      <c r="E630">
        <v>39808.476240434997</v>
      </c>
      <c r="F630">
        <v>545.45000000000005</v>
      </c>
      <c r="G630">
        <v>-32.254911739803902</v>
      </c>
      <c r="H630">
        <f>(Table2[[#This Row],[1Y Return vs Nifty]]-AVERAGE(Table2[1Y Return vs Nifty]))/_xlfn.STDEV.P(Table2[1Y Return vs Nifty])</f>
        <v>-1.0221673234881536</v>
      </c>
      <c r="I630">
        <v>-2.4920422258381998</v>
      </c>
      <c r="J630">
        <f>(Table2[[#This Row],[1M Return vs Nifty]]-AVERAGE(Table2[1M Return vs Nifty]))/_xlfn.STDEV.P(Table2[1M Return vs Nifty])</f>
        <v>-0.39759223293401635</v>
      </c>
      <c r="K630">
        <v>0.98772720597406505</v>
      </c>
      <c r="L630">
        <f>(Table2[[#This Row],[6M Return vs Nifty]]-AVERAGE(Table2[6M Return vs Nifty]))/_xlfn.STDEV.P(Table2[6M Return vs Nifty])</f>
        <v>-0.12440222662234325</v>
      </c>
      <c r="M630">
        <v>-3.5644700994674201</v>
      </c>
      <c r="N630">
        <f>(Table2[[#This Row],[1W Return vs Nifty]]-AVERAGE(Table2[1W Return vs Nifty]))/_xlfn.STDEV.P(Table2[1W Return vs Nifty])</f>
        <v>-0.61110295605415532</v>
      </c>
      <c r="O630">
        <v>574.29999999999995</v>
      </c>
      <c r="P630">
        <v>580.75122187270995</v>
      </c>
      <c r="Q630">
        <v>563.84046251287202</v>
      </c>
      <c r="R630">
        <v>13.3585751867656</v>
      </c>
      <c r="S630" s="1">
        <f>(Table2[[#This Row],[Close Price]]-Table2[[#This Row],[20D EMA]])/Table2[[#This Row],[20D EMA]]</f>
        <v>-5.0235068779383441E-2</v>
      </c>
      <c r="T630" s="1">
        <f>(Table2[[#This Row],[Close Price]]-Table2[[#This Row],[50D EMA]])/Table2[[#This Row],[50D EMA]]</f>
        <v>-6.0785445717834896E-2</v>
      </c>
      <c r="U630" s="1">
        <f>(Table2[[#This Row],[Close Price]]-Table2[[#This Row],[200D EMA]])/Table2[[#This Row],[200D EMA]]</f>
        <v>-3.2616429177344003E-2</v>
      </c>
      <c r="V630">
        <v>0.643879881685816</v>
      </c>
      <c r="W630">
        <v>528</v>
      </c>
      <c r="X630">
        <v>547.5</v>
      </c>
      <c r="Y630">
        <v>528</v>
      </c>
      <c r="Z630">
        <v>563.35</v>
      </c>
      <c r="AA630">
        <v>528</v>
      </c>
      <c r="AB630">
        <v>625</v>
      </c>
      <c r="AC630" s="1">
        <f>(Table2[[#This Row],[Close Price]]/Table2[[#This Row],[Day Low]])-1</f>
        <v>3.3049242424242564E-2</v>
      </c>
      <c r="AD630" s="1">
        <f>(Table2[[#This Row],[Day High]]/Table2[[#This Row],[Close Price]])-1</f>
        <v>3.7583646530385817E-3</v>
      </c>
      <c r="AE630" s="1">
        <f>(Table2[[#This Row],[Close Price]]/Table2[[#This Row],[Current Week Low]])-1</f>
        <v>3.3049242424242564E-2</v>
      </c>
      <c r="AF630" s="1">
        <f>(Table2[[#This Row],[Current Week High]]/Table2[[#This Row],[Close Price]])-1</f>
        <v>3.2816940141167761E-2</v>
      </c>
      <c r="AG630" s="1">
        <f>(Table2[[#This Row],[Close Price]]/Table2[[#This Row],[Current Month Low]])-1</f>
        <v>3.3049242424242564E-2</v>
      </c>
      <c r="AH630" s="1">
        <f>(Table2[[#This Row],[Current Month High]]/Table2[[#This Row],[Close Price]])-1</f>
        <v>0.14584288202401674</v>
      </c>
      <c r="AI630">
        <v>14.5842882024016</v>
      </c>
      <c r="AJ630">
        <v>21.8066100937918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0.05</v>
      </c>
      <c r="AM630" t="s">
        <v>3162</v>
      </c>
      <c r="AN630">
        <v>-11.51</v>
      </c>
      <c r="AO630" t="s">
        <v>3161</v>
      </c>
      <c r="AP630">
        <v>-0.116677006643107</v>
      </c>
      <c r="AQ630">
        <f>(Table2[[#This Row],[Sharpe Ratio]]-AVERAGE(Table2[Sharpe Ratio]))/_xlfn.STDEV.P(Table2[Sharpe Ratio])</f>
        <v>-2.0510832069238267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661</v>
      </c>
      <c r="AT630">
        <f>_xlfn.RANK.AVG(Table2[[#This Row],[6M Return vs Nifty Z-Score]],Table2[6M Return vs Nifty Z-Score])</f>
        <v>365</v>
      </c>
      <c r="AU630">
        <f>_xlfn.RANK.AVG(Table2[[#This Row],[Sharpe Ratio Z-Score]],Table2[Sharpe Ratio Z-Score])</f>
        <v>723</v>
      </c>
      <c r="AV630">
        <f>(Table2[[#This Row],[Rank 1Y]]+Table2[[#This Row],[Rank 6M]]+Table2[[#This Row],[Rank Sharpe]])/3</f>
        <v>583</v>
      </c>
    </row>
    <row r="631" spans="1:48" x14ac:dyDescent="0.3">
      <c r="A631" t="s">
        <v>496</v>
      </c>
      <c r="B631" t="s">
        <v>497</v>
      </c>
      <c r="C631" t="s">
        <v>3115</v>
      </c>
      <c r="D631" t="s">
        <v>21</v>
      </c>
      <c r="E631">
        <v>41481.635535150002</v>
      </c>
      <c r="F631">
        <v>1022.55</v>
      </c>
      <c r="G631">
        <v>-45.045081783541903</v>
      </c>
      <c r="H631">
        <f>(Table2[[#This Row],[1Y Return vs Nifty]]-AVERAGE(Table2[1Y Return vs Nifty]))/_xlfn.STDEV.P(Table2[1Y Return vs Nifty])</f>
        <v>-1.2333750882464793</v>
      </c>
      <c r="I631">
        <v>-1.40831672637868</v>
      </c>
      <c r="J631">
        <f>(Table2[[#This Row],[1M Return vs Nifty]]-AVERAGE(Table2[1M Return vs Nifty]))/_xlfn.STDEV.P(Table2[1M Return vs Nifty])</f>
        <v>-0.27631322030304017</v>
      </c>
      <c r="K631">
        <v>-12.3332258524806</v>
      </c>
      <c r="L631">
        <f>(Table2[[#This Row],[6M Return vs Nifty]]-AVERAGE(Table2[6M Return vs Nifty]))/_xlfn.STDEV.P(Table2[6M Return vs Nifty])</f>
        <v>-0.58605104251875106</v>
      </c>
      <c r="M631">
        <v>2.0278768856515801</v>
      </c>
      <c r="N631">
        <f>(Table2[[#This Row],[1W Return vs Nifty]]-AVERAGE(Table2[1W Return vs Nifty]))/_xlfn.STDEV.P(Table2[1W Return vs Nifty])</f>
        <v>0.47374711661039531</v>
      </c>
      <c r="O631">
        <v>1060.57</v>
      </c>
      <c r="P631">
        <v>1057.8732864073199</v>
      </c>
      <c r="Q631">
        <v>1078.8161866098801</v>
      </c>
      <c r="R631">
        <v>31.1950322524002</v>
      </c>
      <c r="S631" s="1">
        <f>(Table2[[#This Row],[Close Price]]-Table2[[#This Row],[20D EMA]])/Table2[[#This Row],[20D EMA]]</f>
        <v>-3.584864742544102E-2</v>
      </c>
      <c r="T631" s="1">
        <f>(Table2[[#This Row],[Close Price]]-Table2[[#This Row],[50D EMA]])/Table2[[#This Row],[50D EMA]]</f>
        <v>-3.3390848281350048E-2</v>
      </c>
      <c r="U631" s="1">
        <f>(Table2[[#This Row],[Close Price]]-Table2[[#This Row],[200D EMA]])/Table2[[#This Row],[200D EMA]]</f>
        <v>-5.215548979357968E-2</v>
      </c>
      <c r="V631">
        <v>0.421571631875369</v>
      </c>
      <c r="W631">
        <v>1020.05</v>
      </c>
      <c r="X631">
        <v>1063.8</v>
      </c>
      <c r="Y631">
        <v>1020.05</v>
      </c>
      <c r="Z631">
        <v>1074.95</v>
      </c>
      <c r="AA631">
        <v>1016.5</v>
      </c>
      <c r="AB631">
        <v>1112</v>
      </c>
      <c r="AC631" s="1">
        <f>(Table2[[#This Row],[Close Price]]/Table2[[#This Row],[Day Low]])-1</f>
        <v>2.4508602519484057E-3</v>
      </c>
      <c r="AD631" s="1">
        <f>(Table2[[#This Row],[Day High]]/Table2[[#This Row],[Close Price]])-1</f>
        <v>4.0340325656447185E-2</v>
      </c>
      <c r="AE631" s="1">
        <f>(Table2[[#This Row],[Close Price]]/Table2[[#This Row],[Current Week Low]])-1</f>
        <v>2.4508602519484057E-3</v>
      </c>
      <c r="AF631" s="1">
        <f>(Table2[[#This Row],[Current Week High]]/Table2[[#This Row],[Close Price]])-1</f>
        <v>5.1244437924796049E-2</v>
      </c>
      <c r="AG631" s="1">
        <f>(Table2[[#This Row],[Close Price]]/Table2[[#This Row],[Current Month Low]])-1</f>
        <v>5.9517953762910913E-3</v>
      </c>
      <c r="AH631" s="1">
        <f>(Table2[[#This Row],[Current Month High]]/Table2[[#This Row],[Close Price]])-1</f>
        <v>8.74773849689503E-2</v>
      </c>
      <c r="AI631">
        <v>36.912620409759903</v>
      </c>
      <c r="AJ631">
        <v>5.4066591073085002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-0.01</v>
      </c>
      <c r="AM631" t="s">
        <v>3161</v>
      </c>
      <c r="AN631">
        <v>-3.3</v>
      </c>
      <c r="AO631" t="s">
        <v>3161</v>
      </c>
      <c r="AQ631">
        <f>(Table2[[#This Row],[Sharpe Ratio]]-AVERAGE(Table2[Sharpe Ratio]))/_xlfn.STDEV.P(Table2[Sharpe Ratio])</f>
        <v>-0.6796054933231942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706</v>
      </c>
      <c r="AT631">
        <f>_xlfn.RANK.AVG(Table2[[#This Row],[6M Return vs Nifty Z-Score]],Table2[6M Return vs Nifty Z-Score])</f>
        <v>519</v>
      </c>
      <c r="AU631">
        <f>_xlfn.RANK.AVG(Table2[[#This Row],[Sharpe Ratio Z-Score]],Table2[Sharpe Ratio Z-Score])</f>
        <v>524.5</v>
      </c>
      <c r="AV631">
        <f>(Table2[[#This Row],[Rank 1Y]]+Table2[[#This Row],[Rank 6M]]+Table2[[#This Row],[Rank Sharpe]])/3</f>
        <v>583.16666666666663</v>
      </c>
    </row>
    <row r="632" spans="1:48" x14ac:dyDescent="0.3">
      <c r="A632" t="s">
        <v>374</v>
      </c>
      <c r="B632" t="s">
        <v>375</v>
      </c>
      <c r="C632" t="s">
        <v>3125</v>
      </c>
      <c r="D632" t="s">
        <v>95</v>
      </c>
      <c r="E632">
        <v>62772.288258405002</v>
      </c>
      <c r="F632">
        <v>538.45000000000005</v>
      </c>
      <c r="G632">
        <v>-27.651756224329201</v>
      </c>
      <c r="H632">
        <f>(Table2[[#This Row],[1Y Return vs Nifty]]-AVERAGE(Table2[1Y Return vs Nifty]))/_xlfn.STDEV.P(Table2[1Y Return vs Nifty])</f>
        <v>-0.94615408958010527</v>
      </c>
      <c r="I632">
        <v>-5.5508044014308204</v>
      </c>
      <c r="J632">
        <f>(Table2[[#This Row],[1M Return vs Nifty]]-AVERAGE(Table2[1M Return vs Nifty]))/_xlfn.STDEV.P(Table2[1M Return vs Nifty])</f>
        <v>-0.73989630967103004</v>
      </c>
      <c r="K632">
        <v>-3.2535268440309202</v>
      </c>
      <c r="L632">
        <f>(Table2[[#This Row],[6M Return vs Nifty]]-AVERAGE(Table2[6M Return vs Nifty]))/_xlfn.STDEV.P(Table2[6M Return vs Nifty])</f>
        <v>-0.27138644775942949</v>
      </c>
      <c r="M632">
        <v>-0.46687236828114997</v>
      </c>
      <c r="N632">
        <f>(Table2[[#This Row],[1W Return vs Nifty]]-AVERAGE(Table2[1W Return vs Nifty]))/_xlfn.STDEV.P(Table2[1W Return vs Nifty])</f>
        <v>-1.020513395818508E-2</v>
      </c>
      <c r="O632">
        <v>575.58000000000004</v>
      </c>
      <c r="P632">
        <v>576.31867612289795</v>
      </c>
      <c r="Q632">
        <v>555.17018550439104</v>
      </c>
      <c r="R632">
        <v>18.776032832515199</v>
      </c>
      <c r="S632" s="1">
        <f>(Table2[[#This Row],[Close Price]]-Table2[[#This Row],[20D EMA]])/Table2[[#This Row],[20D EMA]]</f>
        <v>-6.4508843253761411E-2</v>
      </c>
      <c r="T632" s="1">
        <f>(Table2[[#This Row],[Close Price]]-Table2[[#This Row],[50D EMA]])/Table2[[#This Row],[50D EMA]]</f>
        <v>-6.5707876027294568E-2</v>
      </c>
      <c r="U632" s="1">
        <f>(Table2[[#This Row],[Close Price]]-Table2[[#This Row],[200D EMA]])/Table2[[#This Row],[200D EMA]]</f>
        <v>-3.0117225205817093E-2</v>
      </c>
      <c r="V632">
        <v>0.59007145628924396</v>
      </c>
      <c r="W632">
        <v>536.04999999999995</v>
      </c>
      <c r="X632">
        <v>559.6</v>
      </c>
      <c r="Y632">
        <v>536.04999999999995</v>
      </c>
      <c r="Z632">
        <v>565.45000000000005</v>
      </c>
      <c r="AA632">
        <v>536.04999999999995</v>
      </c>
      <c r="AB632">
        <v>624</v>
      </c>
      <c r="AC632" s="1">
        <f>(Table2[[#This Row],[Close Price]]/Table2[[#This Row],[Day Low]])-1</f>
        <v>4.4771942915775575E-3</v>
      </c>
      <c r="AD632" s="1">
        <f>(Table2[[#This Row],[Day High]]/Table2[[#This Row],[Close Price]])-1</f>
        <v>3.9279413130281382E-2</v>
      </c>
      <c r="AE632" s="1">
        <f>(Table2[[#This Row],[Close Price]]/Table2[[#This Row],[Current Week Low]])-1</f>
        <v>4.4771942915775575E-3</v>
      </c>
      <c r="AF632" s="1">
        <f>(Table2[[#This Row],[Current Week High]]/Table2[[#This Row],[Close Price]])-1</f>
        <v>5.0143931655678431E-2</v>
      </c>
      <c r="AG632" s="1">
        <f>(Table2[[#This Row],[Close Price]]/Table2[[#This Row],[Current Month Low]])-1</f>
        <v>4.4771942915775575E-3</v>
      </c>
      <c r="AH632" s="1">
        <f>(Table2[[#This Row],[Current Month High]]/Table2[[#This Row],[Close Price]])-1</f>
        <v>0.15888197604234366</v>
      </c>
      <c r="AI632">
        <v>16.909648063887001</v>
      </c>
      <c r="AJ632">
        <v>22.653758542141201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0.04</v>
      </c>
      <c r="AM632" t="s">
        <v>3162</v>
      </c>
      <c r="AN632">
        <v>-6.67</v>
      </c>
      <c r="AO632" t="s">
        <v>3161</v>
      </c>
      <c r="AP632">
        <v>-7.8783708296891006E-2</v>
      </c>
      <c r="AQ632">
        <f>(Table2[[#This Row],[Sharpe Ratio]]-AVERAGE(Table2[Sharpe Ratio]))/_xlfn.STDEV.P(Table2[Sharpe Ratio])</f>
        <v>-1.6056671333385588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643</v>
      </c>
      <c r="AT632">
        <f>_xlfn.RANK.AVG(Table2[[#This Row],[6M Return vs Nifty Z-Score]],Table2[6M Return vs Nifty Z-Score])</f>
        <v>414</v>
      </c>
      <c r="AU632">
        <f>_xlfn.RANK.AVG(Table2[[#This Row],[Sharpe Ratio Z-Score]],Table2[Sharpe Ratio Z-Score])</f>
        <v>693</v>
      </c>
      <c r="AV632">
        <f>(Table2[[#This Row],[Rank 1Y]]+Table2[[#This Row],[Rank 6M]]+Table2[[#This Row],[Rank Sharpe]])/3</f>
        <v>583.33333333333337</v>
      </c>
    </row>
    <row r="633" spans="1:48" x14ac:dyDescent="0.3">
      <c r="A633" t="s">
        <v>1745</v>
      </c>
      <c r="B633" t="s">
        <v>1746</v>
      </c>
      <c r="C633" t="s">
        <v>3120</v>
      </c>
      <c r="D633" t="s">
        <v>51</v>
      </c>
      <c r="E633">
        <v>4459.4521999999997</v>
      </c>
      <c r="F633">
        <v>488.6</v>
      </c>
      <c r="G633">
        <v>-23.004133496663599</v>
      </c>
      <c r="H633">
        <f>(Table2[[#This Row],[1Y Return vs Nifty]]-AVERAGE(Table2[1Y Return vs Nifty]))/_xlfn.STDEV.P(Table2[1Y Return vs Nifty])</f>
        <v>-0.86940655577926751</v>
      </c>
      <c r="I633">
        <v>0.27847172632593598</v>
      </c>
      <c r="J633">
        <f>(Table2[[#This Row],[1M Return vs Nifty]]-AVERAGE(Table2[1M Return vs Nifty]))/_xlfn.STDEV.P(Table2[1M Return vs Nifty])</f>
        <v>-8.7545826564152343E-2</v>
      </c>
      <c r="K633">
        <v>-10.524328205994999</v>
      </c>
      <c r="L633">
        <f>(Table2[[#This Row],[6M Return vs Nifty]]-AVERAGE(Table2[6M Return vs Nifty]))/_xlfn.STDEV.P(Table2[6M Return vs Nifty])</f>
        <v>-0.52336217536987517</v>
      </c>
      <c r="M633">
        <v>-0.41484912196882001</v>
      </c>
      <c r="N633">
        <f>(Table2[[#This Row],[1W Return vs Nifty]]-AVERAGE(Table2[1W Return vs Nifty]))/_xlfn.STDEV.P(Table2[1W Return vs Nifty])</f>
        <v>-1.1323109658608035E-4</v>
      </c>
      <c r="O633">
        <v>509.89</v>
      </c>
      <c r="P633">
        <v>520.30825388998301</v>
      </c>
      <c r="Q633">
        <v>513.18748538813099</v>
      </c>
      <c r="R633">
        <v>15.0540969377209</v>
      </c>
      <c r="S633" s="1">
        <f>(Table2[[#This Row],[Close Price]]-Table2[[#This Row],[20D EMA]])/Table2[[#This Row],[20D EMA]]</f>
        <v>-4.1754103826315413E-2</v>
      </c>
      <c r="T633" s="1">
        <f>(Table2[[#This Row],[Close Price]]-Table2[[#This Row],[50D EMA]])/Table2[[#This Row],[50D EMA]]</f>
        <v>-6.094128558008146E-2</v>
      </c>
      <c r="U633" s="1">
        <f>(Table2[[#This Row],[Close Price]]-Table2[[#This Row],[200D EMA]])/Table2[[#This Row],[200D EMA]]</f>
        <v>-4.7911311339821752E-2</v>
      </c>
      <c r="V633">
        <v>0.31682733413748199</v>
      </c>
      <c r="W633">
        <v>479.3</v>
      </c>
      <c r="X633">
        <v>497.4</v>
      </c>
      <c r="Y633">
        <v>479.3</v>
      </c>
      <c r="Z633">
        <v>501.85</v>
      </c>
      <c r="AA633">
        <v>479.3</v>
      </c>
      <c r="AB633">
        <v>529</v>
      </c>
      <c r="AC633" s="1">
        <f>(Table2[[#This Row],[Close Price]]/Table2[[#This Row],[Day Low]])-1</f>
        <v>1.9403296474024723E-2</v>
      </c>
      <c r="AD633" s="1">
        <f>(Table2[[#This Row],[Day High]]/Table2[[#This Row],[Close Price]])-1</f>
        <v>1.8010642652476427E-2</v>
      </c>
      <c r="AE633" s="1">
        <f>(Table2[[#This Row],[Close Price]]/Table2[[#This Row],[Current Week Low]])-1</f>
        <v>1.9403296474024723E-2</v>
      </c>
      <c r="AF633" s="1">
        <f>(Table2[[#This Row],[Current Week High]]/Table2[[#This Row],[Close Price]])-1</f>
        <v>2.7118297175603656E-2</v>
      </c>
      <c r="AG633" s="1">
        <f>(Table2[[#This Row],[Close Price]]/Table2[[#This Row],[Current Month Low]])-1</f>
        <v>1.9403296474024723E-2</v>
      </c>
      <c r="AH633" s="1">
        <f>(Table2[[#This Row],[Current Month High]]/Table2[[#This Row],[Close Price]])-1</f>
        <v>8.2685223086369275E-2</v>
      </c>
      <c r="AI633">
        <v>29.963160049119899</v>
      </c>
      <c r="AJ633">
        <v>13.351119359703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-0.08</v>
      </c>
      <c r="AM633" t="s">
        <v>3161</v>
      </c>
      <c r="AN633">
        <v>-5.37</v>
      </c>
      <c r="AO633" t="s">
        <v>3161</v>
      </c>
      <c r="AP633">
        <v>-4.3568170664123003E-2</v>
      </c>
      <c r="AQ633">
        <f>(Table2[[#This Row],[Sharpe Ratio]]-AVERAGE(Table2[Sharpe Ratio]))/_xlfn.STDEV.P(Table2[Sharpe Ratio])</f>
        <v>-1.1917267484644583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616</v>
      </c>
      <c r="AT633">
        <f>_xlfn.RANK.AVG(Table2[[#This Row],[6M Return vs Nifty Z-Score]],Table2[6M Return vs Nifty Z-Score])</f>
        <v>502</v>
      </c>
      <c r="AU633">
        <f>_xlfn.RANK.AVG(Table2[[#This Row],[Sharpe Ratio Z-Score]],Table2[Sharpe Ratio Z-Score])</f>
        <v>643</v>
      </c>
      <c r="AV633">
        <f>(Table2[[#This Row],[Rank 1Y]]+Table2[[#This Row],[Rank 6M]]+Table2[[#This Row],[Rank Sharpe]])/3</f>
        <v>587</v>
      </c>
    </row>
    <row r="634" spans="1:48" x14ac:dyDescent="0.3">
      <c r="A634" t="s">
        <v>356</v>
      </c>
      <c r="B634" t="s">
        <v>357</v>
      </c>
      <c r="C634" t="s">
        <v>3128</v>
      </c>
      <c r="D634" t="s">
        <v>125</v>
      </c>
      <c r="E634">
        <v>66512</v>
      </c>
      <c r="F634">
        <v>831.4</v>
      </c>
      <c r="G634">
        <v>3.6861759460690702</v>
      </c>
      <c r="H634">
        <f>(Table2[[#This Row],[1Y Return vs Nifty]]-AVERAGE(Table2[1Y Return vs Nifty]))/_xlfn.STDEV.P(Table2[1Y Return vs Nifty])</f>
        <v>-0.42866178234542679</v>
      </c>
      <c r="I634">
        <v>0.90303041451573396</v>
      </c>
      <c r="J634">
        <f>(Table2[[#This Row],[1M Return vs Nifty]]-AVERAGE(Table2[1M Return vs Nifty]))/_xlfn.STDEV.P(Table2[1M Return vs Nifty])</f>
        <v>-1.7651871802053663E-2</v>
      </c>
      <c r="K634">
        <v>-26.4256796875239</v>
      </c>
      <c r="L634">
        <f>(Table2[[#This Row],[6M Return vs Nifty]]-AVERAGE(Table2[6M Return vs Nifty]))/_xlfn.STDEV.P(Table2[6M Return vs Nifty])</f>
        <v>-1.0744368657758485</v>
      </c>
      <c r="M634">
        <v>-0.62480994023439496</v>
      </c>
      <c r="N634">
        <f>(Table2[[#This Row],[1W Return vs Nifty]]-AVERAGE(Table2[1W Return vs Nifty]))/_xlfn.STDEV.P(Table2[1W Return vs Nifty])</f>
        <v>-4.0843180357284646E-2</v>
      </c>
      <c r="O634">
        <v>884.79</v>
      </c>
      <c r="P634">
        <v>911.24723242103801</v>
      </c>
      <c r="Q634">
        <v>918.36904857672096</v>
      </c>
      <c r="R634">
        <v>24.687307121534399</v>
      </c>
      <c r="S634" s="1">
        <f>(Table2[[#This Row],[Close Price]]-Table2[[#This Row],[20D EMA]])/Table2[[#This Row],[20D EMA]]</f>
        <v>-6.0342002056985262E-2</v>
      </c>
      <c r="T634" s="1">
        <f>(Table2[[#This Row],[Close Price]]-Table2[[#This Row],[50D EMA]])/Table2[[#This Row],[50D EMA]]</f>
        <v>-8.762411514699113E-2</v>
      </c>
      <c r="U634" s="1">
        <f>(Table2[[#This Row],[Close Price]]-Table2[[#This Row],[200D EMA]])/Table2[[#This Row],[200D EMA]]</f>
        <v>-9.4699455204315441E-2</v>
      </c>
      <c r="V634">
        <v>0.69122600910375398</v>
      </c>
      <c r="W634">
        <v>829</v>
      </c>
      <c r="X634">
        <v>858.8</v>
      </c>
      <c r="Y634">
        <v>829</v>
      </c>
      <c r="Z634">
        <v>884.7</v>
      </c>
      <c r="AA634">
        <v>829</v>
      </c>
      <c r="AB634">
        <v>934</v>
      </c>
      <c r="AC634" s="1">
        <f>(Table2[[#This Row],[Close Price]]/Table2[[#This Row],[Day Low]])-1</f>
        <v>2.8950542822676617E-3</v>
      </c>
      <c r="AD634" s="1">
        <f>(Table2[[#This Row],[Day High]]/Table2[[#This Row],[Close Price]])-1</f>
        <v>3.2956458984844783E-2</v>
      </c>
      <c r="AE634" s="1">
        <f>(Table2[[#This Row],[Close Price]]/Table2[[#This Row],[Current Week Low]])-1</f>
        <v>2.8950542822676617E-3</v>
      </c>
      <c r="AF634" s="1">
        <f>(Table2[[#This Row],[Current Week High]]/Table2[[#This Row],[Close Price]])-1</f>
        <v>6.4108732258840506E-2</v>
      </c>
      <c r="AG634" s="1">
        <f>(Table2[[#This Row],[Close Price]]/Table2[[#This Row],[Current Month Low]])-1</f>
        <v>2.8950542822676617E-3</v>
      </c>
      <c r="AH634" s="1">
        <f>(Table2[[#This Row],[Current Month High]]/Table2[[#This Row],[Close Price]])-1</f>
        <v>0.1234063026220833</v>
      </c>
      <c r="AI634">
        <v>36.985807072407901</v>
      </c>
      <c r="AJ634">
        <v>30.815828809692398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-0.15</v>
      </c>
      <c r="AM634" t="s">
        <v>3161</v>
      </c>
      <c r="AN634">
        <v>-4.74</v>
      </c>
      <c r="AO634" t="s">
        <v>3161</v>
      </c>
      <c r="AP634">
        <v>-4.9572744536723001E-2</v>
      </c>
      <c r="AQ634">
        <f>(Table2[[#This Row],[Sharpe Ratio]]-AVERAGE(Table2[Sharpe Ratio]))/_xlfn.STDEV.P(Table2[Sharpe Ratio])</f>
        <v>-1.2623074008386599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449</v>
      </c>
      <c r="AT634">
        <f>_xlfn.RANK.AVG(Table2[[#This Row],[6M Return vs Nifty Z-Score]],Table2[6M Return vs Nifty Z-Score])</f>
        <v>659</v>
      </c>
      <c r="AU634">
        <f>_xlfn.RANK.AVG(Table2[[#This Row],[Sharpe Ratio Z-Score]],Table2[Sharpe Ratio Z-Score])</f>
        <v>655</v>
      </c>
      <c r="AV634">
        <f>(Table2[[#This Row],[Rank 1Y]]+Table2[[#This Row],[Rank 6M]]+Table2[[#This Row],[Rank Sharpe]])/3</f>
        <v>587.66666666666663</v>
      </c>
    </row>
    <row r="635" spans="1:48" x14ac:dyDescent="0.3">
      <c r="A635" t="s">
        <v>1765</v>
      </c>
      <c r="B635" t="s">
        <v>1766</v>
      </c>
      <c r="C635" t="s">
        <v>3130</v>
      </c>
      <c r="D635" t="s">
        <v>436</v>
      </c>
      <c r="E635">
        <v>4359.0291661699903</v>
      </c>
      <c r="F635">
        <v>787.45</v>
      </c>
      <c r="G635">
        <v>-20.9150159938164</v>
      </c>
      <c r="H635">
        <f>(Table2[[#This Row],[1Y Return vs Nifty]]-AVERAGE(Table2[1Y Return vs Nifty]))/_xlfn.STDEV.P(Table2[1Y Return vs Nifty])</f>
        <v>-0.83490835625690218</v>
      </c>
      <c r="I635">
        <v>-6.4719452082974502</v>
      </c>
      <c r="J635">
        <f>(Table2[[#This Row],[1M Return vs Nifty]]-AVERAGE(Table2[1M Return vs Nifty]))/_xlfn.STDEV.P(Table2[1M Return vs Nifty])</f>
        <v>-0.84298057557286643</v>
      </c>
      <c r="K635">
        <v>-5.1390325094731297</v>
      </c>
      <c r="L635">
        <f>(Table2[[#This Row],[6M Return vs Nifty]]-AVERAGE(Table2[6M Return vs Nifty]))/_xlfn.STDEV.P(Table2[6M Return vs Nifty])</f>
        <v>-0.33673023014479758</v>
      </c>
      <c r="M635">
        <v>-1.8918220611088301</v>
      </c>
      <c r="N635">
        <f>(Table2[[#This Row],[1W Return vs Nifty]]-AVERAGE(Table2[1W Return vs Nifty]))/_xlfn.STDEV.P(Table2[1W Return vs Nifty])</f>
        <v>-0.2866287503612619</v>
      </c>
      <c r="O635">
        <v>866.57</v>
      </c>
      <c r="P635">
        <v>873.59937835612902</v>
      </c>
      <c r="Q635">
        <v>821.15936363463595</v>
      </c>
      <c r="R635">
        <v>17.523068140744702</v>
      </c>
      <c r="S635" s="1">
        <f>(Table2[[#This Row],[Close Price]]-Table2[[#This Row],[20D EMA]])/Table2[[#This Row],[20D EMA]]</f>
        <v>-9.1302491431736618E-2</v>
      </c>
      <c r="T635" s="1">
        <f>(Table2[[#This Row],[Close Price]]-Table2[[#This Row],[50D EMA]])/Table2[[#This Row],[50D EMA]]</f>
        <v>-9.8614285324055681E-2</v>
      </c>
      <c r="U635" s="1">
        <f>(Table2[[#This Row],[Close Price]]-Table2[[#This Row],[200D EMA]])/Table2[[#This Row],[200D EMA]]</f>
        <v>-4.1050939838803861E-2</v>
      </c>
      <c r="V635">
        <v>0.34393962031101299</v>
      </c>
      <c r="W635">
        <v>782.3</v>
      </c>
      <c r="X635">
        <v>834.7</v>
      </c>
      <c r="Y635">
        <v>782.3</v>
      </c>
      <c r="Z635">
        <v>870</v>
      </c>
      <c r="AA635">
        <v>782.3</v>
      </c>
      <c r="AB635">
        <v>916.2</v>
      </c>
      <c r="AC635" s="1">
        <f>(Table2[[#This Row],[Close Price]]/Table2[[#This Row],[Day Low]])-1</f>
        <v>6.5831522433850154E-3</v>
      </c>
      <c r="AD635" s="1">
        <f>(Table2[[#This Row],[Day High]]/Table2[[#This Row],[Close Price]])-1</f>
        <v>6.0003809765699412E-2</v>
      </c>
      <c r="AE635" s="1">
        <f>(Table2[[#This Row],[Close Price]]/Table2[[#This Row],[Current Week Low]])-1</f>
        <v>6.5831522433850154E-3</v>
      </c>
      <c r="AF635" s="1">
        <f>(Table2[[#This Row],[Current Week High]]/Table2[[#This Row],[Close Price]])-1</f>
        <v>0.10483205282875097</v>
      </c>
      <c r="AG635" s="1">
        <f>(Table2[[#This Row],[Close Price]]/Table2[[#This Row],[Current Month Low]])-1</f>
        <v>6.5831522433850154E-3</v>
      </c>
      <c r="AH635" s="1">
        <f>(Table2[[#This Row],[Current Month High]]/Table2[[#This Row],[Close Price]])-1</f>
        <v>0.16350244459965713</v>
      </c>
      <c r="AI635">
        <v>23.5253031938535</v>
      </c>
      <c r="AJ635">
        <v>19.864525458558401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-0.08</v>
      </c>
      <c r="AM635" t="s">
        <v>3161</v>
      </c>
      <c r="AN635">
        <v>-10.18</v>
      </c>
      <c r="AO635" t="s">
        <v>3161</v>
      </c>
      <c r="AP635">
        <v>-0.144695520283877</v>
      </c>
      <c r="AQ635">
        <f>(Table2[[#This Row],[Sharpe Ratio]]-AVERAGE(Table2[Sharpe Ratio]))/_xlfn.STDEV.P(Table2[Sharpe Ratio])</f>
        <v>-2.3804263065807425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603</v>
      </c>
      <c r="AT635">
        <f>_xlfn.RANK.AVG(Table2[[#This Row],[6M Return vs Nifty Z-Score]],Table2[6M Return vs Nifty Z-Score])</f>
        <v>436</v>
      </c>
      <c r="AU635">
        <f>_xlfn.RANK.AVG(Table2[[#This Row],[Sharpe Ratio Z-Score]],Table2[Sharpe Ratio Z-Score])</f>
        <v>732</v>
      </c>
      <c r="AV635">
        <f>(Table2[[#This Row],[Rank 1Y]]+Table2[[#This Row],[Rank 6M]]+Table2[[#This Row],[Rank Sharpe]])/3</f>
        <v>590.33333333333337</v>
      </c>
    </row>
    <row r="636" spans="1:48" x14ac:dyDescent="0.3">
      <c r="A636" t="s">
        <v>427</v>
      </c>
      <c r="B636" t="s">
        <v>428</v>
      </c>
      <c r="C636" t="s">
        <v>3118</v>
      </c>
      <c r="D636" t="s">
        <v>197</v>
      </c>
      <c r="E636">
        <v>52362.088634239997</v>
      </c>
      <c r="F636">
        <v>16130.9</v>
      </c>
      <c r="G636">
        <v>-29.809106218631001</v>
      </c>
      <c r="H636">
        <f>(Table2[[#This Row],[1Y Return vs Nifty]]-AVERAGE(Table2[1Y Return vs Nifty]))/_xlfn.STDEV.P(Table2[1Y Return vs Nifty])</f>
        <v>-0.98177903190219373</v>
      </c>
      <c r="I636">
        <v>4.1622405895605104</v>
      </c>
      <c r="J636">
        <f>(Table2[[#This Row],[1M Return vs Nifty]]-AVERAGE(Table2[1M Return vs Nifty]))/_xlfn.STDEV.P(Table2[1M Return vs Nifty])</f>
        <v>0.34708420959807429</v>
      </c>
      <c r="K636">
        <v>-8.4552450033714202</v>
      </c>
      <c r="L636">
        <f>(Table2[[#This Row],[6M Return vs Nifty]]-AVERAGE(Table2[6M Return vs Nifty]))/_xlfn.STDEV.P(Table2[6M Return vs Nifty])</f>
        <v>-0.45165635925515857</v>
      </c>
      <c r="M636">
        <v>1.8109200852374501</v>
      </c>
      <c r="N636">
        <f>(Table2[[#This Row],[1W Return vs Nifty]]-AVERAGE(Table2[1W Return vs Nifty]))/_xlfn.STDEV.P(Table2[1W Return vs Nifty])</f>
        <v>0.4316600284306677</v>
      </c>
      <c r="O636">
        <v>16493.59</v>
      </c>
      <c r="P636">
        <v>16577.930812554201</v>
      </c>
      <c r="Q636">
        <v>16490.3537375753</v>
      </c>
      <c r="R636">
        <v>37.970265299573498</v>
      </c>
      <c r="S636" s="1">
        <f>(Table2[[#This Row],[Close Price]]-Table2[[#This Row],[20D EMA]])/Table2[[#This Row],[20D EMA]]</f>
        <v>-2.198975480777687E-2</v>
      </c>
      <c r="T636" s="1">
        <f>(Table2[[#This Row],[Close Price]]-Table2[[#This Row],[50D EMA]])/Table2[[#This Row],[50D EMA]]</f>
        <v>-2.6965416710249039E-2</v>
      </c>
      <c r="U636" s="1">
        <f>(Table2[[#This Row],[Close Price]]-Table2[[#This Row],[200D EMA]])/Table2[[#This Row],[200D EMA]]</f>
        <v>-2.1797818488043779E-2</v>
      </c>
      <c r="V636">
        <v>1.2847691449640799</v>
      </c>
      <c r="W636">
        <v>15888.25</v>
      </c>
      <c r="X636">
        <v>16349.9</v>
      </c>
      <c r="Y636">
        <v>15888.25</v>
      </c>
      <c r="Z636">
        <v>16549.95</v>
      </c>
      <c r="AA636">
        <v>15511.15</v>
      </c>
      <c r="AB636">
        <v>17011</v>
      </c>
      <c r="AC636" s="1">
        <f>(Table2[[#This Row],[Close Price]]/Table2[[#This Row],[Day Low]])-1</f>
        <v>1.5272292417352507E-2</v>
      </c>
      <c r="AD636" s="1">
        <f>(Table2[[#This Row],[Day High]]/Table2[[#This Row],[Close Price]])-1</f>
        <v>1.3576427849655071E-2</v>
      </c>
      <c r="AE636" s="1">
        <f>(Table2[[#This Row],[Close Price]]/Table2[[#This Row],[Current Week Low]])-1</f>
        <v>1.5272292417352507E-2</v>
      </c>
      <c r="AF636" s="1">
        <f>(Table2[[#This Row],[Current Week High]]/Table2[[#This Row],[Close Price]])-1</f>
        <v>2.597809173697696E-2</v>
      </c>
      <c r="AG636" s="1">
        <f>(Table2[[#This Row],[Close Price]]/Table2[[#This Row],[Current Month Low]])-1</f>
        <v>3.9955129052326788E-2</v>
      </c>
      <c r="AH636" s="1">
        <f>(Table2[[#This Row],[Current Month High]]/Table2[[#This Row],[Close Price]])-1</f>
        <v>5.45598819656683E-2</v>
      </c>
      <c r="AI636">
        <v>19.336180870255198</v>
      </c>
      <c r="AJ636">
        <v>5.1187978156320399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-0.03</v>
      </c>
      <c r="AM636" t="s">
        <v>3161</v>
      </c>
      <c r="AN636">
        <v>-3.72</v>
      </c>
      <c r="AO636" t="s">
        <v>3161</v>
      </c>
      <c r="AP636">
        <v>-4.3413576594458998E-2</v>
      </c>
      <c r="AQ636">
        <f>(Table2[[#This Row],[Sharpe Ratio]]-AVERAGE(Table2[Sharpe Ratio]))/_xlfn.STDEV.P(Table2[Sharpe Ratio])</f>
        <v>-1.189909575335844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650</v>
      </c>
      <c r="AT636">
        <f>_xlfn.RANK.AVG(Table2[[#This Row],[6M Return vs Nifty Z-Score]],Table2[6M Return vs Nifty Z-Score])</f>
        <v>480</v>
      </c>
      <c r="AU636">
        <f>_xlfn.RANK.AVG(Table2[[#This Row],[Sharpe Ratio Z-Score]],Table2[Sharpe Ratio Z-Score])</f>
        <v>642</v>
      </c>
      <c r="AV636">
        <f>(Table2[[#This Row],[Rank 1Y]]+Table2[[#This Row],[Rank 6M]]+Table2[[#This Row],[Rank Sharpe]])/3</f>
        <v>590.66666666666663</v>
      </c>
    </row>
    <row r="637" spans="1:48" x14ac:dyDescent="0.3">
      <c r="A637" t="s">
        <v>1024</v>
      </c>
      <c r="B637" t="s">
        <v>1025</v>
      </c>
      <c r="C637" t="s">
        <v>3123</v>
      </c>
      <c r="D637" t="s">
        <v>117</v>
      </c>
      <c r="E637">
        <v>13187.726325</v>
      </c>
      <c r="F637">
        <v>45</v>
      </c>
      <c r="G637">
        <v>-8.5776456670917103</v>
      </c>
      <c r="H637">
        <f>(Table2[[#This Row],[1Y Return vs Nifty]]-AVERAGE(Table2[1Y Return vs Nifty]))/_xlfn.STDEV.P(Table2[1Y Return vs Nifty])</f>
        <v>-0.63117780374724453</v>
      </c>
      <c r="I637">
        <v>-0.39819558875049799</v>
      </c>
      <c r="J637">
        <f>(Table2[[#This Row],[1M Return vs Nifty]]-AVERAGE(Table2[1M Return vs Nifty]))/_xlfn.STDEV.P(Table2[1M Return vs Nifty])</f>
        <v>-0.16327122371781505</v>
      </c>
      <c r="K637">
        <v>-38.917880823150099</v>
      </c>
      <c r="L637">
        <f>(Table2[[#This Row],[6M Return vs Nifty]]-AVERAGE(Table2[6M Return vs Nifty]))/_xlfn.STDEV.P(Table2[6M Return vs Nifty])</f>
        <v>-1.5073645877560213</v>
      </c>
      <c r="M637">
        <v>-3.5836053168120898</v>
      </c>
      <c r="N637">
        <f>(Table2[[#This Row],[1W Return vs Nifty]]-AVERAGE(Table2[1W Return vs Nifty]))/_xlfn.STDEV.P(Table2[1W Return vs Nifty])</f>
        <v>-0.61481496498029231</v>
      </c>
      <c r="O637">
        <v>50.41</v>
      </c>
      <c r="P637">
        <v>52.439651599325401</v>
      </c>
      <c r="Q637">
        <v>54.560775816246903</v>
      </c>
      <c r="R637">
        <v>10.676716181162201</v>
      </c>
      <c r="S637" s="1">
        <f>(Table2[[#This Row],[Close Price]]-Table2[[#This Row],[20D EMA]])/Table2[[#This Row],[20D EMA]]</f>
        <v>-0.1073199761951993</v>
      </c>
      <c r="T637" s="1">
        <f>(Table2[[#This Row],[Close Price]]-Table2[[#This Row],[50D EMA]])/Table2[[#This Row],[50D EMA]]</f>
        <v>-0.14187072896992906</v>
      </c>
      <c r="U637" s="1">
        <f>(Table2[[#This Row],[Close Price]]-Table2[[#This Row],[200D EMA]])/Table2[[#This Row],[200D EMA]]</f>
        <v>-0.17523166914719587</v>
      </c>
      <c r="V637">
        <v>0.67604881997772803</v>
      </c>
      <c r="W637">
        <v>44.6</v>
      </c>
      <c r="X637">
        <v>48.2</v>
      </c>
      <c r="Y637">
        <v>44.6</v>
      </c>
      <c r="Z637">
        <v>49.88</v>
      </c>
      <c r="AA637">
        <v>44.6</v>
      </c>
      <c r="AB637">
        <v>54.87</v>
      </c>
      <c r="AC637" s="1">
        <f>(Table2[[#This Row],[Close Price]]/Table2[[#This Row],[Day Low]])-1</f>
        <v>8.9686098654708779E-3</v>
      </c>
      <c r="AD637" s="1">
        <f>(Table2[[#This Row],[Day High]]/Table2[[#This Row],[Close Price]])-1</f>
        <v>7.1111111111111125E-2</v>
      </c>
      <c r="AE637" s="1">
        <f>(Table2[[#This Row],[Close Price]]/Table2[[#This Row],[Current Week Low]])-1</f>
        <v>8.9686098654708779E-3</v>
      </c>
      <c r="AF637" s="1">
        <f>(Table2[[#This Row],[Current Week High]]/Table2[[#This Row],[Close Price]])-1</f>
        <v>0.10844444444444457</v>
      </c>
      <c r="AG637" s="1">
        <f>(Table2[[#This Row],[Close Price]]/Table2[[#This Row],[Current Month Low]])-1</f>
        <v>8.9686098654708779E-3</v>
      </c>
      <c r="AH637" s="1">
        <f>(Table2[[#This Row],[Current Month High]]/Table2[[#This Row],[Close Price]])-1</f>
        <v>0.21933333333333338</v>
      </c>
      <c r="AI637">
        <v>63.7777777777777</v>
      </c>
      <c r="AJ637">
        <v>14.9425287356321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-0.21</v>
      </c>
      <c r="AM637" t="s">
        <v>3161</v>
      </c>
      <c r="AN637">
        <v>-12.94</v>
      </c>
      <c r="AO637" t="s">
        <v>3161</v>
      </c>
      <c r="AQ637">
        <f>(Table2[[#This Row],[Sharpe Ratio]]-AVERAGE(Table2[Sharpe Ratio]))/_xlfn.STDEV.P(Table2[Sharpe Ratio])</f>
        <v>-0.6796054933231942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532</v>
      </c>
      <c r="AT637">
        <f>_xlfn.RANK.AVG(Table2[[#This Row],[6M Return vs Nifty Z-Score]],Table2[6M Return vs Nifty Z-Score])</f>
        <v>716</v>
      </c>
      <c r="AU637">
        <f>_xlfn.RANK.AVG(Table2[[#This Row],[Sharpe Ratio Z-Score]],Table2[Sharpe Ratio Z-Score])</f>
        <v>524.5</v>
      </c>
      <c r="AV637">
        <f>(Table2[[#This Row],[Rank 1Y]]+Table2[[#This Row],[Rank 6M]]+Table2[[#This Row],[Rank Sharpe]])/3</f>
        <v>590.83333333333337</v>
      </c>
    </row>
    <row r="638" spans="1:48" x14ac:dyDescent="0.3">
      <c r="A638" t="s">
        <v>2130</v>
      </c>
      <c r="B638" t="s">
        <v>2131</v>
      </c>
      <c r="C638" t="s">
        <v>3127</v>
      </c>
      <c r="D638" t="s">
        <v>98</v>
      </c>
      <c r="E638">
        <v>2788.3625327999998</v>
      </c>
      <c r="F638">
        <v>648</v>
      </c>
      <c r="G638">
        <v>-41.389379723486002</v>
      </c>
      <c r="H638">
        <f>(Table2[[#This Row],[1Y Return vs Nifty]]-AVERAGE(Table2[1Y Return vs Nifty]))/_xlfn.STDEV.P(Table2[1Y Return vs Nifty])</f>
        <v>-1.1730074263556325</v>
      </c>
      <c r="I638">
        <v>-2.5304948408176902</v>
      </c>
      <c r="J638">
        <f>(Table2[[#This Row],[1M Return vs Nifty]]-AVERAGE(Table2[1M Return vs Nifty]))/_xlfn.STDEV.P(Table2[1M Return vs Nifty])</f>
        <v>-0.40189543995472182</v>
      </c>
      <c r="K638">
        <v>-15.5190005820336</v>
      </c>
      <c r="L638">
        <f>(Table2[[#This Row],[6M Return vs Nifty]]-AVERAGE(Table2[6M Return vs Nifty]))/_xlfn.STDEV.P(Table2[6M Return vs Nifty])</f>
        <v>-0.69645674135704838</v>
      </c>
      <c r="M638">
        <v>0.93828809038509897</v>
      </c>
      <c r="N638">
        <f>(Table2[[#This Row],[1W Return vs Nifty]]-AVERAGE(Table2[1W Return vs Nifty]))/_xlfn.STDEV.P(Table2[1W Return vs Nifty])</f>
        <v>0.26237960188631215</v>
      </c>
      <c r="O638">
        <v>676.36</v>
      </c>
      <c r="P638">
        <v>696.64010295912306</v>
      </c>
      <c r="Q638">
        <v>757.05300138324901</v>
      </c>
      <c r="R638">
        <v>32.058745341169299</v>
      </c>
      <c r="S638" s="1">
        <f>(Table2[[#This Row],[Close Price]]-Table2[[#This Row],[20D EMA]])/Table2[[#This Row],[20D EMA]]</f>
        <v>-4.1930332958779369E-2</v>
      </c>
      <c r="T638" s="1">
        <f>(Table2[[#This Row],[Close Price]]-Table2[[#This Row],[50D EMA]])/Table2[[#This Row],[50D EMA]]</f>
        <v>-6.9820991861528139E-2</v>
      </c>
      <c r="U638" s="1">
        <f>(Table2[[#This Row],[Close Price]]-Table2[[#This Row],[200D EMA]])/Table2[[#This Row],[200D EMA]]</f>
        <v>-0.14404936138420016</v>
      </c>
      <c r="V638">
        <v>0.75341077391758504</v>
      </c>
      <c r="W638">
        <v>637.29999999999995</v>
      </c>
      <c r="X638">
        <v>665.1</v>
      </c>
      <c r="Y638">
        <v>637.29999999999995</v>
      </c>
      <c r="Z638">
        <v>680</v>
      </c>
      <c r="AA638">
        <v>637.29999999999995</v>
      </c>
      <c r="AB638">
        <v>711</v>
      </c>
      <c r="AC638" s="1">
        <f>(Table2[[#This Row],[Close Price]]/Table2[[#This Row],[Day Low]])-1</f>
        <v>1.6789581045033808E-2</v>
      </c>
      <c r="AD638" s="1">
        <f>(Table2[[#This Row],[Day High]]/Table2[[#This Row],[Close Price]])-1</f>
        <v>2.6388888888889017E-2</v>
      </c>
      <c r="AE638" s="1">
        <f>(Table2[[#This Row],[Close Price]]/Table2[[#This Row],[Current Week Low]])-1</f>
        <v>1.6789581045033808E-2</v>
      </c>
      <c r="AF638" s="1">
        <f>(Table2[[#This Row],[Current Week High]]/Table2[[#This Row],[Close Price]])-1</f>
        <v>4.9382716049382713E-2</v>
      </c>
      <c r="AG638" s="1">
        <f>(Table2[[#This Row],[Close Price]]/Table2[[#This Row],[Current Month Low]])-1</f>
        <v>1.6789581045033808E-2</v>
      </c>
      <c r="AH638" s="1">
        <f>(Table2[[#This Row],[Current Month High]]/Table2[[#This Row],[Close Price]])-1</f>
        <v>9.7222222222222321E-2</v>
      </c>
      <c r="AI638">
        <v>37.160493827160401</v>
      </c>
      <c r="AJ638">
        <v>4.7188106011635398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-7.0000000000000007E-2</v>
      </c>
      <c r="AM638" t="s">
        <v>3161</v>
      </c>
      <c r="AN638">
        <v>-5.16</v>
      </c>
      <c r="AO638" t="s">
        <v>3161</v>
      </c>
      <c r="AQ638">
        <f>(Table2[[#This Row],[Sharpe Ratio]]-AVERAGE(Table2[Sharpe Ratio]))/_xlfn.STDEV.P(Table2[Sharpe Ratio])</f>
        <v>-0.6796054933231942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695</v>
      </c>
      <c r="AT638">
        <f>_xlfn.RANK.AVG(Table2[[#This Row],[6M Return vs Nifty Z-Score]],Table2[6M Return vs Nifty Z-Score])</f>
        <v>557</v>
      </c>
      <c r="AU638">
        <f>_xlfn.RANK.AVG(Table2[[#This Row],[Sharpe Ratio Z-Score]],Table2[Sharpe Ratio Z-Score])</f>
        <v>524.5</v>
      </c>
      <c r="AV638">
        <f>(Table2[[#This Row],[Rank 1Y]]+Table2[[#This Row],[Rank 6M]]+Table2[[#This Row],[Rank Sharpe]])/3</f>
        <v>592.16666666666663</v>
      </c>
    </row>
    <row r="639" spans="1:48" x14ac:dyDescent="0.3">
      <c r="A639" t="s">
        <v>2011</v>
      </c>
      <c r="B639" t="s">
        <v>2012</v>
      </c>
      <c r="C639" t="s">
        <v>3122</v>
      </c>
      <c r="D639" t="s">
        <v>192</v>
      </c>
      <c r="E639">
        <v>3200.41665405</v>
      </c>
      <c r="F639">
        <v>203.94</v>
      </c>
      <c r="G639">
        <v>-46.457851512648098</v>
      </c>
      <c r="H639">
        <f>(Table2[[#This Row],[1Y Return vs Nifty]]-AVERAGE(Table2[1Y Return vs Nifty]))/_xlfn.STDEV.P(Table2[1Y Return vs Nifty])</f>
        <v>-1.2567045620206638</v>
      </c>
      <c r="I639">
        <v>4.6873859266748203</v>
      </c>
      <c r="J639">
        <f>(Table2[[#This Row],[1M Return vs Nifty]]-AVERAGE(Table2[1M Return vs Nifty]))/_xlfn.STDEV.P(Table2[1M Return vs Nifty])</f>
        <v>0.40585288118949481</v>
      </c>
      <c r="K639">
        <v>-17.113653448400701</v>
      </c>
      <c r="L639">
        <f>(Table2[[#This Row],[6M Return vs Nifty]]-AVERAGE(Table2[6M Return vs Nifty]))/_xlfn.STDEV.P(Table2[6M Return vs Nifty])</f>
        <v>-0.75172077571658302</v>
      </c>
      <c r="M639">
        <v>2.61394392395919</v>
      </c>
      <c r="N639">
        <f>(Table2[[#This Row],[1W Return vs Nifty]]-AVERAGE(Table2[1W Return vs Nifty]))/_xlfn.STDEV.P(Table2[1W Return vs Nifty])</f>
        <v>0.58743728476092882</v>
      </c>
      <c r="O639">
        <v>213</v>
      </c>
      <c r="P639">
        <v>216.90122857284101</v>
      </c>
      <c r="Q639">
        <v>226.41160136141301</v>
      </c>
      <c r="R639">
        <v>29.438952656906999</v>
      </c>
      <c r="S639" s="1">
        <f>(Table2[[#This Row],[Close Price]]-Table2[[#This Row],[20D EMA]])/Table2[[#This Row],[20D EMA]]</f>
        <v>-4.2535211267605642E-2</v>
      </c>
      <c r="T639" s="1">
        <f>(Table2[[#This Row],[Close Price]]-Table2[[#This Row],[50D EMA]])/Table2[[#This Row],[50D EMA]]</f>
        <v>-5.975636310648326E-2</v>
      </c>
      <c r="U639" s="1">
        <f>(Table2[[#This Row],[Close Price]]-Table2[[#This Row],[200D EMA]])/Table2[[#This Row],[200D EMA]]</f>
        <v>-9.9251103858155956E-2</v>
      </c>
      <c r="V639">
        <v>0.54334948668484795</v>
      </c>
      <c r="W639">
        <v>203</v>
      </c>
      <c r="X639">
        <v>212.3</v>
      </c>
      <c r="Y639">
        <v>203</v>
      </c>
      <c r="Z639">
        <v>214.2</v>
      </c>
      <c r="AA639">
        <v>202.75</v>
      </c>
      <c r="AB639">
        <v>217.99</v>
      </c>
      <c r="AC639" s="1">
        <f>(Table2[[#This Row],[Close Price]]/Table2[[#This Row],[Day Low]])-1</f>
        <v>4.6305418719212454E-3</v>
      </c>
      <c r="AD639" s="1">
        <f>(Table2[[#This Row],[Day High]]/Table2[[#This Row],[Close Price]])-1</f>
        <v>4.0992448759439082E-2</v>
      </c>
      <c r="AE639" s="1">
        <f>(Table2[[#This Row],[Close Price]]/Table2[[#This Row],[Current Week Low]])-1</f>
        <v>4.6305418719212454E-3</v>
      </c>
      <c r="AF639" s="1">
        <f>(Table2[[#This Row],[Current Week High]]/Table2[[#This Row],[Close Price]])-1</f>
        <v>5.0308914386584247E-2</v>
      </c>
      <c r="AG639" s="1">
        <f>(Table2[[#This Row],[Close Price]]/Table2[[#This Row],[Current Month Low]])-1</f>
        <v>5.8692971639950908E-3</v>
      </c>
      <c r="AH639" s="1">
        <f>(Table2[[#This Row],[Current Month High]]/Table2[[#This Row],[Close Price]])-1</f>
        <v>6.8892811611258375E-2</v>
      </c>
      <c r="AI639">
        <v>46.072374227714</v>
      </c>
      <c r="AJ639">
        <v>7.0270270270270201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-0.08</v>
      </c>
      <c r="AM639" t="s">
        <v>3161</v>
      </c>
      <c r="AN639">
        <v>-4.0599999999999996</v>
      </c>
      <c r="AO639" t="s">
        <v>3161</v>
      </c>
      <c r="AP639">
        <v>6.6271018043799999E-4</v>
      </c>
      <c r="AQ639">
        <f>(Table2[[#This Row],[Sharpe Ratio]]-AVERAGE(Table2[Sharpe Ratio]))/_xlfn.STDEV.P(Table2[Sharpe Ratio])</f>
        <v>-0.67181567878135295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711</v>
      </c>
      <c r="AT639">
        <f>_xlfn.RANK.AVG(Table2[[#This Row],[6M Return vs Nifty Z-Score]],Table2[6M Return vs Nifty Z-Score])</f>
        <v>573</v>
      </c>
      <c r="AU639">
        <f>_xlfn.RANK.AVG(Table2[[#This Row],[Sharpe Ratio Z-Score]],Table2[Sharpe Ratio Z-Score])</f>
        <v>498</v>
      </c>
      <c r="AV639">
        <f>(Table2[[#This Row],[Rank 1Y]]+Table2[[#This Row],[Rank 6M]]+Table2[[#This Row],[Rank Sharpe]])/3</f>
        <v>594</v>
      </c>
    </row>
    <row r="640" spans="1:48" x14ac:dyDescent="0.3">
      <c r="A640" t="s">
        <v>2251</v>
      </c>
      <c r="B640" t="s">
        <v>2252</v>
      </c>
      <c r="C640" t="s">
        <v>3118</v>
      </c>
      <c r="D640" t="s">
        <v>366</v>
      </c>
      <c r="E640">
        <v>2418.4434077999999</v>
      </c>
      <c r="F640">
        <v>1848.05</v>
      </c>
      <c r="G640">
        <v>-30.4036404913683</v>
      </c>
      <c r="H640">
        <f>(Table2[[#This Row],[1Y Return vs Nifty]]-AVERAGE(Table2[1Y Return vs Nifty]))/_xlfn.STDEV.P(Table2[1Y Return vs Nifty])</f>
        <v>-0.99159674772517759</v>
      </c>
      <c r="I640">
        <v>-12.2642765959767</v>
      </c>
      <c r="J640">
        <f>(Table2[[#This Row],[1M Return vs Nifty]]-AVERAGE(Table2[1M Return vs Nifty]))/_xlfn.STDEV.P(Table2[1M Return vs Nifty])</f>
        <v>-1.4911965969542031</v>
      </c>
      <c r="K640">
        <v>-5.2844739462875703</v>
      </c>
      <c r="L640">
        <f>(Table2[[#This Row],[6M Return vs Nifty]]-AVERAGE(Table2[6M Return vs Nifty]))/_xlfn.STDEV.P(Table2[6M Return vs Nifty])</f>
        <v>-0.34177062528717395</v>
      </c>
      <c r="M640">
        <v>-2.2047644815966598</v>
      </c>
      <c r="N640">
        <f>(Table2[[#This Row],[1W Return vs Nifty]]-AVERAGE(Table2[1W Return vs Nifty]))/_xlfn.STDEV.P(Table2[1W Return vs Nifty])</f>
        <v>-0.34733592903050869</v>
      </c>
      <c r="O640">
        <v>1936.78</v>
      </c>
      <c r="P640">
        <v>2049.61521642554</v>
      </c>
      <c r="Q640">
        <v>1978.81186827073</v>
      </c>
      <c r="R640">
        <v>14.116574919885901</v>
      </c>
      <c r="S640" s="1">
        <f>(Table2[[#This Row],[Close Price]]-Table2[[#This Row],[20D EMA]])/Table2[[#This Row],[20D EMA]]</f>
        <v>-4.5813153791344409E-2</v>
      </c>
      <c r="T640" s="1">
        <f>(Table2[[#This Row],[Close Price]]-Table2[[#This Row],[50D EMA]])/Table2[[#This Row],[50D EMA]]</f>
        <v>-9.8342954721551579E-2</v>
      </c>
      <c r="U640" s="1">
        <f>(Table2[[#This Row],[Close Price]]-Table2[[#This Row],[200D EMA]])/Table2[[#This Row],[200D EMA]]</f>
        <v>-6.6081000608209373E-2</v>
      </c>
      <c r="V640">
        <v>0.39284486871111401</v>
      </c>
      <c r="W640">
        <v>1685.2</v>
      </c>
      <c r="X640">
        <v>1850.95</v>
      </c>
      <c r="Y640">
        <v>1685.2</v>
      </c>
      <c r="Z640">
        <v>1869.3</v>
      </c>
      <c r="AA640">
        <v>1685.2</v>
      </c>
      <c r="AB640">
        <v>2029</v>
      </c>
      <c r="AC640" s="1">
        <f>(Table2[[#This Row],[Close Price]]/Table2[[#This Row],[Day Low]])-1</f>
        <v>9.6635414194160774E-2</v>
      </c>
      <c r="AD640" s="1">
        <f>(Table2[[#This Row],[Day High]]/Table2[[#This Row],[Close Price]])-1</f>
        <v>1.5692216119693736E-3</v>
      </c>
      <c r="AE640" s="1">
        <f>(Table2[[#This Row],[Close Price]]/Table2[[#This Row],[Current Week Low]])-1</f>
        <v>9.6635414194160774E-2</v>
      </c>
      <c r="AF640" s="1">
        <f>(Table2[[#This Row],[Current Week High]]/Table2[[#This Row],[Close Price]])-1</f>
        <v>1.1498606639430697E-2</v>
      </c>
      <c r="AG640" s="1">
        <f>(Table2[[#This Row],[Close Price]]/Table2[[#This Row],[Current Month Low]])-1</f>
        <v>9.6635414194160774E-2</v>
      </c>
      <c r="AH640" s="1">
        <f>(Table2[[#This Row],[Current Month High]]/Table2[[#This Row],[Close Price]])-1</f>
        <v>9.7914017477882087E-2</v>
      </c>
      <c r="AI640">
        <v>38.521685019344702</v>
      </c>
      <c r="AJ640">
        <v>20.708687132592999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-0.08</v>
      </c>
      <c r="AM640" t="s">
        <v>3161</v>
      </c>
      <c r="AN640">
        <v>-10.8</v>
      </c>
      <c r="AO640" t="s">
        <v>3161</v>
      </c>
      <c r="AP640">
        <v>-8.1266441859846994E-2</v>
      </c>
      <c r="AQ640">
        <f>(Table2[[#This Row],[Sharpe Ratio]]-AVERAGE(Table2[Sharpe Ratio]))/_xlfn.STDEV.P(Table2[Sharpe Ratio])</f>
        <v>-1.6348503790213842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653</v>
      </c>
      <c r="AT640">
        <f>_xlfn.RANK.AVG(Table2[[#This Row],[6M Return vs Nifty Z-Score]],Table2[6M Return vs Nifty Z-Score])</f>
        <v>438</v>
      </c>
      <c r="AU640">
        <f>_xlfn.RANK.AVG(Table2[[#This Row],[Sharpe Ratio Z-Score]],Table2[Sharpe Ratio Z-Score])</f>
        <v>695</v>
      </c>
      <c r="AV640">
        <f>(Table2[[#This Row],[Rank 1Y]]+Table2[[#This Row],[Rank 6M]]+Table2[[#This Row],[Rank Sharpe]])/3</f>
        <v>595.33333333333337</v>
      </c>
    </row>
    <row r="641" spans="1:48" x14ac:dyDescent="0.3">
      <c r="A641" t="s">
        <v>2361</v>
      </c>
      <c r="B641" t="s">
        <v>2362</v>
      </c>
      <c r="C641" t="s">
        <v>3133</v>
      </c>
      <c r="D641" t="s">
        <v>1985</v>
      </c>
      <c r="E641">
        <v>2164.0404836459902</v>
      </c>
      <c r="F641">
        <v>45.39</v>
      </c>
      <c r="G641">
        <v>-21.073950844671099</v>
      </c>
      <c r="H641">
        <f>(Table2[[#This Row],[1Y Return vs Nifty]]-AVERAGE(Table2[1Y Return vs Nifty]))/_xlfn.STDEV.P(Table2[1Y Return vs Nifty])</f>
        <v>-0.83753289326277691</v>
      </c>
      <c r="I641">
        <v>-8.7286051641057991</v>
      </c>
      <c r="J641">
        <f>(Table2[[#This Row],[1M Return vs Nifty]]-AVERAGE(Table2[1M Return vs Nifty]))/_xlfn.STDEV.P(Table2[1M Return vs Nifty])</f>
        <v>-1.0955219169188</v>
      </c>
      <c r="K641">
        <v>-19.322954306894399</v>
      </c>
      <c r="L641">
        <f>(Table2[[#This Row],[6M Return vs Nifty]]-AVERAGE(Table2[6M Return vs Nifty]))/_xlfn.STDEV.P(Table2[6M Return vs Nifty])</f>
        <v>-0.82828595245783732</v>
      </c>
      <c r="M641">
        <v>-6.0527074773963596</v>
      </c>
      <c r="N641">
        <f>(Table2[[#This Row],[1W Return vs Nifty]]-AVERAGE(Table2[1W Return vs Nifty]))/_xlfn.STDEV.P(Table2[1W Return vs Nifty])</f>
        <v>-1.0937919786480244</v>
      </c>
      <c r="O641">
        <v>50.51</v>
      </c>
      <c r="P641">
        <v>51.751420784897498</v>
      </c>
      <c r="Q641">
        <v>51.833920365920001</v>
      </c>
      <c r="R641">
        <v>15.7529014127545</v>
      </c>
      <c r="S641" s="1">
        <f>(Table2[[#This Row],[Close Price]]-Table2[[#This Row],[20D EMA]])/Table2[[#This Row],[20D EMA]]</f>
        <v>-0.10136606612551965</v>
      </c>
      <c r="T641" s="1">
        <f>(Table2[[#This Row],[Close Price]]-Table2[[#This Row],[50D EMA]])/Table2[[#This Row],[50D EMA]]</f>
        <v>-0.1229226306914058</v>
      </c>
      <c r="U641" s="1">
        <f>(Table2[[#This Row],[Close Price]]-Table2[[#This Row],[200D EMA]])/Table2[[#This Row],[200D EMA]]</f>
        <v>-0.12431859910323854</v>
      </c>
      <c r="V641">
        <v>0.620193513579121</v>
      </c>
      <c r="W641">
        <v>45.15</v>
      </c>
      <c r="X641">
        <v>47.74</v>
      </c>
      <c r="Y641">
        <v>45.15</v>
      </c>
      <c r="Z641">
        <v>49.49</v>
      </c>
      <c r="AA641">
        <v>45.15</v>
      </c>
      <c r="AB641">
        <v>55.43</v>
      </c>
      <c r="AC641" s="1">
        <f>(Table2[[#This Row],[Close Price]]/Table2[[#This Row],[Day Low]])-1</f>
        <v>5.3156146179402786E-3</v>
      </c>
      <c r="AD641" s="1">
        <f>(Table2[[#This Row],[Day High]]/Table2[[#This Row],[Close Price]])-1</f>
        <v>5.1773518396122542E-2</v>
      </c>
      <c r="AE641" s="1">
        <f>(Table2[[#This Row],[Close Price]]/Table2[[#This Row],[Current Week Low]])-1</f>
        <v>5.3156146179402786E-3</v>
      </c>
      <c r="AF641" s="1">
        <f>(Table2[[#This Row],[Current Week High]]/Table2[[#This Row],[Close Price]])-1</f>
        <v>9.0328266137915891E-2</v>
      </c>
      <c r="AG641" s="1">
        <f>(Table2[[#This Row],[Close Price]]/Table2[[#This Row],[Current Month Low]])-1</f>
        <v>5.3156146179402786E-3</v>
      </c>
      <c r="AH641" s="1">
        <f>(Table2[[#This Row],[Current Month High]]/Table2[[#This Row],[Close Price]])-1</f>
        <v>0.2211940956157743</v>
      </c>
      <c r="AI641">
        <v>52.897113901740397</v>
      </c>
      <c r="AJ641">
        <v>6.9257950530035197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-0.11</v>
      </c>
      <c r="AM641" t="s">
        <v>3161</v>
      </c>
      <c r="AN641">
        <v>-12.58</v>
      </c>
      <c r="AO641" t="s">
        <v>3161</v>
      </c>
      <c r="AP641">
        <v>-1.7336381054152E-2</v>
      </c>
      <c r="AQ641">
        <f>(Table2[[#This Row],[Sharpe Ratio]]-AVERAGE(Table2[Sharpe Ratio]))/_xlfn.STDEV.P(Table2[Sharpe Ratio])</f>
        <v>-0.88338566333548652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604</v>
      </c>
      <c r="AT641">
        <f>_xlfn.RANK.AVG(Table2[[#This Row],[6M Return vs Nifty Z-Score]],Table2[6M Return vs Nifty Z-Score])</f>
        <v>595</v>
      </c>
      <c r="AU641">
        <f>_xlfn.RANK.AVG(Table2[[#This Row],[Sharpe Ratio Z-Score]],Table2[Sharpe Ratio Z-Score])</f>
        <v>590</v>
      </c>
      <c r="AV641">
        <f>(Table2[[#This Row],[Rank 1Y]]+Table2[[#This Row],[Rank 6M]]+Table2[[#This Row],[Rank Sharpe]])/3</f>
        <v>596.33333333333337</v>
      </c>
    </row>
    <row r="642" spans="1:48" x14ac:dyDescent="0.3">
      <c r="A642" t="s">
        <v>120</v>
      </c>
      <c r="B642" t="s">
        <v>121</v>
      </c>
      <c r="C642" t="s">
        <v>3118</v>
      </c>
      <c r="D642" t="s">
        <v>122</v>
      </c>
      <c r="E642">
        <v>226601.036529</v>
      </c>
      <c r="F642">
        <v>2350.25</v>
      </c>
      <c r="G642">
        <v>-27.9154271527301</v>
      </c>
      <c r="H642">
        <f>(Table2[[#This Row],[1Y Return vs Nifty]]-AVERAGE(Table2[1Y Return vs Nifty]))/_xlfn.STDEV.P(Table2[1Y Return vs Nifty])</f>
        <v>-0.95050816362516233</v>
      </c>
      <c r="I642">
        <v>-8.1541525817776197</v>
      </c>
      <c r="J642">
        <f>(Table2[[#This Row],[1M Return vs Nifty]]-AVERAGE(Table2[1M Return vs Nifty]))/_xlfn.STDEV.P(Table2[1M Return vs Nifty])</f>
        <v>-1.0312353037286317</v>
      </c>
      <c r="K642">
        <v>-13.972390426985999</v>
      </c>
      <c r="L642">
        <f>(Table2[[#This Row],[6M Return vs Nifty]]-AVERAGE(Table2[6M Return vs Nifty]))/_xlfn.STDEV.P(Table2[6M Return vs Nifty])</f>
        <v>-0.64285766750715434</v>
      </c>
      <c r="M642">
        <v>-3.2933908673260501</v>
      </c>
      <c r="N642">
        <f>(Table2[[#This Row],[1W Return vs Nifty]]-AVERAGE(Table2[1W Return vs Nifty]))/_xlfn.STDEV.P(Table2[1W Return vs Nifty])</f>
        <v>-0.55851674753223213</v>
      </c>
      <c r="O642">
        <v>2497.79</v>
      </c>
      <c r="P642">
        <v>2534.9272578033301</v>
      </c>
      <c r="Q642">
        <v>2499.7222634247</v>
      </c>
      <c r="R642">
        <v>12.631114422960801</v>
      </c>
      <c r="S642" s="1">
        <f>(Table2[[#This Row],[Close Price]]-Table2[[#This Row],[20D EMA]])/Table2[[#This Row],[20D EMA]]</f>
        <v>-5.9068216303212025E-2</v>
      </c>
      <c r="T642" s="1">
        <f>(Table2[[#This Row],[Close Price]]-Table2[[#This Row],[50D EMA]])/Table2[[#This Row],[50D EMA]]</f>
        <v>-7.2853079801336901E-2</v>
      </c>
      <c r="U642" s="1">
        <f>(Table2[[#This Row],[Close Price]]-Table2[[#This Row],[200D EMA]])/Table2[[#This Row],[200D EMA]]</f>
        <v>-5.9795548334205022E-2</v>
      </c>
      <c r="V642">
        <v>1.19836662183917</v>
      </c>
      <c r="W642">
        <v>2340.0500000000002</v>
      </c>
      <c r="X642">
        <v>2385</v>
      </c>
      <c r="Y642">
        <v>2333</v>
      </c>
      <c r="Z642">
        <v>2385</v>
      </c>
      <c r="AA642">
        <v>2326.1</v>
      </c>
      <c r="AB642">
        <v>2710</v>
      </c>
      <c r="AC642" s="1">
        <f>(Table2[[#This Row],[Close Price]]/Table2[[#This Row],[Day Low]])-1</f>
        <v>4.3588812204866656E-3</v>
      </c>
      <c r="AD642" s="1">
        <f>(Table2[[#This Row],[Day High]]/Table2[[#This Row],[Close Price]])-1</f>
        <v>1.4785661099882885E-2</v>
      </c>
      <c r="AE642" s="1">
        <f>(Table2[[#This Row],[Close Price]]/Table2[[#This Row],[Current Week Low]])-1</f>
        <v>7.3939134162022135E-3</v>
      </c>
      <c r="AF642" s="1">
        <f>(Table2[[#This Row],[Current Week High]]/Table2[[#This Row],[Close Price]])-1</f>
        <v>1.4785661099882885E-2</v>
      </c>
      <c r="AG642" s="1">
        <f>(Table2[[#This Row],[Close Price]]/Table2[[#This Row],[Current Month Low]])-1</f>
        <v>1.0382184772795622E-2</v>
      </c>
      <c r="AH642" s="1">
        <f>(Table2[[#This Row],[Current Month High]]/Table2[[#This Row],[Close Price]])-1</f>
        <v>0.15306882246569509</v>
      </c>
      <c r="AI642">
        <v>18.2001914689926</v>
      </c>
      <c r="AJ642">
        <v>1.03821847727956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-0.03</v>
      </c>
      <c r="AM642" t="s">
        <v>3161</v>
      </c>
      <c r="AN642">
        <v>-9.5399999999999991</v>
      </c>
      <c r="AO642" t="s">
        <v>3161</v>
      </c>
      <c r="AP642">
        <v>-2.0183876149508E-2</v>
      </c>
      <c r="AQ642">
        <f>(Table2[[#This Row],[Sharpe Ratio]]-AVERAGE(Table2[Sharpe Ratio]))/_xlfn.STDEV.P(Table2[Sharpe Ratio])</f>
        <v>-0.91685649169512518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644</v>
      </c>
      <c r="AT642">
        <f>_xlfn.RANK.AVG(Table2[[#This Row],[6M Return vs Nifty Z-Score]],Table2[6M Return vs Nifty Z-Score])</f>
        <v>540</v>
      </c>
      <c r="AU642">
        <f>_xlfn.RANK.AVG(Table2[[#This Row],[Sharpe Ratio Z-Score]],Table2[Sharpe Ratio Z-Score])</f>
        <v>606</v>
      </c>
      <c r="AV642">
        <f>(Table2[[#This Row],[Rank 1Y]]+Table2[[#This Row],[Rank 6M]]+Table2[[#This Row],[Rank Sharpe]])/3</f>
        <v>596.66666666666663</v>
      </c>
    </row>
    <row r="643" spans="1:48" x14ac:dyDescent="0.3">
      <c r="A643" t="s">
        <v>1203</v>
      </c>
      <c r="B643" t="s">
        <v>1204</v>
      </c>
      <c r="C643" t="s">
        <v>3117</v>
      </c>
      <c r="D643" t="s">
        <v>21</v>
      </c>
      <c r="E643">
        <v>9651.8666366149992</v>
      </c>
      <c r="F643">
        <v>1532.95</v>
      </c>
      <c r="G643">
        <v>-24.611115550680999</v>
      </c>
      <c r="H643">
        <f>(Table2[[#This Row],[1Y Return vs Nifty]]-AVERAGE(Table2[1Y Return vs Nifty]))/_xlfn.STDEV.P(Table2[1Y Return vs Nifty])</f>
        <v>-0.89594311365731771</v>
      </c>
      <c r="I643">
        <v>3.7637523091045701</v>
      </c>
      <c r="J643">
        <f>(Table2[[#This Row],[1M Return vs Nifty]]-AVERAGE(Table2[1M Return vs Nifty]))/_xlfn.STDEV.P(Table2[1M Return vs Nifty])</f>
        <v>0.30248964647040549</v>
      </c>
      <c r="K643">
        <v>-9.1192479641619304</v>
      </c>
      <c r="L643">
        <f>(Table2[[#This Row],[6M Return vs Nifty]]-AVERAGE(Table2[6M Return vs Nifty]))/_xlfn.STDEV.P(Table2[6M Return vs Nifty])</f>
        <v>-0.4746679395268939</v>
      </c>
      <c r="M643">
        <v>2.6780968299335699</v>
      </c>
      <c r="N643">
        <f>(Table2[[#This Row],[1W Return vs Nifty]]-AVERAGE(Table2[1W Return vs Nifty]))/_xlfn.STDEV.P(Table2[1W Return vs Nifty])</f>
        <v>0.59988220008773907</v>
      </c>
      <c r="O643">
        <v>1564.75</v>
      </c>
      <c r="P643">
        <v>1583.6864182192201</v>
      </c>
      <c r="Q643">
        <v>1581.0002866633999</v>
      </c>
      <c r="R643">
        <v>38.611708423373301</v>
      </c>
      <c r="S643" s="1">
        <f>(Table2[[#This Row],[Close Price]]-Table2[[#This Row],[20D EMA]])/Table2[[#This Row],[20D EMA]]</f>
        <v>-2.0322735261223808E-2</v>
      </c>
      <c r="T643" s="1">
        <f>(Table2[[#This Row],[Close Price]]-Table2[[#This Row],[50D EMA]])/Table2[[#This Row],[50D EMA]]</f>
        <v>-3.2036909349939809E-2</v>
      </c>
      <c r="U643" s="1">
        <f>(Table2[[#This Row],[Close Price]]-Table2[[#This Row],[200D EMA]])/Table2[[#This Row],[200D EMA]]</f>
        <v>-3.0392332669848504E-2</v>
      </c>
      <c r="V643">
        <v>0.40856118626224702</v>
      </c>
      <c r="W643">
        <v>1525</v>
      </c>
      <c r="X643">
        <v>1607.7</v>
      </c>
      <c r="Y643">
        <v>1525</v>
      </c>
      <c r="Z643">
        <v>1607.7</v>
      </c>
      <c r="AA643">
        <v>1505.15</v>
      </c>
      <c r="AB643">
        <v>1607.7</v>
      </c>
      <c r="AC643" s="1">
        <f>(Table2[[#This Row],[Close Price]]/Table2[[#This Row],[Day Low]])-1</f>
        <v>5.213114754098358E-3</v>
      </c>
      <c r="AD643" s="1">
        <f>(Table2[[#This Row],[Day High]]/Table2[[#This Row],[Close Price]])-1</f>
        <v>4.8762190547636974E-2</v>
      </c>
      <c r="AE643" s="1">
        <f>(Table2[[#This Row],[Close Price]]/Table2[[#This Row],[Current Week Low]])-1</f>
        <v>5.213114754098358E-3</v>
      </c>
      <c r="AF643" s="1">
        <f>(Table2[[#This Row],[Current Week High]]/Table2[[#This Row],[Close Price]])-1</f>
        <v>4.8762190547636974E-2</v>
      </c>
      <c r="AG643" s="1">
        <f>(Table2[[#This Row],[Close Price]]/Table2[[#This Row],[Current Month Low]])-1</f>
        <v>1.846991994153413E-2</v>
      </c>
      <c r="AH643" s="1">
        <f>(Table2[[#This Row],[Current Month High]]/Table2[[#This Row],[Close Price]])-1</f>
        <v>4.8762190547636974E-2</v>
      </c>
      <c r="AI643">
        <v>26.713200039140201</v>
      </c>
      <c r="AJ643">
        <v>10.5984632589011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-0.08</v>
      </c>
      <c r="AM643" t="s">
        <v>3161</v>
      </c>
      <c r="AN643">
        <v>-1.24</v>
      </c>
      <c r="AO643" t="s">
        <v>3161</v>
      </c>
      <c r="AP643">
        <v>-5.9690145039849998E-2</v>
      </c>
      <c r="AQ643">
        <f>(Table2[[#This Row],[Sharpe Ratio]]-AVERAGE(Table2[Sharpe Ratio]))/_xlfn.STDEV.P(Table2[Sharpe Ratio])</f>
        <v>-1.3812321976673438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631</v>
      </c>
      <c r="AT643">
        <f>_xlfn.RANK.AVG(Table2[[#This Row],[6M Return vs Nifty Z-Score]],Table2[6M Return vs Nifty Z-Score])</f>
        <v>486</v>
      </c>
      <c r="AU643">
        <f>_xlfn.RANK.AVG(Table2[[#This Row],[Sharpe Ratio Z-Score]],Table2[Sharpe Ratio Z-Score])</f>
        <v>675</v>
      </c>
      <c r="AV643">
        <f>(Table2[[#This Row],[Rank 1Y]]+Table2[[#This Row],[Rank 6M]]+Table2[[#This Row],[Rank Sharpe]])/3</f>
        <v>597.33333333333337</v>
      </c>
    </row>
    <row r="644" spans="1:48" x14ac:dyDescent="0.3">
      <c r="A644" t="s">
        <v>2142</v>
      </c>
      <c r="B644" t="s">
        <v>2143</v>
      </c>
      <c r="C644" t="s">
        <v>3120</v>
      </c>
      <c r="D644" t="s">
        <v>171</v>
      </c>
      <c r="E644">
        <v>2751.5433172500002</v>
      </c>
      <c r="F644">
        <v>175.5</v>
      </c>
      <c r="G644">
        <v>-5.1419537960675497</v>
      </c>
      <c r="H644">
        <f>(Table2[[#This Row],[1Y Return vs Nifty]]-AVERAGE(Table2[1Y Return vs Nifty]))/_xlfn.STDEV.P(Table2[1Y Return vs Nifty])</f>
        <v>-0.57444323352684035</v>
      </c>
      <c r="I644">
        <v>2.8604919051522599</v>
      </c>
      <c r="J644">
        <f>(Table2[[#This Row],[1M Return vs Nifty]]-AVERAGE(Table2[1M Return vs Nifty]))/_xlfn.STDEV.P(Table2[1M Return vs Nifty])</f>
        <v>0.20140636477718479</v>
      </c>
      <c r="K644">
        <v>-33.3234690291603</v>
      </c>
      <c r="L644">
        <f>(Table2[[#This Row],[6M Return vs Nifty]]-AVERAGE(Table2[6M Return vs Nifty]))/_xlfn.STDEV.P(Table2[6M Return vs Nifty])</f>
        <v>-1.3134855485462025</v>
      </c>
      <c r="M644">
        <v>5.8052895386885002</v>
      </c>
      <c r="N644">
        <f>(Table2[[#This Row],[1W Return vs Nifty]]-AVERAGE(Table2[1W Return vs Nifty]))/_xlfn.STDEV.P(Table2[1W Return vs Nifty])</f>
        <v>1.2065211025657563</v>
      </c>
      <c r="O644">
        <v>184.92</v>
      </c>
      <c r="P644">
        <v>186.16990808432899</v>
      </c>
      <c r="Q644">
        <v>185.83417395228699</v>
      </c>
      <c r="R644">
        <v>38.490668617015899</v>
      </c>
      <c r="S644" s="1">
        <f>(Table2[[#This Row],[Close Price]]-Table2[[#This Row],[20D EMA]])/Table2[[#This Row],[20D EMA]]</f>
        <v>-5.0940947436729334E-2</v>
      </c>
      <c r="T644" s="1">
        <f>(Table2[[#This Row],[Close Price]]-Table2[[#This Row],[50D EMA]])/Table2[[#This Row],[50D EMA]]</f>
        <v>-5.7312742935318357E-2</v>
      </c>
      <c r="U644" s="1">
        <f>(Table2[[#This Row],[Close Price]]-Table2[[#This Row],[200D EMA]])/Table2[[#This Row],[200D EMA]]</f>
        <v>-5.5609653125158198E-2</v>
      </c>
      <c r="V644">
        <v>0.57493127100061503</v>
      </c>
      <c r="W644">
        <v>174</v>
      </c>
      <c r="X644">
        <v>187</v>
      </c>
      <c r="Y644">
        <v>174</v>
      </c>
      <c r="Z644">
        <v>199.9</v>
      </c>
      <c r="AA644">
        <v>161.21</v>
      </c>
      <c r="AB644">
        <v>204</v>
      </c>
      <c r="AC644" s="1">
        <f>(Table2[[#This Row],[Close Price]]/Table2[[#This Row],[Day Low]])-1</f>
        <v>8.6206896551723755E-3</v>
      </c>
      <c r="AD644" s="1">
        <f>(Table2[[#This Row],[Day High]]/Table2[[#This Row],[Close Price]])-1</f>
        <v>6.5527065527065442E-2</v>
      </c>
      <c r="AE644" s="1">
        <f>(Table2[[#This Row],[Close Price]]/Table2[[#This Row],[Current Week Low]])-1</f>
        <v>8.6206896551723755E-3</v>
      </c>
      <c r="AF644" s="1">
        <f>(Table2[[#This Row],[Current Week High]]/Table2[[#This Row],[Close Price]])-1</f>
        <v>0.13903133903133913</v>
      </c>
      <c r="AG644" s="1">
        <f>(Table2[[#This Row],[Close Price]]/Table2[[#This Row],[Current Month Low]])-1</f>
        <v>8.8642143787606154E-2</v>
      </c>
      <c r="AH644" s="1">
        <f>(Table2[[#This Row],[Current Month High]]/Table2[[#This Row],[Close Price]])-1</f>
        <v>0.16239316239316248</v>
      </c>
      <c r="AI644">
        <v>61.253561253561202</v>
      </c>
      <c r="AJ644">
        <v>31.954887218045101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-0.14000000000000001</v>
      </c>
      <c r="AM644" t="s">
        <v>3161</v>
      </c>
      <c r="AN644">
        <v>0.51</v>
      </c>
      <c r="AO644" t="s">
        <v>3162</v>
      </c>
      <c r="AP644">
        <v>-1.4680733019804E-2</v>
      </c>
      <c r="AQ644">
        <f>(Table2[[#This Row],[Sharpe Ratio]]-AVERAGE(Table2[Sharpe Ratio]))/_xlfn.STDEV.P(Table2[Sharpe Ratio])</f>
        <v>-0.85216989770124896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512</v>
      </c>
      <c r="AT644">
        <f>_xlfn.RANK.AVG(Table2[[#This Row],[6M Return vs Nifty Z-Score]],Table2[6M Return vs Nifty Z-Score])</f>
        <v>696</v>
      </c>
      <c r="AU644">
        <f>_xlfn.RANK.AVG(Table2[[#This Row],[Sharpe Ratio Z-Score]],Table2[Sharpe Ratio Z-Score])</f>
        <v>584</v>
      </c>
      <c r="AV644">
        <f>(Table2[[#This Row],[Rank 1Y]]+Table2[[#This Row],[Rank 6M]]+Table2[[#This Row],[Rank Sharpe]])/3</f>
        <v>597.33333333333337</v>
      </c>
    </row>
    <row r="645" spans="1:48" x14ac:dyDescent="0.3">
      <c r="A645" t="s">
        <v>335</v>
      </c>
      <c r="B645" t="s">
        <v>336</v>
      </c>
      <c r="C645" t="s">
        <v>3114</v>
      </c>
      <c r="D645" t="s">
        <v>183</v>
      </c>
      <c r="E645">
        <v>76090.360592355006</v>
      </c>
      <c r="F645">
        <v>691.85</v>
      </c>
      <c r="G645">
        <v>0.432398694560436</v>
      </c>
      <c r="H645">
        <f>(Table2[[#This Row],[1Y Return vs Nifty]]-AVERAGE(Table2[1Y Return vs Nifty]))/_xlfn.STDEV.P(Table2[1Y Return vs Nifty])</f>
        <v>-0.48239234401603476</v>
      </c>
      <c r="I645">
        <v>-8.9590445901836304</v>
      </c>
      <c r="J645">
        <f>(Table2[[#This Row],[1M Return vs Nifty]]-AVERAGE(Table2[1M Return vs Nifty]))/_xlfn.STDEV.P(Table2[1M Return vs Nifty])</f>
        <v>-1.1213102425417611</v>
      </c>
      <c r="K645">
        <v>-34.241725388423298</v>
      </c>
      <c r="L645">
        <f>(Table2[[#This Row],[6M Return vs Nifty]]-AVERAGE(Table2[6M Return vs Nifty]))/_xlfn.STDEV.P(Table2[6M Return vs Nifty])</f>
        <v>-1.3453084938777347</v>
      </c>
      <c r="M645">
        <v>-1.7719406803620401</v>
      </c>
      <c r="N645">
        <f>(Table2[[#This Row],[1W Return vs Nifty]]-AVERAGE(Table2[1W Return vs Nifty]))/_xlfn.STDEV.P(Table2[1W Return vs Nifty])</f>
        <v>-0.26337316107820274</v>
      </c>
      <c r="O645">
        <v>755.36</v>
      </c>
      <c r="P645">
        <v>796.53000616838801</v>
      </c>
      <c r="Q645">
        <v>888.70134008222794</v>
      </c>
      <c r="R645">
        <v>11.6034046431802</v>
      </c>
      <c r="S645" s="1">
        <f>(Table2[[#This Row],[Close Price]]-Table2[[#This Row],[20D EMA]])/Table2[[#This Row],[20D EMA]]</f>
        <v>-8.4079114594365581E-2</v>
      </c>
      <c r="T645" s="1">
        <f>(Table2[[#This Row],[Close Price]]-Table2[[#This Row],[50D EMA]])/Table2[[#This Row],[50D EMA]]</f>
        <v>-0.13142004112555483</v>
      </c>
      <c r="U645" s="1">
        <f>(Table2[[#This Row],[Close Price]]-Table2[[#This Row],[200D EMA]])/Table2[[#This Row],[200D EMA]]</f>
        <v>-0.22150449335883082</v>
      </c>
      <c r="V645">
        <v>0.216177962377505</v>
      </c>
      <c r="W645">
        <v>684.7</v>
      </c>
      <c r="X645">
        <v>728</v>
      </c>
      <c r="Y645">
        <v>684.7</v>
      </c>
      <c r="Z645">
        <v>737.95</v>
      </c>
      <c r="AA645">
        <v>684.7</v>
      </c>
      <c r="AB645">
        <v>794.35</v>
      </c>
      <c r="AC645" s="1">
        <f>(Table2[[#This Row],[Close Price]]/Table2[[#This Row],[Day Low]])-1</f>
        <v>1.0442529574996362E-2</v>
      </c>
      <c r="AD645" s="1">
        <f>(Table2[[#This Row],[Day High]]/Table2[[#This Row],[Close Price]])-1</f>
        <v>5.2251210522512137E-2</v>
      </c>
      <c r="AE645" s="1">
        <f>(Table2[[#This Row],[Close Price]]/Table2[[#This Row],[Current Week Low]])-1</f>
        <v>1.0442529574996362E-2</v>
      </c>
      <c r="AF645" s="1">
        <f>(Table2[[#This Row],[Current Week High]]/Table2[[#This Row],[Close Price]])-1</f>
        <v>6.6632940666329521E-2</v>
      </c>
      <c r="AG645" s="1">
        <f>(Table2[[#This Row],[Close Price]]/Table2[[#This Row],[Current Month Low]])-1</f>
        <v>1.0442529574996362E-2</v>
      </c>
      <c r="AH645" s="1">
        <f>(Table2[[#This Row],[Current Month High]]/Table2[[#This Row],[Close Price]])-1</f>
        <v>0.14815350148153494</v>
      </c>
      <c r="AI645">
        <v>82.033677820336706</v>
      </c>
      <c r="AJ645">
        <v>32.538314176245201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-0.16</v>
      </c>
      <c r="AM645" t="s">
        <v>3161</v>
      </c>
      <c r="AN645">
        <v>-9.3699999999999992</v>
      </c>
      <c r="AO645" t="s">
        <v>3161</v>
      </c>
      <c r="AP645">
        <v>-2.5432426527638E-2</v>
      </c>
      <c r="AQ645">
        <f>(Table2[[#This Row],[Sharpe Ratio]]-AVERAGE(Table2[Sharpe Ratio]))/_xlfn.STDEV.P(Table2[Sharpe Ratio])</f>
        <v>-0.97855047990596111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472</v>
      </c>
      <c r="AT645">
        <f>_xlfn.RANK.AVG(Table2[[#This Row],[6M Return vs Nifty Z-Score]],Table2[6M Return vs Nifty Z-Score])</f>
        <v>701</v>
      </c>
      <c r="AU645">
        <f>_xlfn.RANK.AVG(Table2[[#This Row],[Sharpe Ratio Z-Score]],Table2[Sharpe Ratio Z-Score])</f>
        <v>620</v>
      </c>
      <c r="AV645">
        <f>(Table2[[#This Row],[Rank 1Y]]+Table2[[#This Row],[Rank 6M]]+Table2[[#This Row],[Rank Sharpe]])/3</f>
        <v>597.66666666666663</v>
      </c>
    </row>
    <row r="646" spans="1:48" x14ac:dyDescent="0.3">
      <c r="A646" t="s">
        <v>1442</v>
      </c>
      <c r="B646" t="s">
        <v>1443</v>
      </c>
      <c r="C646" t="s">
        <v>3116</v>
      </c>
      <c r="D646" t="s">
        <v>24</v>
      </c>
      <c r="E646">
        <v>7101.4096826229998</v>
      </c>
      <c r="F646">
        <v>38.479999999999997</v>
      </c>
      <c r="G646">
        <v>-53.898760015127799</v>
      </c>
      <c r="H646">
        <f>(Table2[[#This Row],[1Y Return vs Nifty]]-AVERAGE(Table2[1Y Return vs Nifty]))/_xlfn.STDEV.P(Table2[1Y Return vs Nifty])</f>
        <v>-1.3795784289986397</v>
      </c>
      <c r="I646">
        <v>-5.7090960367391199</v>
      </c>
      <c r="J646">
        <f>(Table2[[#This Row],[1M Return vs Nifty]]-AVERAGE(Table2[1M Return vs Nifty]))/_xlfn.STDEV.P(Table2[1M Return vs Nifty])</f>
        <v>-0.75761062316416772</v>
      </c>
      <c r="K646">
        <v>-37.026178880283403</v>
      </c>
      <c r="L646">
        <f>(Table2[[#This Row],[6M Return vs Nifty]]-AVERAGE(Table2[6M Return vs Nifty]))/_xlfn.STDEV.P(Table2[6M Return vs Nifty])</f>
        <v>-1.4418060681725395</v>
      </c>
      <c r="M646">
        <v>-1.70425821220983</v>
      </c>
      <c r="N646">
        <f>(Table2[[#This Row],[1W Return vs Nifty]]-AVERAGE(Table2[1W Return vs Nifty]))/_xlfn.STDEV.P(Table2[1W Return vs Nifty])</f>
        <v>-0.25024355186610936</v>
      </c>
      <c r="O646">
        <v>39.99</v>
      </c>
      <c r="P646">
        <v>41.852091310220104</v>
      </c>
      <c r="Q646">
        <v>45.991344170815999</v>
      </c>
      <c r="R646">
        <v>13.275262059893301</v>
      </c>
      <c r="S646" s="1">
        <f>(Table2[[#This Row],[Close Price]]-Table2[[#This Row],[20D EMA]])/Table2[[#This Row],[20D EMA]]</f>
        <v>-3.7759439859965119E-2</v>
      </c>
      <c r="T646" s="1">
        <f>(Table2[[#This Row],[Close Price]]-Table2[[#This Row],[50D EMA]])/Table2[[#This Row],[50D EMA]]</f>
        <v>-8.057163225668143E-2</v>
      </c>
      <c r="U646" s="1">
        <f>(Table2[[#This Row],[Close Price]]-Table2[[#This Row],[200D EMA]])/Table2[[#This Row],[200D EMA]]</f>
        <v>-0.16332082278174329</v>
      </c>
      <c r="V646">
        <v>0.63208825166414695</v>
      </c>
      <c r="W646">
        <v>36.51</v>
      </c>
      <c r="X646">
        <v>38.49</v>
      </c>
      <c r="Y646">
        <v>36.51</v>
      </c>
      <c r="Z646">
        <v>39.44</v>
      </c>
      <c r="AA646">
        <v>36.51</v>
      </c>
      <c r="AB646">
        <v>41.65</v>
      </c>
      <c r="AC646" s="1">
        <f>(Table2[[#This Row],[Close Price]]/Table2[[#This Row],[Day Low]])-1</f>
        <v>5.3957819775404037E-2</v>
      </c>
      <c r="AD646" s="1">
        <f>(Table2[[#This Row],[Day High]]/Table2[[#This Row],[Close Price]])-1</f>
        <v>2.59875259875475E-4</v>
      </c>
      <c r="AE646" s="1">
        <f>(Table2[[#This Row],[Close Price]]/Table2[[#This Row],[Current Week Low]])-1</f>
        <v>5.3957819775404037E-2</v>
      </c>
      <c r="AF646" s="1">
        <f>(Table2[[#This Row],[Current Week High]]/Table2[[#This Row],[Close Price]])-1</f>
        <v>2.4948024948024949E-2</v>
      </c>
      <c r="AG646" s="1">
        <f>(Table2[[#This Row],[Close Price]]/Table2[[#This Row],[Current Month Low]])-1</f>
        <v>5.3957819775404037E-2</v>
      </c>
      <c r="AH646" s="1">
        <f>(Table2[[#This Row],[Current Month High]]/Table2[[#This Row],[Close Price]])-1</f>
        <v>8.2380457380457406E-2</v>
      </c>
      <c r="AI646">
        <v>63.721413721413697</v>
      </c>
      <c r="AJ646">
        <v>0.33898305084745201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-0.18</v>
      </c>
      <c r="AM646" t="s">
        <v>3161</v>
      </c>
      <c r="AN646">
        <v>-9.2200000000000006</v>
      </c>
      <c r="AO646" t="s">
        <v>3161</v>
      </c>
      <c r="AP646">
        <v>4.8797693622402001E-2</v>
      </c>
      <c r="AQ646">
        <f>(Table2[[#This Row],[Sharpe Ratio]]-AVERAGE(Table2[Sharpe Ratio]))/_xlfn.STDEV.P(Table2[Sharpe Ratio])</f>
        <v>-0.10601390742532407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720</v>
      </c>
      <c r="AT646">
        <f>_xlfn.RANK.AVG(Table2[[#This Row],[6M Return vs Nifty Z-Score]],Table2[6M Return vs Nifty Z-Score])</f>
        <v>712</v>
      </c>
      <c r="AU646">
        <f>_xlfn.RANK.AVG(Table2[[#This Row],[Sharpe Ratio Z-Score]],Table2[Sharpe Ratio Z-Score])</f>
        <v>361</v>
      </c>
      <c r="AV646">
        <f>(Table2[[#This Row],[Rank 1Y]]+Table2[[#This Row],[Rank 6M]]+Table2[[#This Row],[Rank Sharpe]])/3</f>
        <v>597.66666666666663</v>
      </c>
    </row>
    <row r="647" spans="1:48" x14ac:dyDescent="0.3">
      <c r="A647" t="s">
        <v>1597</v>
      </c>
      <c r="B647" t="s">
        <v>1598</v>
      </c>
      <c r="C647" t="s">
        <v>3118</v>
      </c>
      <c r="D647" t="s">
        <v>985</v>
      </c>
      <c r="E647">
        <v>5754.0234296999997</v>
      </c>
      <c r="F647">
        <v>125.45</v>
      </c>
      <c r="G647">
        <v>-42.321853018054298</v>
      </c>
      <c r="H647">
        <f>(Table2[[#This Row],[1Y Return vs Nifty]]-AVERAGE(Table2[1Y Return vs Nifty]))/_xlfn.STDEV.P(Table2[1Y Return vs Nifty])</f>
        <v>-1.1884056266586085</v>
      </c>
      <c r="I647">
        <v>8.2533328603032494</v>
      </c>
      <c r="J647">
        <f>(Table2[[#This Row],[1M Return vs Nifty]]-AVERAGE(Table2[1M Return vs Nifty]))/_xlfn.STDEV.P(Table2[1M Return vs Nifty])</f>
        <v>0.80491567284715981</v>
      </c>
      <c r="K647">
        <v>-33.4620385156244</v>
      </c>
      <c r="L647">
        <f>(Table2[[#This Row],[6M Return vs Nifty]]-AVERAGE(Table2[6M Return vs Nifty]))/_xlfn.STDEV.P(Table2[6M Return vs Nifty])</f>
        <v>-1.3182877904777528</v>
      </c>
      <c r="M647">
        <v>-3.9477899576981001</v>
      </c>
      <c r="N647">
        <f>(Table2[[#This Row],[1W Return vs Nifty]]-AVERAGE(Table2[1W Return vs Nifty]))/_xlfn.STDEV.P(Table2[1W Return vs Nifty])</f>
        <v>-0.68546253659553857</v>
      </c>
      <c r="O647">
        <v>133.86000000000001</v>
      </c>
      <c r="P647">
        <v>135.107106014474</v>
      </c>
      <c r="Q647">
        <v>146.74921947000499</v>
      </c>
      <c r="R647">
        <v>32.803378135513697</v>
      </c>
      <c r="S647" s="1">
        <f>(Table2[[#This Row],[Close Price]]-Table2[[#This Row],[20D EMA]])/Table2[[#This Row],[20D EMA]]</f>
        <v>-6.2826834005677651E-2</v>
      </c>
      <c r="T647" s="1">
        <f>(Table2[[#This Row],[Close Price]]-Table2[[#This Row],[50D EMA]])/Table2[[#This Row],[50D EMA]]</f>
        <v>-7.147741002933948E-2</v>
      </c>
      <c r="U647" s="1">
        <f>(Table2[[#This Row],[Close Price]]-Table2[[#This Row],[200D EMA]])/Table2[[#This Row],[200D EMA]]</f>
        <v>-0.1451402572833341</v>
      </c>
      <c r="V647">
        <v>1.5591197046142899</v>
      </c>
      <c r="W647">
        <v>124.8</v>
      </c>
      <c r="X647">
        <v>131.99</v>
      </c>
      <c r="Y647">
        <v>124.8</v>
      </c>
      <c r="Z647">
        <v>138.11000000000001</v>
      </c>
      <c r="AA647">
        <v>120.03</v>
      </c>
      <c r="AB647">
        <v>146.94999999999999</v>
      </c>
      <c r="AC647" s="1">
        <f>(Table2[[#This Row],[Close Price]]/Table2[[#This Row],[Day Low]])-1</f>
        <v>5.2083333333334814E-3</v>
      </c>
      <c r="AD647" s="1">
        <f>(Table2[[#This Row],[Day High]]/Table2[[#This Row],[Close Price]])-1</f>
        <v>5.2132323634914268E-2</v>
      </c>
      <c r="AE647" s="1">
        <f>(Table2[[#This Row],[Close Price]]/Table2[[#This Row],[Current Week Low]])-1</f>
        <v>5.2083333333334814E-3</v>
      </c>
      <c r="AF647" s="1">
        <f>(Table2[[#This Row],[Current Week High]]/Table2[[#This Row],[Close Price]])-1</f>
        <v>0.1009166998804305</v>
      </c>
      <c r="AG647" s="1">
        <f>(Table2[[#This Row],[Close Price]]/Table2[[#This Row],[Current Month Low]])-1</f>
        <v>4.5155377822211129E-2</v>
      </c>
      <c r="AH647" s="1">
        <f>(Table2[[#This Row],[Current Month High]]/Table2[[#This Row],[Close Price]])-1</f>
        <v>0.17138302112395354</v>
      </c>
      <c r="AI647">
        <v>67.875647668393697</v>
      </c>
      <c r="AJ647">
        <v>4.5155377822211102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-0.06</v>
      </c>
      <c r="AM647" t="s">
        <v>3161</v>
      </c>
      <c r="AN647">
        <v>-1.08</v>
      </c>
      <c r="AO647" t="s">
        <v>3161</v>
      </c>
      <c r="AP647">
        <v>4.0078542284599998E-2</v>
      </c>
      <c r="AQ647">
        <f>(Table2[[#This Row],[Sharpe Ratio]]-AVERAGE(Table2[Sharpe Ratio]))/_xlfn.STDEV.P(Table2[Sharpe Ratio])</f>
        <v>-0.20850301033729909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699</v>
      </c>
      <c r="AT647">
        <f>_xlfn.RANK.AVG(Table2[[#This Row],[6M Return vs Nifty Z-Score]],Table2[6M Return vs Nifty Z-Score])</f>
        <v>698</v>
      </c>
      <c r="AU647">
        <f>_xlfn.RANK.AVG(Table2[[#This Row],[Sharpe Ratio Z-Score]],Table2[Sharpe Ratio Z-Score])</f>
        <v>397</v>
      </c>
      <c r="AV647">
        <f>(Table2[[#This Row],[Rank 1Y]]+Table2[[#This Row],[Rank 6M]]+Table2[[#This Row],[Rank Sharpe]])/3</f>
        <v>598</v>
      </c>
    </row>
    <row r="648" spans="1:48" x14ac:dyDescent="0.3">
      <c r="A648" t="s">
        <v>454</v>
      </c>
      <c r="B648" t="s">
        <v>455</v>
      </c>
      <c r="C648" t="s">
        <v>3127</v>
      </c>
      <c r="D648" t="s">
        <v>456</v>
      </c>
      <c r="E648">
        <v>48088.264016134999</v>
      </c>
      <c r="F648">
        <v>1790.15</v>
      </c>
      <c r="G648">
        <v>-23.765288015307501</v>
      </c>
      <c r="H648">
        <f>(Table2[[#This Row],[1Y Return vs Nifty]]-AVERAGE(Table2[1Y Return vs Nifty]))/_xlfn.STDEV.P(Table2[1Y Return vs Nifty])</f>
        <v>-0.88197571975196909</v>
      </c>
      <c r="I648">
        <v>0.24164916584645099</v>
      </c>
      <c r="J648">
        <f>(Table2[[#This Row],[1M Return vs Nifty]]-AVERAGE(Table2[1M Return vs Nifty]))/_xlfn.STDEV.P(Table2[1M Return vs Nifty])</f>
        <v>-9.1666615250700315E-2</v>
      </c>
      <c r="K648">
        <v>-18.306488996194499</v>
      </c>
      <c r="L648">
        <f>(Table2[[#This Row],[6M Return vs Nifty]]-AVERAGE(Table2[6M Return vs Nifty]))/_xlfn.STDEV.P(Table2[6M Return vs Nifty])</f>
        <v>-0.79305949343307891</v>
      </c>
      <c r="M648">
        <v>-0.80310141833064497</v>
      </c>
      <c r="N648">
        <f>(Table2[[#This Row],[1W Return vs Nifty]]-AVERAGE(Table2[1W Return vs Nifty]))/_xlfn.STDEV.P(Table2[1W Return vs Nifty])</f>
        <v>-7.542964709171085E-2</v>
      </c>
      <c r="O648">
        <v>1896.6</v>
      </c>
      <c r="P648">
        <v>1952.17459521245</v>
      </c>
      <c r="Q648">
        <v>2004.8638291089901</v>
      </c>
      <c r="R648">
        <v>15.003658872916599</v>
      </c>
      <c r="S648" s="1">
        <f>(Table2[[#This Row],[Close Price]]-Table2[[#This Row],[20D EMA]])/Table2[[#This Row],[20D EMA]]</f>
        <v>-5.6126753137192779E-2</v>
      </c>
      <c r="T648" s="1">
        <f>(Table2[[#This Row],[Close Price]]-Table2[[#This Row],[50D EMA]])/Table2[[#This Row],[50D EMA]]</f>
        <v>-8.2996979680916891E-2</v>
      </c>
      <c r="U648" s="1">
        <f>(Table2[[#This Row],[Close Price]]-Table2[[#This Row],[200D EMA]])/Table2[[#This Row],[200D EMA]]</f>
        <v>-0.1070964651022778</v>
      </c>
      <c r="V648">
        <v>0.74618023564556402</v>
      </c>
      <c r="W648">
        <v>1780.65</v>
      </c>
      <c r="X648">
        <v>1867.75</v>
      </c>
      <c r="Y648">
        <v>1780.65</v>
      </c>
      <c r="Z648">
        <v>1898</v>
      </c>
      <c r="AA648">
        <v>1780.65</v>
      </c>
      <c r="AB648">
        <v>2001.7</v>
      </c>
      <c r="AC648" s="1">
        <f>(Table2[[#This Row],[Close Price]]/Table2[[#This Row],[Day Low]])-1</f>
        <v>5.3351304298991931E-3</v>
      </c>
      <c r="AD648" s="1">
        <f>(Table2[[#This Row],[Day High]]/Table2[[#This Row],[Close Price]])-1</f>
        <v>4.3348322766248559E-2</v>
      </c>
      <c r="AE648" s="1">
        <f>(Table2[[#This Row],[Close Price]]/Table2[[#This Row],[Current Week Low]])-1</f>
        <v>5.3351304298991931E-3</v>
      </c>
      <c r="AF648" s="1">
        <f>(Table2[[#This Row],[Current Week High]]/Table2[[#This Row],[Close Price]])-1</f>
        <v>6.0246348071390621E-2</v>
      </c>
      <c r="AG648" s="1">
        <f>(Table2[[#This Row],[Close Price]]/Table2[[#This Row],[Current Month Low]])-1</f>
        <v>5.3351304298991931E-3</v>
      </c>
      <c r="AH648" s="1">
        <f>(Table2[[#This Row],[Current Month High]]/Table2[[#This Row],[Close Price]])-1</f>
        <v>0.11817445465463794</v>
      </c>
      <c r="AI648">
        <v>37.083484624193403</v>
      </c>
      <c r="AJ648">
        <v>2.8821839080459699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-0.16</v>
      </c>
      <c r="AM648" t="s">
        <v>3161</v>
      </c>
      <c r="AN648">
        <v>-5.44</v>
      </c>
      <c r="AO648" t="s">
        <v>3161</v>
      </c>
      <c r="AP648">
        <v>-1.6261418844939E-2</v>
      </c>
      <c r="AQ648">
        <f>(Table2[[#This Row],[Sharpe Ratio]]-AVERAGE(Table2[Sharpe Ratio]))/_xlfn.STDEV.P(Table2[Sharpe Ratio])</f>
        <v>-0.87075003995676803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623</v>
      </c>
      <c r="AT648">
        <f>_xlfn.RANK.AVG(Table2[[#This Row],[6M Return vs Nifty Z-Score]],Table2[6M Return vs Nifty Z-Score])</f>
        <v>587</v>
      </c>
      <c r="AU648">
        <f>_xlfn.RANK.AVG(Table2[[#This Row],[Sharpe Ratio Z-Score]],Table2[Sharpe Ratio Z-Score])</f>
        <v>589</v>
      </c>
      <c r="AV648">
        <f>(Table2[[#This Row],[Rank 1Y]]+Table2[[#This Row],[Rank 6M]]+Table2[[#This Row],[Rank Sharpe]])/3</f>
        <v>599.66666666666663</v>
      </c>
    </row>
    <row r="649" spans="1:48" x14ac:dyDescent="0.3">
      <c r="A649" t="s">
        <v>498</v>
      </c>
      <c r="B649" t="s">
        <v>499</v>
      </c>
      <c r="C649" t="s">
        <v>3118</v>
      </c>
      <c r="D649" t="s">
        <v>122</v>
      </c>
      <c r="E649">
        <v>40907.384092375003</v>
      </c>
      <c r="F649">
        <v>314.75</v>
      </c>
      <c r="G649">
        <v>-25.531564294977802</v>
      </c>
      <c r="H649">
        <f>(Table2[[#This Row],[1Y Return vs Nifty]]-AVERAGE(Table2[1Y Return vs Nifty]))/_xlfn.STDEV.P(Table2[1Y Return vs Nifty])</f>
        <v>-0.91114274909552795</v>
      </c>
      <c r="I649">
        <v>-2.4427005046779202</v>
      </c>
      <c r="J649">
        <f>(Table2[[#This Row],[1M Return vs Nifty]]-AVERAGE(Table2[1M Return vs Nifty]))/_xlfn.STDEV.P(Table2[1M Return vs Nifty])</f>
        <v>-0.39207043315462942</v>
      </c>
      <c r="K649">
        <v>-16.632677309299201</v>
      </c>
      <c r="L649">
        <f>(Table2[[#This Row],[6M Return vs Nifty]]-AVERAGE(Table2[6M Return vs Nifty]))/_xlfn.STDEV.P(Table2[6M Return vs Nifty])</f>
        <v>-0.7350521436662879</v>
      </c>
      <c r="M649">
        <v>-1.67620104203385</v>
      </c>
      <c r="N649">
        <f>(Table2[[#This Row],[1W Return vs Nifty]]-AVERAGE(Table2[1W Return vs Nifty]))/_xlfn.STDEV.P(Table2[1W Return vs Nifty])</f>
        <v>-0.24480078817759587</v>
      </c>
      <c r="O649">
        <v>336.12</v>
      </c>
      <c r="P649">
        <v>345.25213821344499</v>
      </c>
      <c r="Q649">
        <v>354.00926952212302</v>
      </c>
      <c r="R649">
        <v>16.1728758608593</v>
      </c>
      <c r="S649" s="1">
        <f>(Table2[[#This Row],[Close Price]]-Table2[[#This Row],[20D EMA]])/Table2[[#This Row],[20D EMA]]</f>
        <v>-6.3578483874806635E-2</v>
      </c>
      <c r="T649" s="1">
        <f>(Table2[[#This Row],[Close Price]]-Table2[[#This Row],[50D EMA]])/Table2[[#This Row],[50D EMA]]</f>
        <v>-8.8347427394027248E-2</v>
      </c>
      <c r="U649" s="1">
        <f>(Table2[[#This Row],[Close Price]]-Table2[[#This Row],[200D EMA]])/Table2[[#This Row],[200D EMA]]</f>
        <v>-0.11089898740538374</v>
      </c>
      <c r="V649">
        <v>0.23032668941920101</v>
      </c>
      <c r="W649">
        <v>312.64999999999998</v>
      </c>
      <c r="X649">
        <v>326.95</v>
      </c>
      <c r="Y649">
        <v>312.64999999999998</v>
      </c>
      <c r="Z649">
        <v>332.35</v>
      </c>
      <c r="AA649">
        <v>312.64999999999998</v>
      </c>
      <c r="AB649">
        <v>355.75</v>
      </c>
      <c r="AC649" s="1">
        <f>(Table2[[#This Row],[Close Price]]/Table2[[#This Row],[Day Low]])-1</f>
        <v>6.7167759475452726E-3</v>
      </c>
      <c r="AD649" s="1">
        <f>(Table2[[#This Row],[Day High]]/Table2[[#This Row],[Close Price]])-1</f>
        <v>3.8760921366163492E-2</v>
      </c>
      <c r="AE649" s="1">
        <f>(Table2[[#This Row],[Close Price]]/Table2[[#This Row],[Current Week Low]])-1</f>
        <v>6.7167759475452726E-3</v>
      </c>
      <c r="AF649" s="1">
        <f>(Table2[[#This Row],[Current Week High]]/Table2[[#This Row],[Close Price]])-1</f>
        <v>5.5917394757744265E-2</v>
      </c>
      <c r="AG649" s="1">
        <f>(Table2[[#This Row],[Close Price]]/Table2[[#This Row],[Current Month Low]])-1</f>
        <v>6.7167759475452726E-3</v>
      </c>
      <c r="AH649" s="1">
        <f>(Table2[[#This Row],[Current Month High]]/Table2[[#This Row],[Close Price]])-1</f>
        <v>0.13026211278792688</v>
      </c>
      <c r="AI649">
        <v>30.4209690230341</v>
      </c>
      <c r="AJ649">
        <v>10.129461161651401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-0.15</v>
      </c>
      <c r="AM649" t="s">
        <v>3161</v>
      </c>
      <c r="AN649">
        <v>-6.45</v>
      </c>
      <c r="AO649" t="s">
        <v>3161</v>
      </c>
      <c r="AP649">
        <v>-1.8557737784313001E-2</v>
      </c>
      <c r="AQ649">
        <f>(Table2[[#This Row],[Sharpe Ratio]]-AVERAGE(Table2[Sharpe Ratio]))/_xlfn.STDEV.P(Table2[Sharpe Ratio])</f>
        <v>-0.89774207839930165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634</v>
      </c>
      <c r="AT649">
        <f>_xlfn.RANK.AVG(Table2[[#This Row],[6M Return vs Nifty Z-Score]],Table2[6M Return vs Nifty Z-Score])</f>
        <v>569</v>
      </c>
      <c r="AU649">
        <f>_xlfn.RANK.AVG(Table2[[#This Row],[Sharpe Ratio Z-Score]],Table2[Sharpe Ratio Z-Score])</f>
        <v>597</v>
      </c>
      <c r="AV649">
        <f>(Table2[[#This Row],[Rank 1Y]]+Table2[[#This Row],[Rank 6M]]+Table2[[#This Row],[Rank Sharpe]])/3</f>
        <v>600</v>
      </c>
    </row>
    <row r="650" spans="1:48" x14ac:dyDescent="0.3">
      <c r="A650" t="s">
        <v>1450</v>
      </c>
      <c r="B650" t="s">
        <v>1451</v>
      </c>
      <c r="C650" t="s">
        <v>3130</v>
      </c>
      <c r="D650" t="s">
        <v>436</v>
      </c>
      <c r="E650">
        <v>7031.6397762750003</v>
      </c>
      <c r="F650">
        <v>254.25</v>
      </c>
      <c r="G650">
        <v>-23.609932849267199</v>
      </c>
      <c r="H650">
        <f>(Table2[[#This Row],[1Y Return vs Nifty]]-AVERAGE(Table2[1Y Return vs Nifty]))/_xlfn.STDEV.P(Table2[1Y Return vs Nifty])</f>
        <v>-0.87941029511329527</v>
      </c>
      <c r="I650">
        <v>-2.6277638754732799</v>
      </c>
      <c r="J650">
        <f>(Table2[[#This Row],[1M Return vs Nifty]]-AVERAGE(Table2[1M Return vs Nifty]))/_xlfn.STDEV.P(Table2[1M Return vs Nifty])</f>
        <v>-0.41278075407576204</v>
      </c>
      <c r="K650">
        <v>-7.3299185527821704</v>
      </c>
      <c r="L650">
        <f>(Table2[[#This Row],[6M Return vs Nifty]]-AVERAGE(Table2[6M Return vs Nifty]))/_xlfn.STDEV.P(Table2[6M Return vs Nifty])</f>
        <v>-0.41265722600007132</v>
      </c>
      <c r="M650">
        <v>-1.07591030940365</v>
      </c>
      <c r="N650">
        <f>(Table2[[#This Row],[1W Return vs Nifty]]-AVERAGE(Table2[1W Return vs Nifty]))/_xlfn.STDEV.P(Table2[1W Return vs Nifty])</f>
        <v>-0.12835138926751169</v>
      </c>
      <c r="O650">
        <v>279.64</v>
      </c>
      <c r="P650">
        <v>281.48923589337699</v>
      </c>
      <c r="Q650">
        <v>270.862344129902</v>
      </c>
      <c r="R650">
        <v>25.6395532154073</v>
      </c>
      <c r="S650" s="1">
        <f>(Table2[[#This Row],[Close Price]]-Table2[[#This Row],[20D EMA]])/Table2[[#This Row],[20D EMA]]</f>
        <v>-9.0795308253468696E-2</v>
      </c>
      <c r="T650" s="1">
        <f>(Table2[[#This Row],[Close Price]]-Table2[[#This Row],[50D EMA]])/Table2[[#This Row],[50D EMA]]</f>
        <v>-9.6768303792954674E-2</v>
      </c>
      <c r="U650" s="1">
        <f>(Table2[[#This Row],[Close Price]]-Table2[[#This Row],[200D EMA]])/Table2[[#This Row],[200D EMA]]</f>
        <v>-6.1331316404523689E-2</v>
      </c>
      <c r="V650">
        <v>0.35775376606426001</v>
      </c>
      <c r="W650">
        <v>252.3</v>
      </c>
      <c r="X650">
        <v>269.89999999999998</v>
      </c>
      <c r="Y650">
        <v>252.3</v>
      </c>
      <c r="Z650">
        <v>281.75</v>
      </c>
      <c r="AA650">
        <v>252.3</v>
      </c>
      <c r="AB650">
        <v>293.95</v>
      </c>
      <c r="AC650" s="1">
        <f>(Table2[[#This Row],[Close Price]]/Table2[[#This Row],[Day Low]])-1</f>
        <v>7.728894173602896E-3</v>
      </c>
      <c r="AD650" s="1">
        <f>(Table2[[#This Row],[Day High]]/Table2[[#This Row],[Close Price]])-1</f>
        <v>6.1553588987217189E-2</v>
      </c>
      <c r="AE650" s="1">
        <f>(Table2[[#This Row],[Close Price]]/Table2[[#This Row],[Current Week Low]])-1</f>
        <v>7.728894173602896E-3</v>
      </c>
      <c r="AF650" s="1">
        <f>(Table2[[#This Row],[Current Week High]]/Table2[[#This Row],[Close Price]])-1</f>
        <v>0.10816125860373638</v>
      </c>
      <c r="AG650" s="1">
        <f>(Table2[[#This Row],[Close Price]]/Table2[[#This Row],[Current Month Low]])-1</f>
        <v>7.728894173602896E-3</v>
      </c>
      <c r="AH650" s="1">
        <f>(Table2[[#This Row],[Current Month High]]/Table2[[#This Row],[Close Price]])-1</f>
        <v>0.15614552605703036</v>
      </c>
      <c r="AI650">
        <v>28.023598820059</v>
      </c>
      <c r="AJ650">
        <v>15.568181818181801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7.0000000000000007E-2</v>
      </c>
      <c r="AM650" t="s">
        <v>3162</v>
      </c>
      <c r="AN650">
        <v>-7.9</v>
      </c>
      <c r="AO650" t="s">
        <v>3161</v>
      </c>
      <c r="AP650">
        <v>-0.1062920117213</v>
      </c>
      <c r="AQ650">
        <f>(Table2[[#This Row],[Sharpe Ratio]]-AVERAGE(Table2[Sharpe Ratio]))/_xlfn.STDEV.P(Table2[Sharpe Ratio])</f>
        <v>-1.9290129764569099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621</v>
      </c>
      <c r="AT650">
        <f>_xlfn.RANK.AVG(Table2[[#This Row],[6M Return vs Nifty Z-Score]],Table2[6M Return vs Nifty Z-Score])</f>
        <v>471</v>
      </c>
      <c r="AU650">
        <f>_xlfn.RANK.AVG(Table2[[#This Row],[Sharpe Ratio Z-Score]],Table2[Sharpe Ratio Z-Score])</f>
        <v>718</v>
      </c>
      <c r="AV650">
        <f>(Table2[[#This Row],[Rank 1Y]]+Table2[[#This Row],[Rank 6M]]+Table2[[#This Row],[Rank Sharpe]])/3</f>
        <v>603.33333333333337</v>
      </c>
    </row>
    <row r="651" spans="1:48" x14ac:dyDescent="0.3">
      <c r="A651" t="s">
        <v>1130</v>
      </c>
      <c r="B651" t="s">
        <v>1131</v>
      </c>
      <c r="C651" t="s">
        <v>3130</v>
      </c>
      <c r="D651" t="s">
        <v>436</v>
      </c>
      <c r="E651">
        <v>10636.41717008</v>
      </c>
      <c r="F651">
        <v>802.4</v>
      </c>
      <c r="G651">
        <v>-28.465788645634099</v>
      </c>
      <c r="H651">
        <f>(Table2[[#This Row],[1Y Return vs Nifty]]-AVERAGE(Table2[1Y Return vs Nifty]))/_xlfn.STDEV.P(Table2[1Y Return vs Nifty])</f>
        <v>-0.95959644160174951</v>
      </c>
      <c r="I651">
        <v>-5.9585495135820601</v>
      </c>
      <c r="J651">
        <f>(Table2[[#This Row],[1M Return vs Nifty]]-AVERAGE(Table2[1M Return vs Nifty]))/_xlfn.STDEV.P(Table2[1M Return vs Nifty])</f>
        <v>-0.78552679878609777</v>
      </c>
      <c r="K651">
        <v>-13.3735583784611</v>
      </c>
      <c r="L651">
        <f>(Table2[[#This Row],[6M Return vs Nifty]]-AVERAGE(Table2[6M Return vs Nifty]))/_xlfn.STDEV.P(Table2[6M Return vs Nifty])</f>
        <v>-0.62210463993403486</v>
      </c>
      <c r="M651">
        <v>-6.8595787639280497</v>
      </c>
      <c r="N651">
        <f>(Table2[[#This Row],[1W Return vs Nifty]]-AVERAGE(Table2[1W Return vs Nifty]))/_xlfn.STDEV.P(Table2[1W Return vs Nifty])</f>
        <v>-1.2503155949676252</v>
      </c>
      <c r="O651">
        <v>920.49</v>
      </c>
      <c r="P651">
        <v>924.53781304994902</v>
      </c>
      <c r="Q651">
        <v>897.01560930169001</v>
      </c>
      <c r="R651">
        <v>14.0718371241328</v>
      </c>
      <c r="S651" s="1">
        <f>(Table2[[#This Row],[Close Price]]-Table2[[#This Row],[20D EMA]])/Table2[[#This Row],[20D EMA]]</f>
        <v>-0.12829036708709496</v>
      </c>
      <c r="T651" s="1">
        <f>(Table2[[#This Row],[Close Price]]-Table2[[#This Row],[50D EMA]])/Table2[[#This Row],[50D EMA]]</f>
        <v>-0.13210688770752357</v>
      </c>
      <c r="U651" s="1">
        <f>(Table2[[#This Row],[Close Price]]-Table2[[#This Row],[200D EMA]])/Table2[[#This Row],[200D EMA]]</f>
        <v>-0.10547821946526273</v>
      </c>
      <c r="V651">
        <v>2.4206355637005399</v>
      </c>
      <c r="W651">
        <v>798.7</v>
      </c>
      <c r="X651">
        <v>865</v>
      </c>
      <c r="Y651">
        <v>798.7</v>
      </c>
      <c r="Z651">
        <v>943.9</v>
      </c>
      <c r="AA651">
        <v>798.7</v>
      </c>
      <c r="AB651">
        <v>977.7</v>
      </c>
      <c r="AC651" s="1">
        <f>(Table2[[#This Row],[Close Price]]/Table2[[#This Row],[Day Low]])-1</f>
        <v>4.6325278577687978E-3</v>
      </c>
      <c r="AD651" s="1">
        <f>(Table2[[#This Row],[Day High]]/Table2[[#This Row],[Close Price]])-1</f>
        <v>7.8015952143569267E-2</v>
      </c>
      <c r="AE651" s="1">
        <f>(Table2[[#This Row],[Close Price]]/Table2[[#This Row],[Current Week Low]])-1</f>
        <v>4.6325278577687978E-3</v>
      </c>
      <c r="AF651" s="1">
        <f>(Table2[[#This Row],[Current Week High]]/Table2[[#This Row],[Close Price]])-1</f>
        <v>0.17634596211365894</v>
      </c>
      <c r="AG651" s="1">
        <f>(Table2[[#This Row],[Close Price]]/Table2[[#This Row],[Current Month Low]])-1</f>
        <v>4.6325278577687978E-3</v>
      </c>
      <c r="AH651" s="1">
        <f>(Table2[[#This Row],[Current Month High]]/Table2[[#This Row],[Close Price]])-1</f>
        <v>0.21846959122632104</v>
      </c>
      <c r="AI651">
        <v>33.4745762711864</v>
      </c>
      <c r="AJ651">
        <v>5.3640601405029198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-0.06</v>
      </c>
      <c r="AM651" t="s">
        <v>3161</v>
      </c>
      <c r="AN651">
        <v>-14.67</v>
      </c>
      <c r="AO651" t="s">
        <v>3161</v>
      </c>
      <c r="AP651">
        <v>-4.0573820122277997E-2</v>
      </c>
      <c r="AQ651">
        <f>(Table2[[#This Row],[Sharpe Ratio]]-AVERAGE(Table2[Sharpe Ratio]))/_xlfn.STDEV.P(Table2[Sharpe Ratio])</f>
        <v>-1.156529710478988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648</v>
      </c>
      <c r="AT651">
        <f>_xlfn.RANK.AVG(Table2[[#This Row],[6M Return vs Nifty Z-Score]],Table2[6M Return vs Nifty Z-Score])</f>
        <v>528</v>
      </c>
      <c r="AU651">
        <f>_xlfn.RANK.AVG(Table2[[#This Row],[Sharpe Ratio Z-Score]],Table2[Sharpe Ratio Z-Score])</f>
        <v>637</v>
      </c>
      <c r="AV651">
        <f>(Table2[[#This Row],[Rank 1Y]]+Table2[[#This Row],[Rank 6M]]+Table2[[#This Row],[Rank Sharpe]])/3</f>
        <v>604.33333333333337</v>
      </c>
    </row>
    <row r="652" spans="1:48" x14ac:dyDescent="0.3">
      <c r="A652" t="s">
        <v>1427</v>
      </c>
      <c r="B652" t="s">
        <v>1428</v>
      </c>
      <c r="C652" t="s">
        <v>3130</v>
      </c>
      <c r="D652" t="s">
        <v>456</v>
      </c>
      <c r="E652">
        <v>7278.5742390899904</v>
      </c>
      <c r="F652">
        <v>460.35</v>
      </c>
      <c r="G652">
        <v>-17.720681319090801</v>
      </c>
      <c r="H652">
        <f>(Table2[[#This Row],[1Y Return vs Nifty]]-AVERAGE(Table2[1Y Return vs Nifty]))/_xlfn.STDEV.P(Table2[1Y Return vs Nifty])</f>
        <v>-0.78215938699131216</v>
      </c>
      <c r="I652">
        <v>-3.2245209724291199</v>
      </c>
      <c r="J652">
        <f>(Table2[[#This Row],[1M Return vs Nifty]]-AVERAGE(Table2[1M Return vs Nifty]))/_xlfn.STDEV.P(Table2[1M Return vs Nifty])</f>
        <v>-0.47956345092605002</v>
      </c>
      <c r="K652">
        <v>-15.965914478163199</v>
      </c>
      <c r="L652">
        <f>(Table2[[#This Row],[6M Return vs Nifty]]-AVERAGE(Table2[6M Return vs Nifty]))/_xlfn.STDEV.P(Table2[6M Return vs Nifty])</f>
        <v>-0.71194491776984137</v>
      </c>
      <c r="M652">
        <v>-1.55235151641906</v>
      </c>
      <c r="N652">
        <f>(Table2[[#This Row],[1W Return vs Nifty]]-AVERAGE(Table2[1W Return vs Nifty]))/_xlfn.STDEV.P(Table2[1W Return vs Nifty])</f>
        <v>-0.22077542508403306</v>
      </c>
      <c r="O652">
        <v>493.06</v>
      </c>
      <c r="P652">
        <v>502.52641527877699</v>
      </c>
      <c r="Q652">
        <v>497.30381171693398</v>
      </c>
      <c r="R652">
        <v>18.0348443690831</v>
      </c>
      <c r="S652" s="1">
        <f>(Table2[[#This Row],[Close Price]]-Table2[[#This Row],[20D EMA]])/Table2[[#This Row],[20D EMA]]</f>
        <v>-6.6340810449032533E-2</v>
      </c>
      <c r="T652" s="1">
        <f>(Table2[[#This Row],[Close Price]]-Table2[[#This Row],[50D EMA]])/Table2[[#This Row],[50D EMA]]</f>
        <v>-8.3928752790795216E-2</v>
      </c>
      <c r="U652" s="1">
        <f>(Table2[[#This Row],[Close Price]]-Table2[[#This Row],[200D EMA]])/Table2[[#This Row],[200D EMA]]</f>
        <v>-7.430832188748257E-2</v>
      </c>
      <c r="V652">
        <v>0.34918786921529599</v>
      </c>
      <c r="W652">
        <v>452.35</v>
      </c>
      <c r="X652">
        <v>480.75</v>
      </c>
      <c r="Y652">
        <v>452.35</v>
      </c>
      <c r="Z652">
        <v>485.75</v>
      </c>
      <c r="AA652">
        <v>452.35</v>
      </c>
      <c r="AB652">
        <v>529</v>
      </c>
      <c r="AC652" s="1">
        <f>(Table2[[#This Row],[Close Price]]/Table2[[#This Row],[Day Low]])-1</f>
        <v>1.7685420581408096E-2</v>
      </c>
      <c r="AD652" s="1">
        <f>(Table2[[#This Row],[Day High]]/Table2[[#This Row],[Close Price]])-1</f>
        <v>4.4314108830237897E-2</v>
      </c>
      <c r="AE652" s="1">
        <f>(Table2[[#This Row],[Close Price]]/Table2[[#This Row],[Current Week Low]])-1</f>
        <v>1.7685420581408096E-2</v>
      </c>
      <c r="AF652" s="1">
        <f>(Table2[[#This Row],[Current Week High]]/Table2[[#This Row],[Close Price]])-1</f>
        <v>5.5175410014119741E-2</v>
      </c>
      <c r="AG652" s="1">
        <f>(Table2[[#This Row],[Close Price]]/Table2[[#This Row],[Current Month Low]])-1</f>
        <v>1.7685420581408096E-2</v>
      </c>
      <c r="AH652" s="1">
        <f>(Table2[[#This Row],[Current Month High]]/Table2[[#This Row],[Close Price]])-1</f>
        <v>0.1491256652546975</v>
      </c>
      <c r="AI652">
        <v>37.699576409253801</v>
      </c>
      <c r="AJ652">
        <v>14.2874875868917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-0.11</v>
      </c>
      <c r="AM652" t="s">
        <v>3161</v>
      </c>
      <c r="AN652">
        <v>-8.8699999999999992</v>
      </c>
      <c r="AO652" t="s">
        <v>3161</v>
      </c>
      <c r="AP652">
        <v>-5.5214562073074999E-2</v>
      </c>
      <c r="AQ652">
        <f>(Table2[[#This Row],[Sharpe Ratio]]-AVERAGE(Table2[Sharpe Ratio]))/_xlfn.STDEV.P(Table2[Sharpe Ratio])</f>
        <v>-1.3286240405770784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589</v>
      </c>
      <c r="AT652">
        <f>_xlfn.RANK.AVG(Table2[[#This Row],[6M Return vs Nifty Z-Score]],Table2[6M Return vs Nifty Z-Score])</f>
        <v>562</v>
      </c>
      <c r="AU652">
        <f>_xlfn.RANK.AVG(Table2[[#This Row],[Sharpe Ratio Z-Score]],Table2[Sharpe Ratio Z-Score])</f>
        <v>664</v>
      </c>
      <c r="AV652">
        <f>(Table2[[#This Row],[Rank 1Y]]+Table2[[#This Row],[Rank 6M]]+Table2[[#This Row],[Rank Sharpe]])/3</f>
        <v>605</v>
      </c>
    </row>
    <row r="653" spans="1:48" x14ac:dyDescent="0.3">
      <c r="A653" t="s">
        <v>1715</v>
      </c>
      <c r="B653" t="s">
        <v>1716</v>
      </c>
      <c r="C653" t="s">
        <v>3125</v>
      </c>
      <c r="D653" t="s">
        <v>299</v>
      </c>
      <c r="E653">
        <v>4659.0577705639998</v>
      </c>
      <c r="F653">
        <v>218.36</v>
      </c>
      <c r="G653">
        <v>-21.606063056494399</v>
      </c>
      <c r="H653">
        <f>(Table2[[#This Row],[1Y Return vs Nifty]]-AVERAGE(Table2[1Y Return vs Nifty]))/_xlfn.STDEV.P(Table2[1Y Return vs Nifty])</f>
        <v>-0.84631981560043812</v>
      </c>
      <c r="I653">
        <v>-5.0634989929891399</v>
      </c>
      <c r="J653">
        <f>(Table2[[#This Row],[1M Return vs Nifty]]-AVERAGE(Table2[1M Return vs Nifty]))/_xlfn.STDEV.P(Table2[1M Return vs Nifty])</f>
        <v>-0.68536227977599096</v>
      </c>
      <c r="K653">
        <v>-8.9811451892373899</v>
      </c>
      <c r="L653">
        <f>(Table2[[#This Row],[6M Return vs Nifty]]-AVERAGE(Table2[6M Return vs Nifty]))/_xlfn.STDEV.P(Table2[6M Return vs Nifty])</f>
        <v>-0.46988187187571651</v>
      </c>
      <c r="M653">
        <v>-2.0210285849726</v>
      </c>
      <c r="N653">
        <f>(Table2[[#This Row],[1W Return vs Nifty]]-AVERAGE(Table2[1W Return vs Nifty]))/_xlfn.STDEV.P(Table2[1W Return vs Nifty])</f>
        <v>-0.31169330861834621</v>
      </c>
      <c r="O653">
        <v>236.38</v>
      </c>
      <c r="P653">
        <v>246.21196270407501</v>
      </c>
      <c r="Q653">
        <v>242.27550491836701</v>
      </c>
      <c r="R653">
        <v>18.839941322562499</v>
      </c>
      <c r="S653" s="1">
        <f>(Table2[[#This Row],[Close Price]]-Table2[[#This Row],[20D EMA]])/Table2[[#This Row],[20D EMA]]</f>
        <v>-7.6233183856502171E-2</v>
      </c>
      <c r="T653" s="1">
        <f>(Table2[[#This Row],[Close Price]]-Table2[[#This Row],[50D EMA]])/Table2[[#This Row],[50D EMA]]</f>
        <v>-0.11312189057828431</v>
      </c>
      <c r="U653" s="1">
        <f>(Table2[[#This Row],[Close Price]]-Table2[[#This Row],[200D EMA]])/Table2[[#This Row],[200D EMA]]</f>
        <v>-9.8712021780431952E-2</v>
      </c>
      <c r="V653">
        <v>0.54462120075441001</v>
      </c>
      <c r="W653">
        <v>217.39</v>
      </c>
      <c r="X653">
        <v>227.01</v>
      </c>
      <c r="Y653">
        <v>217.39</v>
      </c>
      <c r="Z653">
        <v>232.87</v>
      </c>
      <c r="AA653">
        <v>217.39</v>
      </c>
      <c r="AB653">
        <v>244.7</v>
      </c>
      <c r="AC653" s="1">
        <f>(Table2[[#This Row],[Close Price]]/Table2[[#This Row],[Day Low]])-1</f>
        <v>4.4620267721606766E-3</v>
      </c>
      <c r="AD653" s="1">
        <f>(Table2[[#This Row],[Day High]]/Table2[[#This Row],[Close Price]])-1</f>
        <v>3.9613482322769622E-2</v>
      </c>
      <c r="AE653" s="1">
        <f>(Table2[[#This Row],[Close Price]]/Table2[[#This Row],[Current Week Low]])-1</f>
        <v>4.4620267721606766E-3</v>
      </c>
      <c r="AF653" s="1">
        <f>(Table2[[#This Row],[Current Week High]]/Table2[[#This Row],[Close Price]])-1</f>
        <v>6.644989924894662E-2</v>
      </c>
      <c r="AG653" s="1">
        <f>(Table2[[#This Row],[Close Price]]/Table2[[#This Row],[Current Month Low]])-1</f>
        <v>4.4620267721606766E-3</v>
      </c>
      <c r="AH653" s="1">
        <f>(Table2[[#This Row],[Current Month High]]/Table2[[#This Row],[Close Price]])-1</f>
        <v>0.12062648836783274</v>
      </c>
      <c r="AI653">
        <v>36.059717897050703</v>
      </c>
      <c r="AJ653">
        <v>15.534391534391499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-0.21</v>
      </c>
      <c r="AM653" t="s">
        <v>3161</v>
      </c>
      <c r="AN653">
        <v>-9.06</v>
      </c>
      <c r="AO653" t="s">
        <v>3161</v>
      </c>
      <c r="AP653">
        <v>-0.123779109606363</v>
      </c>
      <c r="AQ653">
        <f>(Table2[[#This Row],[Sharpe Ratio]]-AVERAGE(Table2[Sharpe Ratio]))/_xlfn.STDEV.P(Table2[Sharpe Ratio])</f>
        <v>-2.1345647446667053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606</v>
      </c>
      <c r="AT653">
        <f>_xlfn.RANK.AVG(Table2[[#This Row],[6M Return vs Nifty Z-Score]],Table2[6M Return vs Nifty Z-Score])</f>
        <v>485</v>
      </c>
      <c r="AU653">
        <f>_xlfn.RANK.AVG(Table2[[#This Row],[Sharpe Ratio Z-Score]],Table2[Sharpe Ratio Z-Score])</f>
        <v>727</v>
      </c>
      <c r="AV653">
        <f>(Table2[[#This Row],[Rank 1Y]]+Table2[[#This Row],[Rank 6M]]+Table2[[#This Row],[Rank Sharpe]])/3</f>
        <v>606</v>
      </c>
    </row>
    <row r="654" spans="1:48" x14ac:dyDescent="0.3">
      <c r="A654" t="s">
        <v>1981</v>
      </c>
      <c r="B654" t="s">
        <v>1982</v>
      </c>
      <c r="C654" t="s">
        <v>3132</v>
      </c>
      <c r="D654" t="s">
        <v>439</v>
      </c>
      <c r="E654">
        <v>3339.8177374799998</v>
      </c>
      <c r="F654">
        <v>21.66</v>
      </c>
      <c r="G654">
        <v>-24.833605688493702</v>
      </c>
      <c r="H654">
        <f>(Table2[[#This Row],[1Y Return vs Nifty]]-AVERAGE(Table2[1Y Return vs Nifty]))/_xlfn.STDEV.P(Table2[1Y Return vs Nifty])</f>
        <v>-0.89961715743683734</v>
      </c>
      <c r="I654">
        <v>5.7223110870454503</v>
      </c>
      <c r="J654">
        <f>(Table2[[#This Row],[1M Return vs Nifty]]-AVERAGE(Table2[1M Return vs Nifty]))/_xlfn.STDEV.P(Table2[1M Return vs Nifty])</f>
        <v>0.52167067975500059</v>
      </c>
      <c r="K654">
        <v>-26.7316949794936</v>
      </c>
      <c r="L654">
        <f>(Table2[[#This Row],[6M Return vs Nifty]]-AVERAGE(Table2[6M Return vs Nifty]))/_xlfn.STDEV.P(Table2[6M Return vs Nifty])</f>
        <v>-1.0850420827272245</v>
      </c>
      <c r="M654">
        <v>-8.3207286192038996</v>
      </c>
      <c r="N654">
        <f>(Table2[[#This Row],[1W Return vs Nifty]]-AVERAGE(Table2[1W Return vs Nifty]))/_xlfn.STDEV.P(Table2[1W Return vs Nifty])</f>
        <v>-1.5337616205607731</v>
      </c>
      <c r="O654">
        <v>23.98</v>
      </c>
      <c r="P654">
        <v>23.250222460126299</v>
      </c>
      <c r="Q654">
        <v>23.848016613782899</v>
      </c>
      <c r="R654">
        <v>33.324440391205798</v>
      </c>
      <c r="S654" s="1">
        <f>(Table2[[#This Row],[Close Price]]-Table2[[#This Row],[20D EMA]])/Table2[[#This Row],[20D EMA]]</f>
        <v>-9.6747289407839873E-2</v>
      </c>
      <c r="T654" s="1">
        <f>(Table2[[#This Row],[Close Price]]-Table2[[#This Row],[50D EMA]])/Table2[[#This Row],[50D EMA]]</f>
        <v>-6.8396010526501447E-2</v>
      </c>
      <c r="U654" s="1">
        <f>(Table2[[#This Row],[Close Price]]-Table2[[#This Row],[200D EMA]])/Table2[[#This Row],[200D EMA]]</f>
        <v>-9.174836839548077E-2</v>
      </c>
      <c r="V654">
        <v>2.13628531800379</v>
      </c>
      <c r="W654">
        <v>21.46</v>
      </c>
      <c r="X654">
        <v>23.71</v>
      </c>
      <c r="Y654">
        <v>21.46</v>
      </c>
      <c r="Z654">
        <v>24.29</v>
      </c>
      <c r="AA654">
        <v>19.399999999999999</v>
      </c>
      <c r="AB654">
        <v>29.14</v>
      </c>
      <c r="AC654" s="1">
        <f>(Table2[[#This Row],[Close Price]]/Table2[[#This Row],[Day Low]])-1</f>
        <v>9.3196644920783278E-3</v>
      </c>
      <c r="AD654" s="1">
        <f>(Table2[[#This Row],[Day High]]/Table2[[#This Row],[Close Price]])-1</f>
        <v>9.4644506001846818E-2</v>
      </c>
      <c r="AE654" s="1">
        <f>(Table2[[#This Row],[Close Price]]/Table2[[#This Row],[Current Week Low]])-1</f>
        <v>9.3196644920783278E-3</v>
      </c>
      <c r="AF654" s="1">
        <f>(Table2[[#This Row],[Current Week High]]/Table2[[#This Row],[Close Price]])-1</f>
        <v>0.12142197599261317</v>
      </c>
      <c r="AG654" s="1">
        <f>(Table2[[#This Row],[Close Price]]/Table2[[#This Row],[Current Month Low]])-1</f>
        <v>0.11649484536082477</v>
      </c>
      <c r="AH654" s="1">
        <f>(Table2[[#This Row],[Current Month High]]/Table2[[#This Row],[Close Price]])-1</f>
        <v>0.34533702677747002</v>
      </c>
      <c r="AI654">
        <v>108.44875346260299</v>
      </c>
      <c r="AJ654">
        <v>29.700598802395199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0.15</v>
      </c>
      <c r="AM654" t="s">
        <v>3162</v>
      </c>
      <c r="AN654">
        <v>1.83</v>
      </c>
      <c r="AO654" t="s">
        <v>3162</v>
      </c>
      <c r="AQ654">
        <f>(Table2[[#This Row],[Sharpe Ratio]]-AVERAGE(Table2[Sharpe Ratio]))/_xlfn.STDEV.P(Table2[Sharpe Ratio])</f>
        <v>-0.6796054933231942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632</v>
      </c>
      <c r="AT654">
        <f>_xlfn.RANK.AVG(Table2[[#This Row],[6M Return vs Nifty Z-Score]],Table2[6M Return vs Nifty Z-Score])</f>
        <v>662</v>
      </c>
      <c r="AU654">
        <f>_xlfn.RANK.AVG(Table2[[#This Row],[Sharpe Ratio Z-Score]],Table2[Sharpe Ratio Z-Score])</f>
        <v>524.5</v>
      </c>
      <c r="AV654">
        <f>(Table2[[#This Row],[Rank 1Y]]+Table2[[#This Row],[Rank 6M]]+Table2[[#This Row],[Rank Sharpe]])/3</f>
        <v>606.16666666666663</v>
      </c>
    </row>
    <row r="655" spans="1:48" x14ac:dyDescent="0.3">
      <c r="A655" t="s">
        <v>1153</v>
      </c>
      <c r="B655" t="s">
        <v>1154</v>
      </c>
      <c r="C655" t="s">
        <v>3127</v>
      </c>
      <c r="D655" t="s">
        <v>227</v>
      </c>
      <c r="E655">
        <v>10133.15518281</v>
      </c>
      <c r="F655">
        <v>518.65</v>
      </c>
      <c r="G655">
        <v>-5.4303587226615697</v>
      </c>
      <c r="H655">
        <f>(Table2[[#This Row],[1Y Return vs Nifty]]-AVERAGE(Table2[1Y Return vs Nifty]))/_xlfn.STDEV.P(Table2[1Y Return vs Nifty])</f>
        <v>-0.57920574721375062</v>
      </c>
      <c r="I655">
        <v>-1.18787076470383</v>
      </c>
      <c r="J655">
        <f>(Table2[[#This Row],[1M Return vs Nifty]]-AVERAGE(Table2[1M Return vs Nifty]))/_xlfn.STDEV.P(Table2[1M Return vs Nifty])</f>
        <v>-0.2516432567525419</v>
      </c>
      <c r="K655">
        <v>-32.928839680233501</v>
      </c>
      <c r="L655">
        <f>(Table2[[#This Row],[6M Return vs Nifty]]-AVERAGE(Table2[6M Return vs Nifty]))/_xlfn.STDEV.P(Table2[6M Return vs Nifty])</f>
        <v>-1.2998093370281085</v>
      </c>
      <c r="M655">
        <v>-3.8223914747835899</v>
      </c>
      <c r="N655">
        <f>(Table2[[#This Row],[1W Return vs Nifty]]-AVERAGE(Table2[1W Return vs Nifty]))/_xlfn.STDEV.P(Table2[1W Return vs Nifty])</f>
        <v>-0.66113669385655549</v>
      </c>
      <c r="O655">
        <v>566.91</v>
      </c>
      <c r="P655">
        <v>558.76316194311903</v>
      </c>
      <c r="Q655">
        <v>550.26835035967599</v>
      </c>
      <c r="R655">
        <v>23.610142424526</v>
      </c>
      <c r="S655" s="1">
        <f>(Table2[[#This Row],[Close Price]]-Table2[[#This Row],[20D EMA]])/Table2[[#This Row],[20D EMA]]</f>
        <v>-8.5128150852869053E-2</v>
      </c>
      <c r="T655" s="1">
        <f>(Table2[[#This Row],[Close Price]]-Table2[[#This Row],[50D EMA]])/Table2[[#This Row],[50D EMA]]</f>
        <v>-7.178920278785754E-2</v>
      </c>
      <c r="U655" s="1">
        <f>(Table2[[#This Row],[Close Price]]-Table2[[#This Row],[200D EMA]])/Table2[[#This Row],[200D EMA]]</f>
        <v>-5.7459874512152259E-2</v>
      </c>
      <c r="V655">
        <v>0.61827542153654103</v>
      </c>
      <c r="W655">
        <v>515.29999999999995</v>
      </c>
      <c r="X655">
        <v>551.54999999999995</v>
      </c>
      <c r="Y655">
        <v>515.29999999999995</v>
      </c>
      <c r="Z655">
        <v>578.70000000000005</v>
      </c>
      <c r="AA655">
        <v>515.29999999999995</v>
      </c>
      <c r="AB655">
        <v>608.6</v>
      </c>
      <c r="AC655" s="1">
        <f>(Table2[[#This Row],[Close Price]]/Table2[[#This Row],[Day Low]])-1</f>
        <v>6.5010673394139129E-3</v>
      </c>
      <c r="AD655" s="1">
        <f>(Table2[[#This Row],[Day High]]/Table2[[#This Row],[Close Price]])-1</f>
        <v>6.3433914971560812E-2</v>
      </c>
      <c r="AE655" s="1">
        <f>(Table2[[#This Row],[Close Price]]/Table2[[#This Row],[Current Week Low]])-1</f>
        <v>6.5010673394139129E-3</v>
      </c>
      <c r="AF655" s="1">
        <f>(Table2[[#This Row],[Current Week High]]/Table2[[#This Row],[Close Price]])-1</f>
        <v>0.11578135544201307</v>
      </c>
      <c r="AG655" s="1">
        <f>(Table2[[#This Row],[Close Price]]/Table2[[#This Row],[Current Month Low]])-1</f>
        <v>6.5010673394139129E-3</v>
      </c>
      <c r="AH655" s="1">
        <f>(Table2[[#This Row],[Current Month High]]/Table2[[#This Row],[Close Price]])-1</f>
        <v>0.173431022847778</v>
      </c>
      <c r="AI655">
        <v>36.778174105851697</v>
      </c>
      <c r="AJ655">
        <v>19.449562413634201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0.06</v>
      </c>
      <c r="AM655" t="s">
        <v>3162</v>
      </c>
      <c r="AN655">
        <v>-10.02</v>
      </c>
      <c r="AO655" t="s">
        <v>3161</v>
      </c>
      <c r="AP655">
        <v>-2.2954629281592E-2</v>
      </c>
      <c r="AQ655">
        <f>(Table2[[#This Row],[Sharpe Ratio]]-AVERAGE(Table2[Sharpe Ratio]))/_xlfn.STDEV.P(Table2[Sharpe Ratio])</f>
        <v>-0.94942525806882838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-3.7412202929197846</v>
      </c>
      <c r="AS655">
        <f>_xlfn.RANK.AVG(Table2[[#This Row],[1Y Return vs Nifty Z-Score]],Table2[1Y Return vs Nifty Z-Score])</f>
        <v>513</v>
      </c>
      <c r="AT655">
        <f>_xlfn.RANK.AVG(Table2[[#This Row],[6M Return vs Nifty Z-Score]],Table2[6M Return vs Nifty Z-Score])</f>
        <v>694</v>
      </c>
      <c r="AU655">
        <f>_xlfn.RANK.AVG(Table2[[#This Row],[Sharpe Ratio Z-Score]],Table2[Sharpe Ratio Z-Score])</f>
        <v>613</v>
      </c>
      <c r="AV655">
        <f>(Table2[[#This Row],[Rank 1Y]]+Table2[[#This Row],[Rank 6M]]+Table2[[#This Row],[Rank Sharpe]])/3</f>
        <v>606.66666666666663</v>
      </c>
    </row>
    <row r="656" spans="1:48" x14ac:dyDescent="0.3">
      <c r="A656" t="s">
        <v>907</v>
      </c>
      <c r="B656" t="s">
        <v>908</v>
      </c>
      <c r="C656" t="s">
        <v>3130</v>
      </c>
      <c r="D656" t="s">
        <v>436</v>
      </c>
      <c r="E656">
        <v>15972.784392</v>
      </c>
      <c r="F656">
        <v>3221</v>
      </c>
      <c r="G656">
        <v>-31.440334854958799</v>
      </c>
      <c r="H656">
        <f>(Table2[[#This Row],[1Y Return vs Nifty]]-AVERAGE(Table2[1Y Return vs Nifty]))/_xlfn.STDEV.P(Table2[1Y Return vs Nifty])</f>
        <v>-1.0087159805831258</v>
      </c>
      <c r="I656">
        <v>5.1952332819741098</v>
      </c>
      <c r="J656">
        <f>(Table2[[#This Row],[1M Return vs Nifty]]-AVERAGE(Table2[1M Return vs Nifty]))/_xlfn.STDEV.P(Table2[1M Return vs Nifty])</f>
        <v>0.46268574693701803</v>
      </c>
      <c r="K656">
        <v>-11.318370330244299</v>
      </c>
      <c r="L656">
        <f>(Table2[[#This Row],[6M Return vs Nifty]]-AVERAGE(Table2[6M Return vs Nifty]))/_xlfn.STDEV.P(Table2[6M Return vs Nifty])</f>
        <v>-0.55088037206518603</v>
      </c>
      <c r="M656">
        <v>1.1124186944851899</v>
      </c>
      <c r="N656">
        <f>(Table2[[#This Row],[1W Return vs Nifty]]-AVERAGE(Table2[1W Return vs Nifty]))/_xlfn.STDEV.P(Table2[1W Return vs Nifty])</f>
        <v>0.29615890760782337</v>
      </c>
      <c r="O656">
        <v>3356.06</v>
      </c>
      <c r="P656">
        <v>3375.8188521390098</v>
      </c>
      <c r="Q656">
        <v>3473.9130418551699</v>
      </c>
      <c r="R656">
        <v>33.657491444219602</v>
      </c>
      <c r="S656" s="1">
        <f>(Table2[[#This Row],[Close Price]]-Table2[[#This Row],[20D EMA]])/Table2[[#This Row],[20D EMA]]</f>
        <v>-4.0243619005619673E-2</v>
      </c>
      <c r="T656" s="1">
        <f>(Table2[[#This Row],[Close Price]]-Table2[[#This Row],[50D EMA]])/Table2[[#This Row],[50D EMA]]</f>
        <v>-4.5861125528377324E-2</v>
      </c>
      <c r="U656" s="1">
        <f>(Table2[[#This Row],[Close Price]]-Table2[[#This Row],[200D EMA]])/Table2[[#This Row],[200D EMA]]</f>
        <v>-7.2803503947268366E-2</v>
      </c>
      <c r="V656">
        <v>0.99620453627792704</v>
      </c>
      <c r="W656">
        <v>3203.4</v>
      </c>
      <c r="X656">
        <v>3329</v>
      </c>
      <c r="Y656">
        <v>3203.4</v>
      </c>
      <c r="Z656">
        <v>3395.65</v>
      </c>
      <c r="AA656">
        <v>3203.4</v>
      </c>
      <c r="AB656">
        <v>3612.85</v>
      </c>
      <c r="AC656" s="1">
        <f>(Table2[[#This Row],[Close Price]]/Table2[[#This Row],[Day Low]])-1</f>
        <v>5.4941624523943133E-3</v>
      </c>
      <c r="AD656" s="1">
        <f>(Table2[[#This Row],[Day High]]/Table2[[#This Row],[Close Price]])-1</f>
        <v>3.3529959639863494E-2</v>
      </c>
      <c r="AE656" s="1">
        <f>(Table2[[#This Row],[Close Price]]/Table2[[#This Row],[Current Week Low]])-1</f>
        <v>5.4941624523943133E-3</v>
      </c>
      <c r="AF656" s="1">
        <f>(Table2[[#This Row],[Current Week High]]/Table2[[#This Row],[Close Price]])-1</f>
        <v>5.4222291213908758E-2</v>
      </c>
      <c r="AG656" s="1">
        <f>(Table2[[#This Row],[Close Price]]/Table2[[#This Row],[Current Month Low]])-1</f>
        <v>5.4941624523943133E-3</v>
      </c>
      <c r="AH656" s="1">
        <f>(Table2[[#This Row],[Current Month High]]/Table2[[#This Row],[Close Price]])-1</f>
        <v>0.12165476560074517</v>
      </c>
      <c r="AI656">
        <v>23.547035082272501</v>
      </c>
      <c r="AJ656">
        <v>11.997774648377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-0.05</v>
      </c>
      <c r="AM656" t="s">
        <v>3161</v>
      </c>
      <c r="AN656">
        <v>-5.8</v>
      </c>
      <c r="AO656" t="s">
        <v>3161</v>
      </c>
      <c r="AP656">
        <v>-4.7301362829106998E-2</v>
      </c>
      <c r="AQ656">
        <f>(Table2[[#This Row],[Sharpe Ratio]]-AVERAGE(Table2[Sharpe Ratio]))/_xlfn.STDEV.P(Table2[Sharpe Ratio])</f>
        <v>-1.235608486624961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658</v>
      </c>
      <c r="AT656">
        <f>_xlfn.RANK.AVG(Table2[[#This Row],[6M Return vs Nifty Z-Score]],Table2[6M Return vs Nifty Z-Score])</f>
        <v>512</v>
      </c>
      <c r="AU656">
        <f>_xlfn.RANK.AVG(Table2[[#This Row],[Sharpe Ratio Z-Score]],Table2[Sharpe Ratio Z-Score])</f>
        <v>651</v>
      </c>
      <c r="AV656">
        <f>(Table2[[#This Row],[Rank 1Y]]+Table2[[#This Row],[Rank 6M]]+Table2[[#This Row],[Rank Sharpe]])/3</f>
        <v>607</v>
      </c>
    </row>
    <row r="657" spans="1:48" x14ac:dyDescent="0.3">
      <c r="A657" t="s">
        <v>2057</v>
      </c>
      <c r="B657" t="s">
        <v>2058</v>
      </c>
      <c r="C657" t="s">
        <v>3118</v>
      </c>
      <c r="D657" t="s">
        <v>197</v>
      </c>
      <c r="E657">
        <v>2995.289009565</v>
      </c>
      <c r="F657">
        <v>218.55</v>
      </c>
      <c r="G657">
        <v>-26.673842879335702</v>
      </c>
      <c r="H657">
        <f>(Table2[[#This Row],[1Y Return vs Nifty]]-AVERAGE(Table2[1Y Return vs Nifty]))/_xlfn.STDEV.P(Table2[1Y Return vs Nifty])</f>
        <v>-0.9300055246261516</v>
      </c>
      <c r="I657">
        <v>-6.7989528711393703</v>
      </c>
      <c r="J657">
        <f>(Table2[[#This Row],[1M Return vs Nifty]]-AVERAGE(Table2[1M Return vs Nifty]))/_xlfn.STDEV.P(Table2[1M Return vs Nifty])</f>
        <v>-0.87957578948267134</v>
      </c>
      <c r="K657">
        <v>-13.7062597374688</v>
      </c>
      <c r="L657">
        <f>(Table2[[#This Row],[6M Return vs Nifty]]-AVERAGE(Table2[6M Return vs Nifty]))/_xlfn.STDEV.P(Table2[6M Return vs Nifty])</f>
        <v>-0.63363468495101261</v>
      </c>
      <c r="M657">
        <v>1.4702785405710801</v>
      </c>
      <c r="N657">
        <f>(Table2[[#This Row],[1W Return vs Nifty]]-AVERAGE(Table2[1W Return vs Nifty]))/_xlfn.STDEV.P(Table2[1W Return vs Nifty])</f>
        <v>0.36557954281930993</v>
      </c>
      <c r="O657">
        <v>235.89</v>
      </c>
      <c r="P657">
        <v>248.187363204023</v>
      </c>
      <c r="Q657">
        <v>244.70632693568999</v>
      </c>
      <c r="R657">
        <v>27.1209471607634</v>
      </c>
      <c r="S657" s="1">
        <f>(Table2[[#This Row],[Close Price]]-Table2[[#This Row],[20D EMA]])/Table2[[#This Row],[20D EMA]]</f>
        <v>-7.3508838865572829E-2</v>
      </c>
      <c r="T657" s="1">
        <f>(Table2[[#This Row],[Close Price]]-Table2[[#This Row],[50D EMA]])/Table2[[#This Row],[50D EMA]]</f>
        <v>-0.11941527893045677</v>
      </c>
      <c r="U657" s="1">
        <f>(Table2[[#This Row],[Close Price]]-Table2[[#This Row],[200D EMA]])/Table2[[#This Row],[200D EMA]]</f>
        <v>-0.10688864183950579</v>
      </c>
      <c r="V657">
        <v>0.56612360077727297</v>
      </c>
      <c r="W657">
        <v>215.01</v>
      </c>
      <c r="X657">
        <v>225</v>
      </c>
      <c r="Y657">
        <v>215.01</v>
      </c>
      <c r="Z657">
        <v>228</v>
      </c>
      <c r="AA657">
        <v>215.01</v>
      </c>
      <c r="AB657">
        <v>250</v>
      </c>
      <c r="AC657" s="1">
        <f>(Table2[[#This Row],[Close Price]]/Table2[[#This Row],[Day Low]])-1</f>
        <v>1.6464350495325908E-2</v>
      </c>
      <c r="AD657" s="1">
        <f>(Table2[[#This Row],[Day High]]/Table2[[#This Row],[Close Price]])-1</f>
        <v>2.951269732326689E-2</v>
      </c>
      <c r="AE657" s="1">
        <f>(Table2[[#This Row],[Close Price]]/Table2[[#This Row],[Current Week Low]])-1</f>
        <v>1.6464350495325908E-2</v>
      </c>
      <c r="AF657" s="1">
        <f>(Table2[[#This Row],[Current Week High]]/Table2[[#This Row],[Close Price]])-1</f>
        <v>4.3239533287577236E-2</v>
      </c>
      <c r="AG657" s="1">
        <f>(Table2[[#This Row],[Close Price]]/Table2[[#This Row],[Current Month Low]])-1</f>
        <v>1.6464350495325908E-2</v>
      </c>
      <c r="AH657" s="1">
        <f>(Table2[[#This Row],[Current Month High]]/Table2[[#This Row],[Close Price]])-1</f>
        <v>0.14390299702585208</v>
      </c>
      <c r="AI657">
        <v>32.212308396247899</v>
      </c>
      <c r="AJ657">
        <v>9.4117647058823604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-0.15</v>
      </c>
      <c r="AM657" t="s">
        <v>3161</v>
      </c>
      <c r="AN657">
        <v>-9.02</v>
      </c>
      <c r="AO657" t="s">
        <v>3161</v>
      </c>
      <c r="AP657">
        <v>-4.6943159478709001E-2</v>
      </c>
      <c r="AQ657">
        <f>(Table2[[#This Row],[Sharpe Ratio]]-AVERAGE(Table2[Sharpe Ratio]))/_xlfn.STDEV.P(Table2[Sharpe Ratio])</f>
        <v>-1.2313979919770255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638</v>
      </c>
      <c r="AT657">
        <f>_xlfn.RANK.AVG(Table2[[#This Row],[6M Return vs Nifty Z-Score]],Table2[6M Return vs Nifty Z-Score])</f>
        <v>533</v>
      </c>
      <c r="AU657">
        <f>_xlfn.RANK.AVG(Table2[[#This Row],[Sharpe Ratio Z-Score]],Table2[Sharpe Ratio Z-Score])</f>
        <v>650</v>
      </c>
      <c r="AV657">
        <f>(Table2[[#This Row],[Rank 1Y]]+Table2[[#This Row],[Rank 6M]]+Table2[[#This Row],[Rank Sharpe]])/3</f>
        <v>607</v>
      </c>
    </row>
    <row r="658" spans="1:48" x14ac:dyDescent="0.3">
      <c r="A658" t="s">
        <v>449</v>
      </c>
      <c r="B658" t="s">
        <v>450</v>
      </c>
      <c r="C658" t="s">
        <v>3116</v>
      </c>
      <c r="D658" t="s">
        <v>24</v>
      </c>
      <c r="E658">
        <v>49984.753353808002</v>
      </c>
      <c r="F658">
        <v>68.319999999999993</v>
      </c>
      <c r="G658">
        <v>-43.789706101381398</v>
      </c>
      <c r="H658">
        <f>(Table2[[#This Row],[1Y Return vs Nifty]]-AVERAGE(Table2[1Y Return vs Nifty]))/_xlfn.STDEV.P(Table2[1Y Return vs Nifty])</f>
        <v>-1.2126447077390761</v>
      </c>
      <c r="I658">
        <v>1.2753419749617101</v>
      </c>
      <c r="J658">
        <f>(Table2[[#This Row],[1M Return vs Nifty]]-AVERAGE(Table2[1M Return vs Nifty]))/_xlfn.STDEV.P(Table2[1M Return vs Nifty])</f>
        <v>2.4013271690929757E-2</v>
      </c>
      <c r="K658">
        <v>-27.446138279978999</v>
      </c>
      <c r="L658">
        <f>(Table2[[#This Row],[6M Return vs Nifty]]-AVERAGE(Table2[6M Return vs Nifty]))/_xlfn.STDEV.P(Table2[6M Return vs Nifty])</f>
        <v>-1.1098017153336071</v>
      </c>
      <c r="M658">
        <v>-1.22600179844969</v>
      </c>
      <c r="N658">
        <f>(Table2[[#This Row],[1W Return vs Nifty]]-AVERAGE(Table2[1W Return vs Nifty]))/_xlfn.STDEV.P(Table2[1W Return vs Nifty])</f>
        <v>-0.15746738711800315</v>
      </c>
      <c r="O658">
        <v>72.09</v>
      </c>
      <c r="P658">
        <v>73.267005879921598</v>
      </c>
      <c r="Q658">
        <v>76.826232062841001</v>
      </c>
      <c r="R658">
        <v>17.911577635626099</v>
      </c>
      <c r="S658" s="1">
        <f>(Table2[[#This Row],[Close Price]]-Table2[[#This Row],[20D EMA]])/Table2[[#This Row],[20D EMA]]</f>
        <v>-5.2295741434318352E-2</v>
      </c>
      <c r="T658" s="1">
        <f>(Table2[[#This Row],[Close Price]]-Table2[[#This Row],[50D EMA]])/Table2[[#This Row],[50D EMA]]</f>
        <v>-6.752024080292468E-2</v>
      </c>
      <c r="U658" s="1">
        <f>(Table2[[#This Row],[Close Price]]-Table2[[#This Row],[200D EMA]])/Table2[[#This Row],[200D EMA]]</f>
        <v>-0.11072041195360494</v>
      </c>
      <c r="V658">
        <v>0.99070250855045405</v>
      </c>
      <c r="W658">
        <v>68.05</v>
      </c>
      <c r="X658">
        <v>71</v>
      </c>
      <c r="Y658">
        <v>68.05</v>
      </c>
      <c r="Z658">
        <v>72.03</v>
      </c>
      <c r="AA658">
        <v>68.05</v>
      </c>
      <c r="AB658">
        <v>75.099999999999994</v>
      </c>
      <c r="AC658" s="1">
        <f>(Table2[[#This Row],[Close Price]]/Table2[[#This Row],[Day Low]])-1</f>
        <v>3.96767083027183E-3</v>
      </c>
      <c r="AD658" s="1">
        <f>(Table2[[#This Row],[Day High]]/Table2[[#This Row],[Close Price]])-1</f>
        <v>3.9227166276346814E-2</v>
      </c>
      <c r="AE658" s="1">
        <f>(Table2[[#This Row],[Close Price]]/Table2[[#This Row],[Current Week Low]])-1</f>
        <v>3.96767083027183E-3</v>
      </c>
      <c r="AF658" s="1">
        <f>(Table2[[#This Row],[Current Week High]]/Table2[[#This Row],[Close Price]])-1</f>
        <v>5.4303278688524692E-2</v>
      </c>
      <c r="AG658" s="1">
        <f>(Table2[[#This Row],[Close Price]]/Table2[[#This Row],[Current Month Low]])-1</f>
        <v>3.96767083027183E-3</v>
      </c>
      <c r="AH658" s="1">
        <f>(Table2[[#This Row],[Current Month High]]/Table2[[#This Row],[Close Price]])-1</f>
        <v>9.9238875878220112E-2</v>
      </c>
      <c r="AI658">
        <v>35.319086651053802</v>
      </c>
      <c r="AJ658">
        <v>0.396767083027183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-0.08</v>
      </c>
      <c r="AM658" t="s">
        <v>3161</v>
      </c>
      <c r="AN658">
        <v>-4.8899999999999997</v>
      </c>
      <c r="AO658" t="s">
        <v>3161</v>
      </c>
      <c r="AP658">
        <v>2.1083719148719E-2</v>
      </c>
      <c r="AQ658">
        <f>(Table2[[#This Row],[Sharpe Ratio]]-AVERAGE(Table2[Sharpe Ratio]))/_xlfn.STDEV.P(Table2[Sharpe Ratio])</f>
        <v>-0.4317773070831139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704</v>
      </c>
      <c r="AT658">
        <f>_xlfn.RANK.AVG(Table2[[#This Row],[6M Return vs Nifty Z-Score]],Table2[6M Return vs Nifty Z-Score])</f>
        <v>666</v>
      </c>
      <c r="AU658">
        <f>_xlfn.RANK.AVG(Table2[[#This Row],[Sharpe Ratio Z-Score]],Table2[Sharpe Ratio Z-Score])</f>
        <v>452</v>
      </c>
      <c r="AV658">
        <f>(Table2[[#This Row],[Rank 1Y]]+Table2[[#This Row],[Rank 6M]]+Table2[[#This Row],[Rank Sharpe]])/3</f>
        <v>607.33333333333337</v>
      </c>
    </row>
    <row r="659" spans="1:48" x14ac:dyDescent="0.3">
      <c r="A659" t="s">
        <v>1614</v>
      </c>
      <c r="B659" t="s">
        <v>1615</v>
      </c>
      <c r="C659" t="s">
        <v>3127</v>
      </c>
      <c r="D659" t="s">
        <v>1616</v>
      </c>
      <c r="E659">
        <v>5602.6709490499998</v>
      </c>
      <c r="F659">
        <v>429.1</v>
      </c>
      <c r="G659">
        <v>-15.4223126668132</v>
      </c>
      <c r="H659">
        <f>(Table2[[#This Row],[1Y Return vs Nifty]]-AVERAGE(Table2[1Y Return vs Nifty]))/_xlfn.STDEV.P(Table2[1Y Return vs Nifty])</f>
        <v>-0.74420576292078433</v>
      </c>
      <c r="I659">
        <v>-5.7431275422353103</v>
      </c>
      <c r="J659">
        <f>(Table2[[#This Row],[1M Return vs Nifty]]-AVERAGE(Table2[1M Return vs Nifty]))/_xlfn.STDEV.P(Table2[1M Return vs Nifty])</f>
        <v>-0.7614190667109717</v>
      </c>
      <c r="K659">
        <v>-27.081945768981999</v>
      </c>
      <c r="L659">
        <f>(Table2[[#This Row],[6M Return vs Nifty]]-AVERAGE(Table2[6M Return vs Nifty]))/_xlfn.STDEV.P(Table2[6M Return vs Nifty])</f>
        <v>-1.0971803179964701</v>
      </c>
      <c r="M659">
        <v>-1.4204291986670301</v>
      </c>
      <c r="N659">
        <f>(Table2[[#This Row],[1W Return vs Nifty]]-AVERAGE(Table2[1W Return vs Nifty]))/_xlfn.STDEV.P(Table2[1W Return vs Nifty])</f>
        <v>-0.19518403449611155</v>
      </c>
      <c r="O659">
        <v>465.81</v>
      </c>
      <c r="P659">
        <v>484.543724554731</v>
      </c>
      <c r="Q659">
        <v>497.97027178212801</v>
      </c>
      <c r="R659">
        <v>20.282672749511601</v>
      </c>
      <c r="S659" s="1">
        <f>(Table2[[#This Row],[Close Price]]-Table2[[#This Row],[20D EMA]])/Table2[[#This Row],[20D EMA]]</f>
        <v>-7.8808956441467501E-2</v>
      </c>
      <c r="T659" s="1">
        <f>(Table2[[#This Row],[Close Price]]-Table2[[#This Row],[50D EMA]])/Table2[[#This Row],[50D EMA]]</f>
        <v>-0.11442460555170889</v>
      </c>
      <c r="U659" s="1">
        <f>(Table2[[#This Row],[Close Price]]-Table2[[#This Row],[200D EMA]])/Table2[[#This Row],[200D EMA]]</f>
        <v>-0.13830197440432773</v>
      </c>
      <c r="V659">
        <v>0.171351761712178</v>
      </c>
      <c r="W659">
        <v>427.5</v>
      </c>
      <c r="X659">
        <v>446.85</v>
      </c>
      <c r="Y659">
        <v>427.5</v>
      </c>
      <c r="Z659">
        <v>464.65</v>
      </c>
      <c r="AA659">
        <v>427.5</v>
      </c>
      <c r="AB659">
        <v>495.7</v>
      </c>
      <c r="AC659" s="1">
        <f>(Table2[[#This Row],[Close Price]]/Table2[[#This Row],[Day Low]])-1</f>
        <v>3.742690058479603E-3</v>
      </c>
      <c r="AD659" s="1">
        <f>(Table2[[#This Row],[Day High]]/Table2[[#This Row],[Close Price]])-1</f>
        <v>4.1365649032859553E-2</v>
      </c>
      <c r="AE659" s="1">
        <f>(Table2[[#This Row],[Close Price]]/Table2[[#This Row],[Current Week Low]])-1</f>
        <v>3.742690058479603E-3</v>
      </c>
      <c r="AF659" s="1">
        <f>(Table2[[#This Row],[Current Week High]]/Table2[[#This Row],[Close Price]])-1</f>
        <v>8.2847821020741064E-2</v>
      </c>
      <c r="AG659" s="1">
        <f>(Table2[[#This Row],[Close Price]]/Table2[[#This Row],[Current Month Low]])-1</f>
        <v>3.742690058479603E-3</v>
      </c>
      <c r="AH659" s="1">
        <f>(Table2[[#This Row],[Current Month High]]/Table2[[#This Row],[Close Price]])-1</f>
        <v>0.15520857608948946</v>
      </c>
      <c r="AI659">
        <v>55.989279888137901</v>
      </c>
      <c r="AJ659">
        <v>9.7302135276818795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-0.18</v>
      </c>
      <c r="AM659" t="s">
        <v>3161</v>
      </c>
      <c r="AN659">
        <v>-8.8800000000000008</v>
      </c>
      <c r="AO659" t="s">
        <v>3161</v>
      </c>
      <c r="AP659">
        <v>-1.4753449613920999E-2</v>
      </c>
      <c r="AQ659">
        <f>(Table2[[#This Row],[Sharpe Ratio]]-AVERAGE(Table2[Sharpe Ratio]))/_xlfn.STDEV.P(Table2[Sharpe Ratio])</f>
        <v>-0.85302464356000629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574</v>
      </c>
      <c r="AT659">
        <f>_xlfn.RANK.AVG(Table2[[#This Row],[6M Return vs Nifty Z-Score]],Table2[6M Return vs Nifty Z-Score])</f>
        <v>663</v>
      </c>
      <c r="AU659">
        <f>_xlfn.RANK.AVG(Table2[[#This Row],[Sharpe Ratio Z-Score]],Table2[Sharpe Ratio Z-Score])</f>
        <v>585</v>
      </c>
      <c r="AV659">
        <f>(Table2[[#This Row],[Rank 1Y]]+Table2[[#This Row],[Rank 6M]]+Table2[[#This Row],[Rank Sharpe]])/3</f>
        <v>607.33333333333337</v>
      </c>
    </row>
    <row r="660" spans="1:48" x14ac:dyDescent="0.3">
      <c r="A660" t="s">
        <v>1134</v>
      </c>
      <c r="B660" t="s">
        <v>1135</v>
      </c>
      <c r="C660" t="s">
        <v>3130</v>
      </c>
      <c r="D660" t="s">
        <v>436</v>
      </c>
      <c r="E660">
        <v>10612.2619661399</v>
      </c>
      <c r="F660">
        <v>2075.3000000000002</v>
      </c>
      <c r="G660">
        <v>-26.013564927876299</v>
      </c>
      <c r="H660">
        <f>(Table2[[#This Row],[1Y Return vs Nifty]]-AVERAGE(Table2[1Y Return vs Nifty]))/_xlfn.STDEV.P(Table2[1Y Return vs Nifty])</f>
        <v>-0.91910216448550808</v>
      </c>
      <c r="I660">
        <v>-5.4399857500942002</v>
      </c>
      <c r="J660">
        <f>(Table2[[#This Row],[1M Return vs Nifty]]-AVERAGE(Table2[1M Return vs Nifty]))/_xlfn.STDEV.P(Table2[1M Return vs Nifty])</f>
        <v>-0.72749466679937613</v>
      </c>
      <c r="K660">
        <v>-6.8518646339991101</v>
      </c>
      <c r="L660">
        <f>(Table2[[#This Row],[6M Return vs Nifty]]-AVERAGE(Table2[6M Return vs Nifty]))/_xlfn.STDEV.P(Table2[6M Return vs Nifty])</f>
        <v>-0.39608986594915024</v>
      </c>
      <c r="M660">
        <v>-5.6628344435036002</v>
      </c>
      <c r="N660">
        <f>(Table2[[#This Row],[1W Return vs Nifty]]-AVERAGE(Table2[1W Return vs Nifty]))/_xlfn.STDEV.P(Table2[1W Return vs Nifty])</f>
        <v>-1.0181611584800392</v>
      </c>
      <c r="O660">
        <v>2258.29</v>
      </c>
      <c r="P660">
        <v>2226.7551320501202</v>
      </c>
      <c r="Q660">
        <v>2182.1800614906401</v>
      </c>
      <c r="R660">
        <v>21.524763199512201</v>
      </c>
      <c r="S660" s="1">
        <f>(Table2[[#This Row],[Close Price]]-Table2[[#This Row],[20D EMA]])/Table2[[#This Row],[20D EMA]]</f>
        <v>-8.1030337113479567E-2</v>
      </c>
      <c r="T660" s="1">
        <f>(Table2[[#This Row],[Close Price]]-Table2[[#This Row],[50D EMA]])/Table2[[#This Row],[50D EMA]]</f>
        <v>-6.8016069602892942E-2</v>
      </c>
      <c r="U660" s="1">
        <f>(Table2[[#This Row],[Close Price]]-Table2[[#This Row],[200D EMA]])/Table2[[#This Row],[200D EMA]]</f>
        <v>-4.8978571189780974E-2</v>
      </c>
      <c r="V660">
        <v>0.46502116846298402</v>
      </c>
      <c r="W660">
        <v>2018.05</v>
      </c>
      <c r="X660">
        <v>2182.6999999999998</v>
      </c>
      <c r="Y660">
        <v>2018.05</v>
      </c>
      <c r="Z660">
        <v>2252.1999999999998</v>
      </c>
      <c r="AA660">
        <v>2018.05</v>
      </c>
      <c r="AB660">
        <v>2443.15</v>
      </c>
      <c r="AC660" s="1">
        <f>(Table2[[#This Row],[Close Price]]/Table2[[#This Row],[Day Low]])-1</f>
        <v>2.8368970045340891E-2</v>
      </c>
      <c r="AD660" s="1">
        <f>(Table2[[#This Row],[Day High]]/Table2[[#This Row],[Close Price]])-1</f>
        <v>5.1751553992193777E-2</v>
      </c>
      <c r="AE660" s="1">
        <f>(Table2[[#This Row],[Close Price]]/Table2[[#This Row],[Current Week Low]])-1</f>
        <v>2.8368970045340891E-2</v>
      </c>
      <c r="AF660" s="1">
        <f>(Table2[[#This Row],[Current Week High]]/Table2[[#This Row],[Close Price]])-1</f>
        <v>8.5240688093287442E-2</v>
      </c>
      <c r="AG660" s="1">
        <f>(Table2[[#This Row],[Close Price]]/Table2[[#This Row],[Current Month Low]])-1</f>
        <v>2.8368970045340891E-2</v>
      </c>
      <c r="AH660" s="1">
        <f>(Table2[[#This Row],[Current Month High]]/Table2[[#This Row],[Close Price]])-1</f>
        <v>0.17725148171348715</v>
      </c>
      <c r="AI660">
        <v>31.788175203584998</v>
      </c>
      <c r="AJ660">
        <v>14.784292035398201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0.03</v>
      </c>
      <c r="AM660" t="s">
        <v>3162</v>
      </c>
      <c r="AN660">
        <v>-9.3800000000000008</v>
      </c>
      <c r="AO660" t="s">
        <v>3161</v>
      </c>
      <c r="AP660">
        <v>-0.125056386554599</v>
      </c>
      <c r="AQ660">
        <f>(Table2[[#This Row],[Sharpe Ratio]]-AVERAGE(Table2[Sharpe Ratio]))/_xlfn.STDEV.P(Table2[Sharpe Ratio])</f>
        <v>-2.1495784728981793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-5.210426328612253</v>
      </c>
      <c r="AS660">
        <f>_xlfn.RANK.AVG(Table2[[#This Row],[1Y Return vs Nifty Z-Score]],Table2[1Y Return vs Nifty Z-Score])</f>
        <v>637</v>
      </c>
      <c r="AT660">
        <f>_xlfn.RANK.AVG(Table2[[#This Row],[6M Return vs Nifty Z-Score]],Table2[6M Return vs Nifty Z-Score])</f>
        <v>461</v>
      </c>
      <c r="AU660">
        <f>_xlfn.RANK.AVG(Table2[[#This Row],[Sharpe Ratio Z-Score]],Table2[Sharpe Ratio Z-Score])</f>
        <v>728</v>
      </c>
      <c r="AV660">
        <f>(Table2[[#This Row],[Rank 1Y]]+Table2[[#This Row],[Rank 6M]]+Table2[[#This Row],[Rank Sharpe]])/3</f>
        <v>608.66666666666663</v>
      </c>
    </row>
    <row r="661" spans="1:48" x14ac:dyDescent="0.3">
      <c r="A661" t="s">
        <v>1610</v>
      </c>
      <c r="B661" t="s">
        <v>1611</v>
      </c>
      <c r="C661" t="s">
        <v>3126</v>
      </c>
      <c r="D661" t="s">
        <v>439</v>
      </c>
      <c r="E661">
        <v>5638.2208847519996</v>
      </c>
      <c r="F661">
        <v>57.37</v>
      </c>
      <c r="G661">
        <v>-33.005486205465502</v>
      </c>
      <c r="H661">
        <f>(Table2[[#This Row],[1Y Return vs Nifty]]-AVERAGE(Table2[1Y Return vs Nifty]))/_xlfn.STDEV.P(Table2[1Y Return vs Nifty])</f>
        <v>-1.0345617759962089</v>
      </c>
      <c r="I661">
        <v>-4.9496566350290196</v>
      </c>
      <c r="J661">
        <f>(Table2[[#This Row],[1M Return vs Nifty]]-AVERAGE(Table2[1M Return vs Nifty]))/_xlfn.STDEV.P(Table2[1M Return vs Nifty])</f>
        <v>-0.67262225587153235</v>
      </c>
      <c r="K661">
        <v>-29.603334742053502</v>
      </c>
      <c r="L661">
        <f>(Table2[[#This Row],[6M Return vs Nifty]]-AVERAGE(Table2[6M Return vs Nifty]))/_xlfn.STDEV.P(Table2[6M Return vs Nifty])</f>
        <v>-1.1845611704568686</v>
      </c>
      <c r="M661">
        <v>-0.43308760452706402</v>
      </c>
      <c r="N661">
        <f>(Table2[[#This Row],[1W Return vs Nifty]]-AVERAGE(Table2[1W Return vs Nifty]))/_xlfn.STDEV.P(Table2[1W Return vs Nifty])</f>
        <v>-3.6512839358058056E-3</v>
      </c>
      <c r="O661">
        <v>62.05</v>
      </c>
      <c r="P661">
        <v>64.0300981034095</v>
      </c>
      <c r="Q661">
        <v>67.575039270760897</v>
      </c>
      <c r="R661">
        <v>16.4765089374486</v>
      </c>
      <c r="S661" s="1">
        <f>(Table2[[#This Row],[Close Price]]-Table2[[#This Row],[20D EMA]])/Table2[[#This Row],[20D EMA]]</f>
        <v>-7.5423045930701052E-2</v>
      </c>
      <c r="T661" s="1">
        <f>(Table2[[#This Row],[Close Price]]-Table2[[#This Row],[50D EMA]])/Table2[[#This Row],[50D EMA]]</f>
        <v>-0.10401511633877793</v>
      </c>
      <c r="U661" s="1">
        <f>(Table2[[#This Row],[Close Price]]-Table2[[#This Row],[200D EMA]])/Table2[[#This Row],[200D EMA]]</f>
        <v>-0.15101788146761058</v>
      </c>
      <c r="V661">
        <v>0.32531057818937598</v>
      </c>
      <c r="W661">
        <v>57.2</v>
      </c>
      <c r="X661">
        <v>60</v>
      </c>
      <c r="Y661">
        <v>57.2</v>
      </c>
      <c r="Z661">
        <v>61.26</v>
      </c>
      <c r="AA661">
        <v>57.2</v>
      </c>
      <c r="AB661">
        <v>66.099999999999994</v>
      </c>
      <c r="AC661" s="1">
        <f>(Table2[[#This Row],[Close Price]]/Table2[[#This Row],[Day Low]])-1</f>
        <v>2.9720279720277798E-3</v>
      </c>
      <c r="AD661" s="1">
        <f>(Table2[[#This Row],[Day High]]/Table2[[#This Row],[Close Price]])-1</f>
        <v>4.5842774969496292E-2</v>
      </c>
      <c r="AE661" s="1">
        <f>(Table2[[#This Row],[Close Price]]/Table2[[#This Row],[Current Week Low]])-1</f>
        <v>2.9720279720277798E-3</v>
      </c>
      <c r="AF661" s="1">
        <f>(Table2[[#This Row],[Current Week High]]/Table2[[#This Row],[Close Price]])-1</f>
        <v>6.7805473243855774E-2</v>
      </c>
      <c r="AG661" s="1">
        <f>(Table2[[#This Row],[Close Price]]/Table2[[#This Row],[Current Month Low]])-1</f>
        <v>2.9720279720277798E-3</v>
      </c>
      <c r="AH661" s="1">
        <f>(Table2[[#This Row],[Current Month High]]/Table2[[#This Row],[Close Price]])-1</f>
        <v>0.15217012375806171</v>
      </c>
      <c r="AI661">
        <v>70.820986578350997</v>
      </c>
      <c r="AJ661">
        <v>0.29720279720277798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-0.06</v>
      </c>
      <c r="AM661" t="s">
        <v>3161</v>
      </c>
      <c r="AN661">
        <v>-8.9499999999999993</v>
      </c>
      <c r="AO661" t="s">
        <v>3161</v>
      </c>
      <c r="AP661">
        <v>6.4661535656330002E-3</v>
      </c>
      <c r="AQ661">
        <f>(Table2[[#This Row],[Sharpe Ratio]]-AVERAGE(Table2[Sharpe Ratio]))/_xlfn.STDEV.P(Table2[Sharpe Ratio])</f>
        <v>-0.60359921099619684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666</v>
      </c>
      <c r="AT661">
        <f>_xlfn.RANK.AVG(Table2[[#This Row],[6M Return vs Nifty Z-Score]],Table2[6M Return vs Nifty Z-Score])</f>
        <v>678</v>
      </c>
      <c r="AU661">
        <f>_xlfn.RANK.AVG(Table2[[#This Row],[Sharpe Ratio Z-Score]],Table2[Sharpe Ratio Z-Score])</f>
        <v>488</v>
      </c>
      <c r="AV661">
        <f>(Table2[[#This Row],[Rank 1Y]]+Table2[[#This Row],[Rank 6M]]+Table2[[#This Row],[Rank Sharpe]])/3</f>
        <v>610.66666666666663</v>
      </c>
    </row>
    <row r="662" spans="1:48" x14ac:dyDescent="0.3">
      <c r="A662" t="s">
        <v>1751</v>
      </c>
      <c r="B662" t="s">
        <v>1752</v>
      </c>
      <c r="C662" t="s">
        <v>3122</v>
      </c>
      <c r="D662" t="s">
        <v>192</v>
      </c>
      <c r="E662">
        <v>4406.0853599399998</v>
      </c>
      <c r="F662">
        <v>110.44</v>
      </c>
      <c r="G662">
        <v>-22.431268427154301</v>
      </c>
      <c r="H662">
        <f>(Table2[[#This Row],[1Y Return vs Nifty]]-AVERAGE(Table2[1Y Return vs Nifty]))/_xlfn.STDEV.P(Table2[1Y Return vs Nifty])</f>
        <v>-0.85994666975543621</v>
      </c>
      <c r="I662">
        <v>-2.6470959636733302</v>
      </c>
      <c r="J662">
        <f>(Table2[[#This Row],[1M Return vs Nifty]]-AVERAGE(Table2[1M Return vs Nifty]))/_xlfn.STDEV.P(Table2[1M Return vs Nifty])</f>
        <v>-0.41494419543629696</v>
      </c>
      <c r="K662">
        <v>-24.279669613510301</v>
      </c>
      <c r="L662">
        <f>(Table2[[#This Row],[6M Return vs Nifty]]-AVERAGE(Table2[6M Return vs Nifty]))/_xlfn.STDEV.P(Table2[6M Return vs Nifty])</f>
        <v>-1.0000650843257703</v>
      </c>
      <c r="M662">
        <v>5.7464579133157299E-2</v>
      </c>
      <c r="N662">
        <f>(Table2[[#This Row],[1W Return vs Nifty]]-AVERAGE(Table2[1W Return vs Nifty]))/_xlfn.STDEV.P(Table2[1W Return vs Nifty])</f>
        <v>9.1510116725784366E-2</v>
      </c>
      <c r="O662">
        <v>117.78</v>
      </c>
      <c r="P662">
        <v>121.44368488433</v>
      </c>
      <c r="Q662">
        <v>122.94260623975001</v>
      </c>
      <c r="R662">
        <v>35.107202711142399</v>
      </c>
      <c r="S662" s="1">
        <f>(Table2[[#This Row],[Close Price]]-Table2[[#This Row],[20D EMA]])/Table2[[#This Row],[20D EMA]]</f>
        <v>-6.2319578875870293E-2</v>
      </c>
      <c r="T662" s="1">
        <f>(Table2[[#This Row],[Close Price]]-Table2[[#This Row],[50D EMA]])/Table2[[#This Row],[50D EMA]]</f>
        <v>-9.0607304075222578E-2</v>
      </c>
      <c r="U662" s="1">
        <f>(Table2[[#This Row],[Close Price]]-Table2[[#This Row],[200D EMA]])/Table2[[#This Row],[200D EMA]]</f>
        <v>-0.10169465754913894</v>
      </c>
      <c r="V662">
        <v>0.89752068466103596</v>
      </c>
      <c r="W662">
        <v>110</v>
      </c>
      <c r="X662">
        <v>115.17</v>
      </c>
      <c r="Y662">
        <v>110</v>
      </c>
      <c r="Z662">
        <v>119.1</v>
      </c>
      <c r="AA662">
        <v>108.66</v>
      </c>
      <c r="AB662">
        <v>123.5</v>
      </c>
      <c r="AC662" s="1">
        <f>(Table2[[#This Row],[Close Price]]/Table2[[#This Row],[Day Low]])-1</f>
        <v>4.0000000000000036E-3</v>
      </c>
      <c r="AD662" s="1">
        <f>(Table2[[#This Row],[Day High]]/Table2[[#This Row],[Close Price]])-1</f>
        <v>4.2828685258964105E-2</v>
      </c>
      <c r="AE662" s="1">
        <f>(Table2[[#This Row],[Close Price]]/Table2[[#This Row],[Current Week Low]])-1</f>
        <v>4.0000000000000036E-3</v>
      </c>
      <c r="AF662" s="1">
        <f>(Table2[[#This Row],[Current Week High]]/Table2[[#This Row],[Close Price]])-1</f>
        <v>7.8413618254255635E-2</v>
      </c>
      <c r="AG662" s="1">
        <f>(Table2[[#This Row],[Close Price]]/Table2[[#This Row],[Current Month Low]])-1</f>
        <v>1.6381373090373685E-2</v>
      </c>
      <c r="AH662" s="1">
        <f>(Table2[[#This Row],[Current Month High]]/Table2[[#This Row],[Close Price]])-1</f>
        <v>0.11825425570445502</v>
      </c>
      <c r="AI662">
        <v>35.512495472654798</v>
      </c>
      <c r="AJ662">
        <v>7.9042501221299402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-0.17</v>
      </c>
      <c r="AM662" t="s">
        <v>3161</v>
      </c>
      <c r="AN662">
        <v>-3.26</v>
      </c>
      <c r="AO662" t="s">
        <v>3161</v>
      </c>
      <c r="AP662">
        <v>-1.0726448209404001E-2</v>
      </c>
      <c r="AQ662">
        <f>(Table2[[#This Row],[Sharpe Ratio]]-AVERAGE(Table2[Sharpe Ratio]))/_xlfn.STDEV.P(Table2[Sharpe Ratio])</f>
        <v>-0.80568933013508159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613</v>
      </c>
      <c r="AT662">
        <f>_xlfn.RANK.AVG(Table2[[#This Row],[6M Return vs Nifty Z-Score]],Table2[6M Return vs Nifty Z-Score])</f>
        <v>641</v>
      </c>
      <c r="AU662">
        <f>_xlfn.RANK.AVG(Table2[[#This Row],[Sharpe Ratio Z-Score]],Table2[Sharpe Ratio Z-Score])</f>
        <v>578</v>
      </c>
      <c r="AV662">
        <f>(Table2[[#This Row],[Rank 1Y]]+Table2[[#This Row],[Rank 6M]]+Table2[[#This Row],[Rank Sharpe]])/3</f>
        <v>610.66666666666663</v>
      </c>
    </row>
    <row r="663" spans="1:48" x14ac:dyDescent="0.3">
      <c r="A663" t="s">
        <v>2430</v>
      </c>
      <c r="B663" t="s">
        <v>2431</v>
      </c>
      <c r="C663" t="s">
        <v>3124</v>
      </c>
      <c r="D663" t="s">
        <v>77</v>
      </c>
      <c r="E663">
        <v>1986.7852660000001</v>
      </c>
      <c r="F663">
        <v>79.930000000000007</v>
      </c>
      <c r="G663">
        <v>-55.537923469293197</v>
      </c>
      <c r="H663">
        <f>(Table2[[#This Row],[1Y Return vs Nifty]]-AVERAGE(Table2[1Y Return vs Nifty]))/_xlfn.STDEV.P(Table2[1Y Return vs Nifty])</f>
        <v>-1.4066464076137726</v>
      </c>
      <c r="I663">
        <v>-1.9337156501383199</v>
      </c>
      <c r="J663">
        <f>(Table2[[#This Row],[1M Return vs Nifty]]-AVERAGE(Table2[1M Return vs Nifty]))/_xlfn.STDEV.P(Table2[1M Return vs Nifty])</f>
        <v>-0.33511027061026766</v>
      </c>
      <c r="K663">
        <v>-25.068922472530598</v>
      </c>
      <c r="L663">
        <f>(Table2[[#This Row],[6M Return vs Nifty]]-AVERAGE(Table2[6M Return vs Nifty]))/_xlfn.STDEV.P(Table2[6M Return vs Nifty])</f>
        <v>-1.0274173050122866</v>
      </c>
      <c r="M663">
        <v>4.9578467484599799E-2</v>
      </c>
      <c r="N663">
        <f>(Table2[[#This Row],[1W Return vs Nifty]]-AVERAGE(Table2[1W Return vs Nifty]))/_xlfn.STDEV.P(Table2[1W Return vs Nifty])</f>
        <v>8.9980303068344397E-2</v>
      </c>
      <c r="O663">
        <v>82.5</v>
      </c>
      <c r="P663">
        <v>86.372252545452</v>
      </c>
      <c r="Q663">
        <v>94.457071909371194</v>
      </c>
      <c r="R663">
        <v>16.616668016116201</v>
      </c>
      <c r="S663" s="1">
        <f>(Table2[[#This Row],[Close Price]]-Table2[[#This Row],[20D EMA]])/Table2[[#This Row],[20D EMA]]</f>
        <v>-3.1151515151515069E-2</v>
      </c>
      <c r="T663" s="1">
        <f>(Table2[[#This Row],[Close Price]]-Table2[[#This Row],[50D EMA]])/Table2[[#This Row],[50D EMA]]</f>
        <v>-7.4587061881497899E-2</v>
      </c>
      <c r="U663" s="1">
        <f>(Table2[[#This Row],[Close Price]]-Table2[[#This Row],[200D EMA]])/Table2[[#This Row],[200D EMA]]</f>
        <v>-0.15379549265839501</v>
      </c>
      <c r="V663">
        <v>0.48790387332094198</v>
      </c>
      <c r="W663">
        <v>76.12</v>
      </c>
      <c r="X663">
        <v>81.02</v>
      </c>
      <c r="Y663">
        <v>76.12</v>
      </c>
      <c r="Z663">
        <v>82.99</v>
      </c>
      <c r="AA663">
        <v>76.12</v>
      </c>
      <c r="AB663">
        <v>87.5</v>
      </c>
      <c r="AC663" s="1">
        <f>(Table2[[#This Row],[Close Price]]/Table2[[#This Row],[Day Low]])-1</f>
        <v>5.0052548607461889E-2</v>
      </c>
      <c r="AD663" s="1">
        <f>(Table2[[#This Row],[Day High]]/Table2[[#This Row],[Close Price]])-1</f>
        <v>1.3636932315776118E-2</v>
      </c>
      <c r="AE663" s="1">
        <f>(Table2[[#This Row],[Close Price]]/Table2[[#This Row],[Current Week Low]])-1</f>
        <v>5.0052548607461889E-2</v>
      </c>
      <c r="AF663" s="1">
        <f>(Table2[[#This Row],[Current Week High]]/Table2[[#This Row],[Close Price]])-1</f>
        <v>3.8283498060803112E-2</v>
      </c>
      <c r="AG663" s="1">
        <f>(Table2[[#This Row],[Close Price]]/Table2[[#This Row],[Current Month Low]])-1</f>
        <v>5.0052548607461889E-2</v>
      </c>
      <c r="AH663" s="1">
        <f>(Table2[[#This Row],[Current Month High]]/Table2[[#This Row],[Close Price]])-1</f>
        <v>9.4707869385712407E-2</v>
      </c>
      <c r="AI663">
        <v>95.170774427624096</v>
      </c>
      <c r="AJ663">
        <v>0.46505781799899198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-0.15</v>
      </c>
      <c r="AM663" t="s">
        <v>3161</v>
      </c>
      <c r="AN663">
        <v>-8.0500000000000007</v>
      </c>
      <c r="AO663" t="s">
        <v>3161</v>
      </c>
      <c r="AP663">
        <v>1.8909897973610999E-2</v>
      </c>
      <c r="AQ663">
        <f>(Table2[[#This Row],[Sharpe Ratio]]-AVERAGE(Table2[Sharpe Ratio]))/_xlfn.STDEV.P(Table2[Sharpe Ratio])</f>
        <v>-0.45732944782437523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721</v>
      </c>
      <c r="AT663">
        <f>_xlfn.RANK.AVG(Table2[[#This Row],[6M Return vs Nifty Z-Score]],Table2[6M Return vs Nifty Z-Score])</f>
        <v>647</v>
      </c>
      <c r="AU663">
        <f>_xlfn.RANK.AVG(Table2[[#This Row],[Sharpe Ratio Z-Score]],Table2[Sharpe Ratio Z-Score])</f>
        <v>464</v>
      </c>
      <c r="AV663">
        <f>(Table2[[#This Row],[Rank 1Y]]+Table2[[#This Row],[Rank 6M]]+Table2[[#This Row],[Rank Sharpe]])/3</f>
        <v>610.66666666666663</v>
      </c>
    </row>
    <row r="664" spans="1:48" x14ac:dyDescent="0.3">
      <c r="A664" t="s">
        <v>300</v>
      </c>
      <c r="B664" t="s">
        <v>301</v>
      </c>
      <c r="C664" t="s">
        <v>3124</v>
      </c>
      <c r="D664" t="s">
        <v>77</v>
      </c>
      <c r="E664">
        <v>88161.142893119904</v>
      </c>
      <c r="F664">
        <v>24434.400000000001</v>
      </c>
      <c r="G664">
        <v>-30.163740103860501</v>
      </c>
      <c r="H664">
        <f>(Table2[[#This Row],[1Y Return vs Nifty]]-AVERAGE(Table2[1Y Return vs Nifty]))/_xlfn.STDEV.P(Table2[1Y Return vs Nifty])</f>
        <v>-0.98763520347385747</v>
      </c>
      <c r="I664">
        <v>1.9174002954293099</v>
      </c>
      <c r="J664">
        <f>(Table2[[#This Row],[1M Return vs Nifty]]-AVERAGE(Table2[1M Return vs Nifty]))/_xlfn.STDEV.P(Table2[1M Return vs Nifty])</f>
        <v>9.5865598868474441E-2</v>
      </c>
      <c r="K664">
        <v>-9.4057622093607502</v>
      </c>
      <c r="L664">
        <f>(Table2[[#This Row],[6M Return vs Nifty]]-AVERAGE(Table2[6M Return vs Nifty]))/_xlfn.STDEV.P(Table2[6M Return vs Nifty])</f>
        <v>-0.48459733132439287</v>
      </c>
      <c r="M664">
        <v>0.73299356692153295</v>
      </c>
      <c r="N664">
        <f>(Table2[[#This Row],[1W Return vs Nifty]]-AVERAGE(Table2[1W Return vs Nifty]))/_xlfn.STDEV.P(Table2[1W Return vs Nifty])</f>
        <v>0.22255485937843208</v>
      </c>
      <c r="O664">
        <v>24951.040000000001</v>
      </c>
      <c r="P664">
        <v>25392.7022048012</v>
      </c>
      <c r="Q664">
        <v>25875.533891646399</v>
      </c>
      <c r="R664">
        <v>36.976278919347202</v>
      </c>
      <c r="S664" s="1">
        <f>(Table2[[#This Row],[Close Price]]-Table2[[#This Row],[20D EMA]])/Table2[[#This Row],[20D EMA]]</f>
        <v>-2.0706150925973402E-2</v>
      </c>
      <c r="T664" s="1">
        <f>(Table2[[#This Row],[Close Price]]-Table2[[#This Row],[50D EMA]])/Table2[[#This Row],[50D EMA]]</f>
        <v>-3.7739276311443734E-2</v>
      </c>
      <c r="U664" s="1">
        <f>(Table2[[#This Row],[Close Price]]-Table2[[#This Row],[200D EMA]])/Table2[[#This Row],[200D EMA]]</f>
        <v>-5.5694846633160676E-2</v>
      </c>
      <c r="V664">
        <v>0.59743233085089897</v>
      </c>
      <c r="W664">
        <v>24220</v>
      </c>
      <c r="X664">
        <v>24848</v>
      </c>
      <c r="Y664">
        <v>23999.85</v>
      </c>
      <c r="Z664">
        <v>24848</v>
      </c>
      <c r="AA664">
        <v>23999.85</v>
      </c>
      <c r="AB664">
        <v>26698.9</v>
      </c>
      <c r="AC664" s="1">
        <f>(Table2[[#This Row],[Close Price]]/Table2[[#This Row],[Day Low]])-1</f>
        <v>8.8521882741536828E-3</v>
      </c>
      <c r="AD664" s="1">
        <f>(Table2[[#This Row],[Day High]]/Table2[[#This Row],[Close Price]])-1</f>
        <v>1.692695543987166E-2</v>
      </c>
      <c r="AE664" s="1">
        <f>(Table2[[#This Row],[Close Price]]/Table2[[#This Row],[Current Week Low]])-1</f>
        <v>1.810636316476999E-2</v>
      </c>
      <c r="AF664" s="1">
        <f>(Table2[[#This Row],[Current Week High]]/Table2[[#This Row],[Close Price]])-1</f>
        <v>1.692695543987166E-2</v>
      </c>
      <c r="AG664" s="1">
        <f>(Table2[[#This Row],[Close Price]]/Table2[[#This Row],[Current Month Low]])-1</f>
        <v>1.810636316476999E-2</v>
      </c>
      <c r="AH664" s="1">
        <f>(Table2[[#This Row],[Current Month High]]/Table2[[#This Row],[Close Price]])-1</f>
        <v>9.2676718069606867E-2</v>
      </c>
      <c r="AI664">
        <v>25.797032053170899</v>
      </c>
      <c r="AJ664">
        <v>3.0987341772152002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-0.06</v>
      </c>
      <c r="AM664" t="s">
        <v>3161</v>
      </c>
      <c r="AN664">
        <v>-6.14</v>
      </c>
      <c r="AO664" t="s">
        <v>3161</v>
      </c>
      <c r="AP664">
        <v>-7.5805168524047006E-2</v>
      </c>
      <c r="AQ664">
        <f>(Table2[[#This Row],[Sharpe Ratio]]-AVERAGE(Table2[Sharpe Ratio]))/_xlfn.STDEV.P(Table2[Sharpe Ratio])</f>
        <v>-1.5706559427444782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652</v>
      </c>
      <c r="AT664">
        <f>_xlfn.RANK.AVG(Table2[[#This Row],[6M Return vs Nifty Z-Score]],Table2[6M Return vs Nifty Z-Score])</f>
        <v>491</v>
      </c>
      <c r="AU664">
        <f>_xlfn.RANK.AVG(Table2[[#This Row],[Sharpe Ratio Z-Score]],Table2[Sharpe Ratio Z-Score])</f>
        <v>692</v>
      </c>
      <c r="AV664">
        <f>(Table2[[#This Row],[Rank 1Y]]+Table2[[#This Row],[Rank 6M]]+Table2[[#This Row],[Rank Sharpe]])/3</f>
        <v>611.66666666666663</v>
      </c>
    </row>
    <row r="665" spans="1:48" x14ac:dyDescent="0.3">
      <c r="A665" t="s">
        <v>1064</v>
      </c>
      <c r="B665" t="s">
        <v>1065</v>
      </c>
      <c r="C665" t="s">
        <v>3124</v>
      </c>
      <c r="D665" t="s">
        <v>77</v>
      </c>
      <c r="E665">
        <v>12007.589863859999</v>
      </c>
      <c r="F665">
        <v>336.2</v>
      </c>
      <c r="G665">
        <v>-26.832602145214</v>
      </c>
      <c r="H665">
        <f>(Table2[[#This Row],[1Y Return vs Nifty]]-AVERAGE(Table2[1Y Return vs Nifty]))/_xlfn.STDEV.P(Table2[1Y Return vs Nifty])</f>
        <v>-0.93262716214669772</v>
      </c>
      <c r="I665">
        <v>0.32022700511948299</v>
      </c>
      <c r="J665">
        <f>(Table2[[#This Row],[1M Return vs Nifty]]-AVERAGE(Table2[1M Return vs Nifty]))/_xlfn.STDEV.P(Table2[1M Return vs Nifty])</f>
        <v>-8.2873020593693877E-2</v>
      </c>
      <c r="K665">
        <v>-8.6157189620202708</v>
      </c>
      <c r="L665">
        <f>(Table2[[#This Row],[6M Return vs Nifty]]-AVERAGE(Table2[6M Return vs Nifty]))/_xlfn.STDEV.P(Table2[6M Return vs Nifty])</f>
        <v>-0.45721771906682995</v>
      </c>
      <c r="M665">
        <v>-3.7239318765457601E-2</v>
      </c>
      <c r="N665">
        <f>(Table2[[#This Row],[1W Return vs Nifty]]-AVERAGE(Table2[1W Return vs Nifty]))/_xlfn.STDEV.P(Table2[1W Return vs Nifty])</f>
        <v>7.3138665385172982E-2</v>
      </c>
      <c r="O665">
        <v>352.85</v>
      </c>
      <c r="P665">
        <v>350.94042919535099</v>
      </c>
      <c r="Q665">
        <v>345.58745741669497</v>
      </c>
      <c r="R665">
        <v>28.044996709872901</v>
      </c>
      <c r="S665" s="1">
        <f>(Table2[[#This Row],[Close Price]]-Table2[[#This Row],[20D EMA]])/Table2[[#This Row],[20D EMA]]</f>
        <v>-4.7187190024089651E-2</v>
      </c>
      <c r="T665" s="1">
        <f>(Table2[[#This Row],[Close Price]]-Table2[[#This Row],[50D EMA]])/Table2[[#This Row],[50D EMA]]</f>
        <v>-4.2002653353870892E-2</v>
      </c>
      <c r="U665" s="1">
        <f>(Table2[[#This Row],[Close Price]]-Table2[[#This Row],[200D EMA]])/Table2[[#This Row],[200D EMA]]</f>
        <v>-2.7163767709821655E-2</v>
      </c>
      <c r="V665">
        <v>1.0971263984819699</v>
      </c>
      <c r="W665">
        <v>333.25</v>
      </c>
      <c r="X665">
        <v>350</v>
      </c>
      <c r="Y665">
        <v>333.25</v>
      </c>
      <c r="Z665">
        <v>354.75</v>
      </c>
      <c r="AA665">
        <v>333.25</v>
      </c>
      <c r="AB665">
        <v>371</v>
      </c>
      <c r="AC665" s="1">
        <f>(Table2[[#This Row],[Close Price]]/Table2[[#This Row],[Day Low]])-1</f>
        <v>8.8522130532633359E-3</v>
      </c>
      <c r="AD665" s="1">
        <f>(Table2[[#This Row],[Day High]]/Table2[[#This Row],[Close Price]])-1</f>
        <v>4.104699583581195E-2</v>
      </c>
      <c r="AE665" s="1">
        <f>(Table2[[#This Row],[Close Price]]/Table2[[#This Row],[Current Week Low]])-1</f>
        <v>8.8522130532633359E-3</v>
      </c>
      <c r="AF665" s="1">
        <f>(Table2[[#This Row],[Current Week High]]/Table2[[#This Row],[Close Price]])-1</f>
        <v>5.5175490779298064E-2</v>
      </c>
      <c r="AG665" s="1">
        <f>(Table2[[#This Row],[Close Price]]/Table2[[#This Row],[Current Month Low]])-1</f>
        <v>8.8522130532633359E-3</v>
      </c>
      <c r="AH665" s="1">
        <f>(Table2[[#This Row],[Current Month High]]/Table2[[#This Row],[Close Price]])-1</f>
        <v>0.10350981558596084</v>
      </c>
      <c r="AI665">
        <v>18.381915526472302</v>
      </c>
      <c r="AJ665">
        <v>15.4136628904908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0.04</v>
      </c>
      <c r="AM665" t="s">
        <v>3162</v>
      </c>
      <c r="AN665">
        <v>-4.79</v>
      </c>
      <c r="AO665" t="s">
        <v>3161</v>
      </c>
      <c r="AP665">
        <v>-0.104072969351762</v>
      </c>
      <c r="AQ665">
        <f>(Table2[[#This Row],[Sharpe Ratio]]-AVERAGE(Table2[Sharpe Ratio]))/_xlfn.STDEV.P(Table2[Sharpe Ratio])</f>
        <v>-1.902929284023267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-3.3025085204453157</v>
      </c>
      <c r="AS665">
        <f>_xlfn.RANK.AVG(Table2[[#This Row],[1Y Return vs Nifty Z-Score]],Table2[1Y Return vs Nifty Z-Score])</f>
        <v>639</v>
      </c>
      <c r="AT665">
        <f>_xlfn.RANK.AVG(Table2[[#This Row],[6M Return vs Nifty Z-Score]],Table2[6M Return vs Nifty Z-Score])</f>
        <v>483</v>
      </c>
      <c r="AU665">
        <f>_xlfn.RANK.AVG(Table2[[#This Row],[Sharpe Ratio Z-Score]],Table2[Sharpe Ratio Z-Score])</f>
        <v>716</v>
      </c>
      <c r="AV665">
        <f>(Table2[[#This Row],[Rank 1Y]]+Table2[[#This Row],[Rank 6M]]+Table2[[#This Row],[Rank Sharpe]])/3</f>
        <v>612.66666666666663</v>
      </c>
    </row>
    <row r="666" spans="1:48" x14ac:dyDescent="0.3">
      <c r="A666" t="s">
        <v>911</v>
      </c>
      <c r="B666" t="s">
        <v>912</v>
      </c>
      <c r="C666" t="s">
        <v>3116</v>
      </c>
      <c r="D666" t="s">
        <v>54</v>
      </c>
      <c r="E666">
        <v>15948.23176371</v>
      </c>
      <c r="F666">
        <v>1000.1</v>
      </c>
      <c r="G666">
        <v>-57.932698608828602</v>
      </c>
      <c r="H666">
        <f>(Table2[[#This Row],[1Y Return vs Nifty]]-AVERAGE(Table2[1Y Return vs Nifty]))/_xlfn.STDEV.P(Table2[1Y Return vs Nifty])</f>
        <v>-1.4461920197980074</v>
      </c>
      <c r="I666">
        <v>-15.4354563909293</v>
      </c>
      <c r="J666">
        <f>(Table2[[#This Row],[1M Return vs Nifty]]-AVERAGE(Table2[1M Return vs Nifty]))/_xlfn.STDEV.P(Table2[1M Return vs Nifty])</f>
        <v>-1.8460812560297357</v>
      </c>
      <c r="K666">
        <v>-42.085221576333801</v>
      </c>
      <c r="L666">
        <f>(Table2[[#This Row],[6M Return vs Nifty]]-AVERAGE(Table2[6M Return vs Nifty]))/_xlfn.STDEV.P(Table2[6M Return vs Nifty])</f>
        <v>-1.617131441661392</v>
      </c>
      <c r="M666">
        <v>-2.3307113462919</v>
      </c>
      <c r="N666">
        <f>(Table2[[#This Row],[1W Return vs Nifty]]-AVERAGE(Table2[1W Return vs Nifty]))/_xlfn.STDEV.P(Table2[1W Return vs Nifty])</f>
        <v>-0.37176815143732278</v>
      </c>
      <c r="O666">
        <v>1102.3399999999999</v>
      </c>
      <c r="P666">
        <v>1174.44478156276</v>
      </c>
      <c r="Q666">
        <v>1312.7436093984099</v>
      </c>
      <c r="R666">
        <v>16.323826588237701</v>
      </c>
      <c r="S666" s="1">
        <f>(Table2[[#This Row],[Close Price]]-Table2[[#This Row],[20D EMA]])/Table2[[#This Row],[20D EMA]]</f>
        <v>-9.2748153927100438E-2</v>
      </c>
      <c r="T666" s="1">
        <f>(Table2[[#This Row],[Close Price]]-Table2[[#This Row],[50D EMA]])/Table2[[#This Row],[50D EMA]]</f>
        <v>-0.14844868341172271</v>
      </c>
      <c r="U666" s="1">
        <f>(Table2[[#This Row],[Close Price]]-Table2[[#This Row],[200D EMA]])/Table2[[#This Row],[200D EMA]]</f>
        <v>-0.23816045049473514</v>
      </c>
      <c r="V666">
        <v>1.37773386056341</v>
      </c>
      <c r="W666">
        <v>996</v>
      </c>
      <c r="X666">
        <v>1017.4</v>
      </c>
      <c r="Y666">
        <v>986.1</v>
      </c>
      <c r="Z666">
        <v>1031</v>
      </c>
      <c r="AA666">
        <v>986.1</v>
      </c>
      <c r="AB666">
        <v>1207.5</v>
      </c>
      <c r="AC666" s="1">
        <f>(Table2[[#This Row],[Close Price]]/Table2[[#This Row],[Day Low]])-1</f>
        <v>4.116465863453822E-3</v>
      </c>
      <c r="AD666" s="1">
        <f>(Table2[[#This Row],[Day High]]/Table2[[#This Row],[Close Price]])-1</f>
        <v>1.7298270172982688E-2</v>
      </c>
      <c r="AE666" s="1">
        <f>(Table2[[#This Row],[Close Price]]/Table2[[#This Row],[Current Week Low]])-1</f>
        <v>1.4197343068654389E-2</v>
      </c>
      <c r="AF666" s="1">
        <f>(Table2[[#This Row],[Current Week High]]/Table2[[#This Row],[Close Price]])-1</f>
        <v>3.0896910308969128E-2</v>
      </c>
      <c r="AG666" s="1">
        <f>(Table2[[#This Row],[Close Price]]/Table2[[#This Row],[Current Month Low]])-1</f>
        <v>1.4197343068654389E-2</v>
      </c>
      <c r="AH666" s="1">
        <f>(Table2[[#This Row],[Current Month High]]/Table2[[#This Row],[Close Price]])-1</f>
        <v>0.20737926207379265</v>
      </c>
      <c r="AI666">
        <v>79.582041795820402</v>
      </c>
      <c r="AJ666">
        <v>1.41973430686543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-0.25</v>
      </c>
      <c r="AM666" t="s">
        <v>3161</v>
      </c>
      <c r="AN666">
        <v>-13.05</v>
      </c>
      <c r="AO666" t="s">
        <v>3161</v>
      </c>
      <c r="AP666">
        <v>4.1192633064902E-2</v>
      </c>
      <c r="AQ666">
        <f>(Table2[[#This Row],[Sharpe Ratio]]-AVERAGE(Table2[Sharpe Ratio]))/_xlfn.STDEV.P(Table2[Sharpe Ratio])</f>
        <v>-0.19540745089441891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725</v>
      </c>
      <c r="AT666">
        <f>_xlfn.RANK.AVG(Table2[[#This Row],[6M Return vs Nifty Z-Score]],Table2[6M Return vs Nifty Z-Score])</f>
        <v>720</v>
      </c>
      <c r="AU666">
        <f>_xlfn.RANK.AVG(Table2[[#This Row],[Sharpe Ratio Z-Score]],Table2[Sharpe Ratio Z-Score])</f>
        <v>394</v>
      </c>
      <c r="AV666">
        <f>(Table2[[#This Row],[Rank 1Y]]+Table2[[#This Row],[Rank 6M]]+Table2[[#This Row],[Rank Sharpe]])/3</f>
        <v>613</v>
      </c>
    </row>
    <row r="667" spans="1:48" x14ac:dyDescent="0.3">
      <c r="A667" t="s">
        <v>1222</v>
      </c>
      <c r="B667" t="s">
        <v>1223</v>
      </c>
      <c r="C667" t="s">
        <v>3115</v>
      </c>
      <c r="D667" t="s">
        <v>21</v>
      </c>
      <c r="E667">
        <v>9420.2799427600003</v>
      </c>
      <c r="F667">
        <v>457.3</v>
      </c>
      <c r="G667">
        <v>-8.3886336244853705</v>
      </c>
      <c r="H667">
        <f>(Table2[[#This Row],[1Y Return vs Nifty]]-AVERAGE(Table2[1Y Return vs Nifty]))/_xlfn.STDEV.P(Table2[1Y Return vs Nifty])</f>
        <v>-0.62805659340408448</v>
      </c>
      <c r="I667">
        <v>4.9468271517484403</v>
      </c>
      <c r="J667">
        <f>(Table2[[#This Row],[1M Return vs Nifty]]-AVERAGE(Table2[1M Return vs Nifty]))/_xlfn.STDEV.P(Table2[1M Return vs Nifty])</f>
        <v>0.43488677919077995</v>
      </c>
      <c r="K667">
        <v>-20.851532594684599</v>
      </c>
      <c r="L667">
        <f>(Table2[[#This Row],[6M Return vs Nifty]]-AVERAGE(Table2[6M Return vs Nifty]))/_xlfn.STDEV.P(Table2[6M Return vs Nifty])</f>
        <v>-0.88126011680379024</v>
      </c>
      <c r="M667">
        <v>5.9828281843528899</v>
      </c>
      <c r="N667">
        <f>(Table2[[#This Row],[1W Return vs Nifty]]-AVERAGE(Table2[1W Return vs Nifty]))/_xlfn.STDEV.P(Table2[1W Return vs Nifty])</f>
        <v>1.2409615285912312</v>
      </c>
      <c r="O667">
        <v>471.83</v>
      </c>
      <c r="P667">
        <v>479.914131625648</v>
      </c>
      <c r="Q667">
        <v>480.34207605191398</v>
      </c>
      <c r="R667">
        <v>37.018452089674597</v>
      </c>
      <c r="S667" s="1">
        <f>(Table2[[#This Row],[Close Price]]-Table2[[#This Row],[20D EMA]])/Table2[[#This Row],[20D EMA]]</f>
        <v>-3.0794989720873987E-2</v>
      </c>
      <c r="T667" s="1">
        <f>(Table2[[#This Row],[Close Price]]-Table2[[#This Row],[50D EMA]])/Table2[[#This Row],[50D EMA]]</f>
        <v>-4.7121203847541426E-2</v>
      </c>
      <c r="U667" s="1">
        <f>(Table2[[#This Row],[Close Price]]-Table2[[#This Row],[200D EMA]])/Table2[[#This Row],[200D EMA]]</f>
        <v>-4.7970138783810491E-2</v>
      </c>
      <c r="V667">
        <v>0.99127705818860101</v>
      </c>
      <c r="W667">
        <v>455</v>
      </c>
      <c r="X667">
        <v>482.4</v>
      </c>
      <c r="Y667">
        <v>455</v>
      </c>
      <c r="Z667">
        <v>488.9</v>
      </c>
      <c r="AA667">
        <v>448.85</v>
      </c>
      <c r="AB667">
        <v>493.45</v>
      </c>
      <c r="AC667" s="1">
        <f>(Table2[[#This Row],[Close Price]]/Table2[[#This Row],[Day Low]])-1</f>
        <v>5.0549450549450814E-3</v>
      </c>
      <c r="AD667" s="1">
        <f>(Table2[[#This Row],[Day High]]/Table2[[#This Row],[Close Price]])-1</f>
        <v>5.4887382462278422E-2</v>
      </c>
      <c r="AE667" s="1">
        <f>(Table2[[#This Row],[Close Price]]/Table2[[#This Row],[Current Week Low]])-1</f>
        <v>5.0549450549450814E-3</v>
      </c>
      <c r="AF667" s="1">
        <f>(Table2[[#This Row],[Current Week High]]/Table2[[#This Row],[Close Price]])-1</f>
        <v>6.9101246446533926E-2</v>
      </c>
      <c r="AG667" s="1">
        <f>(Table2[[#This Row],[Close Price]]/Table2[[#This Row],[Current Month Low]])-1</f>
        <v>1.8825888381419187E-2</v>
      </c>
      <c r="AH667" s="1">
        <f>(Table2[[#This Row],[Current Month High]]/Table2[[#This Row],[Close Price]])-1</f>
        <v>7.9050951235512645E-2</v>
      </c>
      <c r="AI667">
        <v>25.738027553028601</v>
      </c>
      <c r="AJ667">
        <v>15.713562753036401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</v>
      </c>
      <c r="AM667">
        <v>0</v>
      </c>
      <c r="AN667">
        <v>-0.65</v>
      </c>
      <c r="AO667" t="s">
        <v>3161</v>
      </c>
      <c r="AP667">
        <v>-8.7416832917293005E-2</v>
      </c>
      <c r="AQ667">
        <f>(Table2[[#This Row],[Sharpe Ratio]]-AVERAGE(Table2[Sharpe Ratio]))/_xlfn.STDEV.P(Table2[Sharpe Ratio])</f>
        <v>-1.7071450367941643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530</v>
      </c>
      <c r="AT667">
        <f>_xlfn.RANK.AVG(Table2[[#This Row],[6M Return vs Nifty Z-Score]],Table2[6M Return vs Nifty Z-Score])</f>
        <v>612</v>
      </c>
      <c r="AU667">
        <f>_xlfn.RANK.AVG(Table2[[#This Row],[Sharpe Ratio Z-Score]],Table2[Sharpe Ratio Z-Score])</f>
        <v>700</v>
      </c>
      <c r="AV667">
        <f>(Table2[[#This Row],[Rank 1Y]]+Table2[[#This Row],[Rank 6M]]+Table2[[#This Row],[Rank Sharpe]])/3</f>
        <v>614</v>
      </c>
    </row>
    <row r="668" spans="1:48" x14ac:dyDescent="0.3">
      <c r="A668" t="s">
        <v>1634</v>
      </c>
      <c r="B668" t="s">
        <v>1635</v>
      </c>
      <c r="C668" t="s">
        <v>3130</v>
      </c>
      <c r="D668" t="s">
        <v>268</v>
      </c>
      <c r="E668">
        <v>5425.9284936280001</v>
      </c>
      <c r="F668">
        <v>161.32</v>
      </c>
      <c r="G668">
        <v>-14.4763369026519</v>
      </c>
      <c r="H668">
        <f>(Table2[[#This Row],[1Y Return vs Nifty]]-AVERAGE(Table2[1Y Return vs Nifty]))/_xlfn.STDEV.P(Table2[1Y Return vs Nifty])</f>
        <v>-0.72858459244526941</v>
      </c>
      <c r="I668">
        <v>1.95805482536507</v>
      </c>
      <c r="J668">
        <f>(Table2[[#This Row],[1M Return vs Nifty]]-AVERAGE(Table2[1M Return vs Nifty]))/_xlfn.STDEV.P(Table2[1M Return vs Nifty])</f>
        <v>0.10041522075339311</v>
      </c>
      <c r="K668">
        <v>-19.664615678868699</v>
      </c>
      <c r="L668">
        <f>(Table2[[#This Row],[6M Return vs Nifty]]-AVERAGE(Table2[6M Return vs Nifty]))/_xlfn.STDEV.P(Table2[6M Return vs Nifty])</f>
        <v>-0.8401265142492752</v>
      </c>
      <c r="M668">
        <v>0.96332009159639997</v>
      </c>
      <c r="N668">
        <f>(Table2[[#This Row],[1W Return vs Nifty]]-AVERAGE(Table2[1W Return vs Nifty]))/_xlfn.STDEV.P(Table2[1W Return vs Nifty])</f>
        <v>0.26723551808845059</v>
      </c>
      <c r="O668">
        <v>172.93</v>
      </c>
      <c r="P668">
        <v>171.78904201757001</v>
      </c>
      <c r="Q668">
        <v>168.11264071099799</v>
      </c>
      <c r="R668">
        <v>29.546516089561401</v>
      </c>
      <c r="S668" s="1">
        <f>(Table2[[#This Row],[Close Price]]-Table2[[#This Row],[20D EMA]])/Table2[[#This Row],[20D EMA]]</f>
        <v>-6.713699184641192E-2</v>
      </c>
      <c r="T668" s="1">
        <f>(Table2[[#This Row],[Close Price]]-Table2[[#This Row],[50D EMA]])/Table2[[#This Row],[50D EMA]]</f>
        <v>-6.0941267816717201E-2</v>
      </c>
      <c r="U668" s="1">
        <f>(Table2[[#This Row],[Close Price]]-Table2[[#This Row],[200D EMA]])/Table2[[#This Row],[200D EMA]]</f>
        <v>-4.0405294225763853E-2</v>
      </c>
      <c r="V668">
        <v>0.91272835895789906</v>
      </c>
      <c r="W668">
        <v>160.36000000000001</v>
      </c>
      <c r="X668">
        <v>170.12</v>
      </c>
      <c r="Y668">
        <v>160.36000000000001</v>
      </c>
      <c r="Z668">
        <v>179.45</v>
      </c>
      <c r="AA668">
        <v>159.69999999999999</v>
      </c>
      <c r="AB668">
        <v>185</v>
      </c>
      <c r="AC668" s="1">
        <f>(Table2[[#This Row],[Close Price]]/Table2[[#This Row],[Day Low]])-1</f>
        <v>5.9865303068096232E-3</v>
      </c>
      <c r="AD668" s="1">
        <f>(Table2[[#This Row],[Day High]]/Table2[[#This Row],[Close Price]])-1</f>
        <v>5.4549962806843544E-2</v>
      </c>
      <c r="AE668" s="1">
        <f>(Table2[[#This Row],[Close Price]]/Table2[[#This Row],[Current Week Low]])-1</f>
        <v>5.9865303068096232E-3</v>
      </c>
      <c r="AF668" s="1">
        <f>(Table2[[#This Row],[Current Week High]]/Table2[[#This Row],[Close Price]])-1</f>
        <v>0.11238532110091737</v>
      </c>
      <c r="AG668" s="1">
        <f>(Table2[[#This Row],[Close Price]]/Table2[[#This Row],[Current Month Low]])-1</f>
        <v>1.0144020037570423E-2</v>
      </c>
      <c r="AH668" s="1">
        <f>(Table2[[#This Row],[Current Month High]]/Table2[[#This Row],[Close Price]])-1</f>
        <v>0.14678899082568808</v>
      </c>
      <c r="AI668">
        <v>36.126952640714102</v>
      </c>
      <c r="AJ668">
        <v>24.044598231449399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0.05</v>
      </c>
      <c r="AM668" t="s">
        <v>3162</v>
      </c>
      <c r="AN668">
        <v>-5.73</v>
      </c>
      <c r="AO668" t="s">
        <v>3161</v>
      </c>
      <c r="AP668">
        <v>-5.9507050024012999E-2</v>
      </c>
      <c r="AQ668">
        <f>(Table2[[#This Row],[Sharpe Ratio]]-AVERAGE(Table2[Sharpe Ratio]))/_xlfn.STDEV.P(Table2[Sharpe Ratio])</f>
        <v>-1.3790800106948078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-2.5801403785475086</v>
      </c>
      <c r="AS668">
        <f>_xlfn.RANK.AVG(Table2[[#This Row],[1Y Return vs Nifty Z-Score]],Table2[1Y Return vs Nifty Z-Score])</f>
        <v>571</v>
      </c>
      <c r="AT668">
        <f>_xlfn.RANK.AVG(Table2[[#This Row],[6M Return vs Nifty Z-Score]],Table2[6M Return vs Nifty Z-Score])</f>
        <v>598</v>
      </c>
      <c r="AU668">
        <f>_xlfn.RANK.AVG(Table2[[#This Row],[Sharpe Ratio Z-Score]],Table2[Sharpe Ratio Z-Score])</f>
        <v>674</v>
      </c>
      <c r="AV668">
        <f>(Table2[[#This Row],[Rank 1Y]]+Table2[[#This Row],[Rank 6M]]+Table2[[#This Row],[Rank Sharpe]])/3</f>
        <v>614.33333333333337</v>
      </c>
    </row>
    <row r="669" spans="1:48" x14ac:dyDescent="0.3">
      <c r="A669" t="s">
        <v>794</v>
      </c>
      <c r="B669" t="s">
        <v>795</v>
      </c>
      <c r="C669" t="s">
        <v>3124</v>
      </c>
      <c r="D669" t="s">
        <v>77</v>
      </c>
      <c r="E669">
        <v>19537.835440300001</v>
      </c>
      <c r="F669">
        <v>826.85</v>
      </c>
      <c r="G669">
        <v>-39.618893844133297</v>
      </c>
      <c r="H669">
        <f>(Table2[[#This Row],[1Y Return vs Nifty]]-AVERAGE(Table2[1Y Return vs Nifty]))/_xlfn.STDEV.P(Table2[1Y Return vs Nifty])</f>
        <v>-1.1437708826790811</v>
      </c>
      <c r="I669">
        <v>4.5183419066853396</v>
      </c>
      <c r="J669">
        <f>(Table2[[#This Row],[1M Return vs Nifty]]-AVERAGE(Table2[1M Return vs Nifty]))/_xlfn.STDEV.P(Table2[1M Return vs Nifty])</f>
        <v>0.38693527535137451</v>
      </c>
      <c r="K669">
        <v>-5.7054656197245803</v>
      </c>
      <c r="L669">
        <f>(Table2[[#This Row],[6M Return vs Nifty]]-AVERAGE(Table2[6M Return vs Nifty]))/_xlfn.STDEV.P(Table2[6M Return vs Nifty])</f>
        <v>-0.35636044530167282</v>
      </c>
      <c r="M669">
        <v>-2.2415008199761099</v>
      </c>
      <c r="N669">
        <f>(Table2[[#This Row],[1W Return vs Nifty]]-AVERAGE(Table2[1W Return vs Nifty]))/_xlfn.STDEV.P(Table2[1W Return vs Nifty])</f>
        <v>-0.35446235009601557</v>
      </c>
      <c r="O669">
        <v>852.57</v>
      </c>
      <c r="P669">
        <v>843.65322312140199</v>
      </c>
      <c r="Q669">
        <v>844.56188556766006</v>
      </c>
      <c r="R669">
        <v>23.940004417360601</v>
      </c>
      <c r="S669" s="1">
        <f>(Table2[[#This Row],[Close Price]]-Table2[[#This Row],[20D EMA]])/Table2[[#This Row],[20D EMA]]</f>
        <v>-3.0167610870661676E-2</v>
      </c>
      <c r="T669" s="1">
        <f>(Table2[[#This Row],[Close Price]]-Table2[[#This Row],[50D EMA]])/Table2[[#This Row],[50D EMA]]</f>
        <v>-1.9917215582051988E-2</v>
      </c>
      <c r="U669" s="1">
        <f>(Table2[[#This Row],[Close Price]]-Table2[[#This Row],[200D EMA]])/Table2[[#This Row],[200D EMA]]</f>
        <v>-2.0971684692774464E-2</v>
      </c>
      <c r="V669">
        <v>0.66997016823050504</v>
      </c>
      <c r="W669">
        <v>825.6</v>
      </c>
      <c r="X669">
        <v>841.05</v>
      </c>
      <c r="Y669">
        <v>825.6</v>
      </c>
      <c r="Z669">
        <v>851.75</v>
      </c>
      <c r="AA669">
        <v>825.6</v>
      </c>
      <c r="AB669">
        <v>886.8</v>
      </c>
      <c r="AC669" s="1">
        <f>(Table2[[#This Row],[Close Price]]/Table2[[#This Row],[Day Low]])-1</f>
        <v>1.5140503875969991E-3</v>
      </c>
      <c r="AD669" s="1">
        <f>(Table2[[#This Row],[Day High]]/Table2[[#This Row],[Close Price]])-1</f>
        <v>1.7173610691177288E-2</v>
      </c>
      <c r="AE669" s="1">
        <f>(Table2[[#This Row],[Close Price]]/Table2[[#This Row],[Current Week Low]])-1</f>
        <v>1.5140503875969991E-3</v>
      </c>
      <c r="AF669" s="1">
        <f>(Table2[[#This Row],[Current Week High]]/Table2[[#This Row],[Close Price]])-1</f>
        <v>3.0114289169740571E-2</v>
      </c>
      <c r="AG669" s="1">
        <f>(Table2[[#This Row],[Close Price]]/Table2[[#This Row],[Current Month Low]])-1</f>
        <v>1.5140503875969991E-3</v>
      </c>
      <c r="AH669" s="1">
        <f>(Table2[[#This Row],[Current Month High]]/Table2[[#This Row],[Close Price]])-1</f>
        <v>7.2504081756062044E-2</v>
      </c>
      <c r="AI669">
        <v>27.979681925379399</v>
      </c>
      <c r="AJ669">
        <v>18.121428571428499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0.05</v>
      </c>
      <c r="AM669" t="s">
        <v>3162</v>
      </c>
      <c r="AN669">
        <v>-4.79</v>
      </c>
      <c r="AO669" t="s">
        <v>3161</v>
      </c>
      <c r="AP669">
        <v>-9.6100695203515996E-2</v>
      </c>
      <c r="AQ669">
        <f>(Table2[[#This Row],[Sharpe Ratio]]-AVERAGE(Table2[Sharpe Ratio]))/_xlfn.STDEV.P(Table2[Sharpe Ratio])</f>
        <v>-1.809219335202946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690</v>
      </c>
      <c r="AT669">
        <f>_xlfn.RANK.AVG(Table2[[#This Row],[6M Return vs Nifty Z-Score]],Table2[6M Return vs Nifty Z-Score])</f>
        <v>446</v>
      </c>
      <c r="AU669">
        <f>_xlfn.RANK.AVG(Table2[[#This Row],[Sharpe Ratio Z-Score]],Table2[Sharpe Ratio Z-Score])</f>
        <v>709</v>
      </c>
      <c r="AV669">
        <f>(Table2[[#This Row],[Rank 1Y]]+Table2[[#This Row],[Rank 6M]]+Table2[[#This Row],[Rank Sharpe]])/3</f>
        <v>615</v>
      </c>
    </row>
    <row r="670" spans="1:48" x14ac:dyDescent="0.3">
      <c r="A670" t="s">
        <v>849</v>
      </c>
      <c r="B670" t="s">
        <v>850</v>
      </c>
      <c r="C670" t="s">
        <v>3125</v>
      </c>
      <c r="D670" t="s">
        <v>602</v>
      </c>
      <c r="E670">
        <v>17941.801946299998</v>
      </c>
      <c r="F670">
        <v>1395.95</v>
      </c>
      <c r="G670">
        <v>-34.3074607433784</v>
      </c>
      <c r="H670">
        <f>(Table2[[#This Row],[1Y Return vs Nifty]]-AVERAGE(Table2[1Y Return vs Nifty]))/_xlfn.STDEV.P(Table2[1Y Return vs Nifty])</f>
        <v>-1.0560616568409884</v>
      </c>
      <c r="I670">
        <v>5.0891595776937297</v>
      </c>
      <c r="J670">
        <f>(Table2[[#This Row],[1M Return vs Nifty]]-AVERAGE(Table2[1M Return vs Nifty]))/_xlfn.STDEV.P(Table2[1M Return vs Nifty])</f>
        <v>0.45081510799048541</v>
      </c>
      <c r="K670">
        <v>-5.5995046492269402</v>
      </c>
      <c r="L670">
        <f>(Table2[[#This Row],[6M Return vs Nifty]]-AVERAGE(Table2[6M Return vs Nifty]))/_xlfn.STDEV.P(Table2[6M Return vs Nifty])</f>
        <v>-0.35268827887733262</v>
      </c>
      <c r="M670">
        <v>3.2952807614117199</v>
      </c>
      <c r="N670">
        <f>(Table2[[#This Row],[1W Return vs Nifty]]-AVERAGE(Table2[1W Return vs Nifty]))/_xlfn.STDEV.P(Table2[1W Return vs Nifty])</f>
        <v>0.71960868249183774</v>
      </c>
      <c r="O670">
        <v>1420.75</v>
      </c>
      <c r="P670">
        <v>1433.2956351182099</v>
      </c>
      <c r="Q670">
        <v>1465.0367599390199</v>
      </c>
      <c r="R670">
        <v>41.605905581583102</v>
      </c>
      <c r="S670" s="1">
        <f>(Table2[[#This Row],[Close Price]]-Table2[[#This Row],[20D EMA]])/Table2[[#This Row],[20D EMA]]</f>
        <v>-1.7455569241597715E-2</v>
      </c>
      <c r="T670" s="1">
        <f>(Table2[[#This Row],[Close Price]]-Table2[[#This Row],[50D EMA]])/Table2[[#This Row],[50D EMA]]</f>
        <v>-2.6055779563669595E-2</v>
      </c>
      <c r="U670" s="1">
        <f>(Table2[[#This Row],[Close Price]]-Table2[[#This Row],[200D EMA]])/Table2[[#This Row],[200D EMA]]</f>
        <v>-4.7157014641663685E-2</v>
      </c>
      <c r="V670">
        <v>0.91585626971483802</v>
      </c>
      <c r="W670">
        <v>1389.05</v>
      </c>
      <c r="X670">
        <v>1436.95</v>
      </c>
      <c r="Y670">
        <v>1389.05</v>
      </c>
      <c r="Z670">
        <v>1465.8</v>
      </c>
      <c r="AA670">
        <v>1340</v>
      </c>
      <c r="AB670">
        <v>1468.8</v>
      </c>
      <c r="AC670" s="1">
        <f>(Table2[[#This Row],[Close Price]]/Table2[[#This Row],[Day Low]])-1</f>
        <v>4.9674237788417397E-3</v>
      </c>
      <c r="AD670" s="1">
        <f>(Table2[[#This Row],[Day High]]/Table2[[#This Row],[Close Price]])-1</f>
        <v>2.9370679465596794E-2</v>
      </c>
      <c r="AE670" s="1">
        <f>(Table2[[#This Row],[Close Price]]/Table2[[#This Row],[Current Week Low]])-1</f>
        <v>4.9674237788417397E-3</v>
      </c>
      <c r="AF670" s="1">
        <f>(Table2[[#This Row],[Current Week High]]/Table2[[#This Row],[Close Price]])-1</f>
        <v>5.0037608796876576E-2</v>
      </c>
      <c r="AG670" s="1">
        <f>(Table2[[#This Row],[Close Price]]/Table2[[#This Row],[Current Month Low]])-1</f>
        <v>4.175373134328364E-2</v>
      </c>
      <c r="AH670" s="1">
        <f>(Table2[[#This Row],[Current Month High]]/Table2[[#This Row],[Close Price]])-1</f>
        <v>5.2186682904115322E-2</v>
      </c>
      <c r="AI670">
        <v>23.518034313549901</v>
      </c>
      <c r="AJ670">
        <v>10.003940110323001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-0.14000000000000001</v>
      </c>
      <c r="AM670" t="s">
        <v>3161</v>
      </c>
      <c r="AN670">
        <v>2.2999999999999998</v>
      </c>
      <c r="AO670" t="s">
        <v>3162</v>
      </c>
      <c r="AP670">
        <v>-0.13643636360210001</v>
      </c>
      <c r="AQ670">
        <f>(Table2[[#This Row],[Sharpe Ratio]]-AVERAGE(Table2[Sharpe Ratio]))/_xlfn.STDEV.P(Table2[Sharpe Ratio])</f>
        <v>-2.2833442023334087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673</v>
      </c>
      <c r="AT670">
        <f>_xlfn.RANK.AVG(Table2[[#This Row],[6M Return vs Nifty Z-Score]],Table2[6M Return vs Nifty Z-Score])</f>
        <v>443</v>
      </c>
      <c r="AU670">
        <f>_xlfn.RANK.AVG(Table2[[#This Row],[Sharpe Ratio Z-Score]],Table2[Sharpe Ratio Z-Score])</f>
        <v>730</v>
      </c>
      <c r="AV670">
        <f>(Table2[[#This Row],[Rank 1Y]]+Table2[[#This Row],[Rank 6M]]+Table2[[#This Row],[Rank Sharpe]])/3</f>
        <v>615.33333333333337</v>
      </c>
    </row>
    <row r="671" spans="1:48" x14ac:dyDescent="0.3">
      <c r="A671" t="s">
        <v>1693</v>
      </c>
      <c r="B671" t="s">
        <v>1694</v>
      </c>
      <c r="C671" t="s">
        <v>3126</v>
      </c>
      <c r="D671" t="s">
        <v>1146</v>
      </c>
      <c r="E671">
        <v>4918.5554469999997</v>
      </c>
      <c r="F671">
        <v>2934.2</v>
      </c>
      <c r="G671">
        <v>-9.7933698724184204</v>
      </c>
      <c r="H671">
        <f>(Table2[[#This Row],[1Y Return vs Nifty]]-AVERAGE(Table2[1Y Return vs Nifty]))/_xlfn.STDEV.P(Table2[1Y Return vs Nifty])</f>
        <v>-0.65125340798796849</v>
      </c>
      <c r="I671">
        <v>0.60746923688245003</v>
      </c>
      <c r="J671">
        <f>(Table2[[#This Row],[1M Return vs Nifty]]-AVERAGE(Table2[1M Return vs Nifty]))/_xlfn.STDEV.P(Table2[1M Return vs Nifty])</f>
        <v>-5.0727930096603542E-2</v>
      </c>
      <c r="K671">
        <v>-21.999601080979801</v>
      </c>
      <c r="L671">
        <f>(Table2[[#This Row],[6M Return vs Nifty]]-AVERAGE(Table2[6M Return vs Nifty]))/_xlfn.STDEV.P(Table2[6M Return vs Nifty])</f>
        <v>-0.92104739440625683</v>
      </c>
      <c r="M671">
        <v>2.2353075890062</v>
      </c>
      <c r="N671">
        <f>(Table2[[#This Row],[1W Return vs Nifty]]-AVERAGE(Table2[1W Return vs Nifty]))/_xlfn.STDEV.P(Table2[1W Return vs Nifty])</f>
        <v>0.51398625309565216</v>
      </c>
      <c r="O671">
        <v>3032.61</v>
      </c>
      <c r="P671">
        <v>3070.1304272163502</v>
      </c>
      <c r="Q671">
        <v>3007.2978568470598</v>
      </c>
      <c r="R671">
        <v>32.413745574318803</v>
      </c>
      <c r="S671" s="1">
        <f>(Table2[[#This Row],[Close Price]]-Table2[[#This Row],[20D EMA]])/Table2[[#This Row],[20D EMA]]</f>
        <v>-3.2450595361751197E-2</v>
      </c>
      <c r="T671" s="1">
        <f>(Table2[[#This Row],[Close Price]]-Table2[[#This Row],[50D EMA]])/Table2[[#This Row],[50D EMA]]</f>
        <v>-4.4275131118646595E-2</v>
      </c>
      <c r="U671" s="1">
        <f>(Table2[[#This Row],[Close Price]]-Table2[[#This Row],[200D EMA]])/Table2[[#This Row],[200D EMA]]</f>
        <v>-2.4306823044025972E-2</v>
      </c>
      <c r="V671">
        <v>0.36950749818912298</v>
      </c>
      <c r="W671">
        <v>2900</v>
      </c>
      <c r="X671">
        <v>2989.3</v>
      </c>
      <c r="Y671">
        <v>2900</v>
      </c>
      <c r="Z671">
        <v>3025.8</v>
      </c>
      <c r="AA671">
        <v>2900</v>
      </c>
      <c r="AB671">
        <v>3140</v>
      </c>
      <c r="AC671" s="1">
        <f>(Table2[[#This Row],[Close Price]]/Table2[[#This Row],[Day Low]])-1</f>
        <v>1.1793103448275888E-2</v>
      </c>
      <c r="AD671" s="1">
        <f>(Table2[[#This Row],[Day High]]/Table2[[#This Row],[Close Price]])-1</f>
        <v>1.8778542703292267E-2</v>
      </c>
      <c r="AE671" s="1">
        <f>(Table2[[#This Row],[Close Price]]/Table2[[#This Row],[Current Week Low]])-1</f>
        <v>1.1793103448275888E-2</v>
      </c>
      <c r="AF671" s="1">
        <f>(Table2[[#This Row],[Current Week High]]/Table2[[#This Row],[Close Price]])-1</f>
        <v>3.1218049212732746E-2</v>
      </c>
      <c r="AG671" s="1">
        <f>(Table2[[#This Row],[Close Price]]/Table2[[#This Row],[Current Month Low]])-1</f>
        <v>1.1793103448275888E-2</v>
      </c>
      <c r="AH671" s="1">
        <f>(Table2[[#This Row],[Current Month High]]/Table2[[#This Row],[Close Price]])-1</f>
        <v>7.0138368209392787E-2</v>
      </c>
      <c r="AI671">
        <v>26.0991070819985</v>
      </c>
      <c r="AJ671">
        <v>27.5739130434782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0</v>
      </c>
      <c r="AM671">
        <v>0</v>
      </c>
      <c r="AN671">
        <v>-3.52</v>
      </c>
      <c r="AO671" t="s">
        <v>3161</v>
      </c>
      <c r="AP671">
        <v>-7.3075947221146006E-2</v>
      </c>
      <c r="AQ671">
        <f>(Table2[[#This Row],[Sharpe Ratio]]-AVERAGE(Table2[Sharpe Ratio]))/_xlfn.STDEV.P(Table2[Sharpe Ratio])</f>
        <v>-1.5385753614876916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542</v>
      </c>
      <c r="AT671">
        <f>_xlfn.RANK.AVG(Table2[[#This Row],[6M Return vs Nifty Z-Score]],Table2[6M Return vs Nifty Z-Score])</f>
        <v>619</v>
      </c>
      <c r="AU671">
        <f>_xlfn.RANK.AVG(Table2[[#This Row],[Sharpe Ratio Z-Score]],Table2[Sharpe Ratio Z-Score])</f>
        <v>690</v>
      </c>
      <c r="AV671">
        <f>(Table2[[#This Row],[Rank 1Y]]+Table2[[#This Row],[Rank 6M]]+Table2[[#This Row],[Rank Sharpe]])/3</f>
        <v>617</v>
      </c>
    </row>
    <row r="672" spans="1:48" x14ac:dyDescent="0.3">
      <c r="A672" t="s">
        <v>1271</v>
      </c>
      <c r="B672" t="s">
        <v>1272</v>
      </c>
      <c r="C672" t="s">
        <v>3119</v>
      </c>
      <c r="D672" t="s">
        <v>48</v>
      </c>
      <c r="E672">
        <v>8781.3356179500006</v>
      </c>
      <c r="F672">
        <v>342.3</v>
      </c>
      <c r="G672">
        <v>-17.752628462841901</v>
      </c>
      <c r="H672">
        <f>(Table2[[#This Row],[1Y Return vs Nifty]]-AVERAGE(Table2[1Y Return vs Nifty]))/_xlfn.STDEV.P(Table2[1Y Return vs Nifty])</f>
        <v>-0.78268693938498701</v>
      </c>
      <c r="I672">
        <v>-11.0272167553433</v>
      </c>
      <c r="J672">
        <f>(Table2[[#This Row],[1M Return vs Nifty]]-AVERAGE(Table2[1M Return vs Nifty]))/_xlfn.STDEV.P(Table2[1M Return vs Nifty])</f>
        <v>-1.352758038378</v>
      </c>
      <c r="K672">
        <v>-30.288711408564101</v>
      </c>
      <c r="L672">
        <f>(Table2[[#This Row],[6M Return vs Nifty]]-AVERAGE(Table2[6M Return vs Nifty]))/_xlfn.STDEV.P(Table2[6M Return vs Nifty])</f>
        <v>-1.2083134744511257</v>
      </c>
      <c r="M672">
        <v>-16.424047885313801</v>
      </c>
      <c r="N672">
        <f>(Table2[[#This Row],[1W Return vs Nifty]]-AVERAGE(Table2[1W Return vs Nifty]))/_xlfn.STDEV.P(Table2[1W Return vs Nifty])</f>
        <v>-3.1057110217791806</v>
      </c>
      <c r="O672">
        <v>429.37</v>
      </c>
      <c r="P672">
        <v>445.40348825959097</v>
      </c>
      <c r="Q672">
        <v>439.73919050555998</v>
      </c>
      <c r="R672">
        <v>17.731633414080701</v>
      </c>
      <c r="S672" s="1">
        <f>(Table2[[#This Row],[Close Price]]-Table2[[#This Row],[20D EMA]])/Table2[[#This Row],[20D EMA]]</f>
        <v>-0.20278547639564942</v>
      </c>
      <c r="T672" s="1">
        <f>(Table2[[#This Row],[Close Price]]-Table2[[#This Row],[50D EMA]])/Table2[[#This Row],[50D EMA]]</f>
        <v>-0.2314833425810531</v>
      </c>
      <c r="U672" s="1">
        <f>(Table2[[#This Row],[Close Price]]-Table2[[#This Row],[200D EMA]])/Table2[[#This Row],[200D EMA]]</f>
        <v>-0.22158404938512744</v>
      </c>
      <c r="V672">
        <v>3.00643770887149</v>
      </c>
      <c r="W672">
        <v>299</v>
      </c>
      <c r="X672">
        <v>348.15</v>
      </c>
      <c r="Y672">
        <v>299</v>
      </c>
      <c r="Z672">
        <v>435</v>
      </c>
      <c r="AA672">
        <v>299</v>
      </c>
      <c r="AB672">
        <v>469.65</v>
      </c>
      <c r="AC672" s="1">
        <f>(Table2[[#This Row],[Close Price]]/Table2[[#This Row],[Day Low]])-1</f>
        <v>0.14481605351170579</v>
      </c>
      <c r="AD672" s="1">
        <f>(Table2[[#This Row],[Day High]]/Table2[[#This Row],[Close Price]])-1</f>
        <v>1.7090271691498682E-2</v>
      </c>
      <c r="AE672" s="1">
        <f>(Table2[[#This Row],[Close Price]]/Table2[[#This Row],[Current Week Low]])-1</f>
        <v>0.14481605351170579</v>
      </c>
      <c r="AF672" s="1">
        <f>(Table2[[#This Row],[Current Week High]]/Table2[[#This Row],[Close Price]])-1</f>
        <v>0.27081507449605602</v>
      </c>
      <c r="AG672" s="1">
        <f>(Table2[[#This Row],[Close Price]]/Table2[[#This Row],[Current Month Low]])-1</f>
        <v>0.14481605351170579</v>
      </c>
      <c r="AH672" s="1">
        <f>(Table2[[#This Row],[Current Month High]]/Table2[[#This Row],[Close Price]])-1</f>
        <v>0.37204206836108655</v>
      </c>
      <c r="AI672">
        <v>67.922874671340907</v>
      </c>
      <c r="AJ672">
        <v>14.481605351170501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-0.26</v>
      </c>
      <c r="AM672" t="s">
        <v>3161</v>
      </c>
      <c r="AN672">
        <v>-19.54</v>
      </c>
      <c r="AO672" t="s">
        <v>3161</v>
      </c>
      <c r="AP672">
        <v>-1.2180606534554E-2</v>
      </c>
      <c r="AQ672">
        <f>(Table2[[#This Row],[Sharpe Ratio]]-AVERAGE(Table2[Sharpe Ratio]))/_xlfn.STDEV.P(Table2[Sharpe Ratio])</f>
        <v>-0.82278220723545459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591</v>
      </c>
      <c r="AT672">
        <f>_xlfn.RANK.AVG(Table2[[#This Row],[6M Return vs Nifty Z-Score]],Table2[6M Return vs Nifty Z-Score])</f>
        <v>680</v>
      </c>
      <c r="AU672">
        <f>_xlfn.RANK.AVG(Table2[[#This Row],[Sharpe Ratio Z-Score]],Table2[Sharpe Ratio Z-Score])</f>
        <v>581</v>
      </c>
      <c r="AV672">
        <f>(Table2[[#This Row],[Rank 1Y]]+Table2[[#This Row],[Rank 6M]]+Table2[[#This Row],[Rank Sharpe]])/3</f>
        <v>617.33333333333337</v>
      </c>
    </row>
    <row r="673" spans="1:48" x14ac:dyDescent="0.3">
      <c r="A673" t="s">
        <v>1448</v>
      </c>
      <c r="B673" t="s">
        <v>1449</v>
      </c>
      <c r="C673" t="s">
        <v>3127</v>
      </c>
      <c r="D673" t="s">
        <v>138</v>
      </c>
      <c r="E673">
        <v>7038.5846854350002</v>
      </c>
      <c r="F673">
        <v>396.35</v>
      </c>
      <c r="G673">
        <v>-59.718920041556402</v>
      </c>
      <c r="H673">
        <f>(Table2[[#This Row],[1Y Return vs Nifty]]-AVERAGE(Table2[1Y Return vs Nifty]))/_xlfn.STDEV.P(Table2[1Y Return vs Nifty])</f>
        <v>-1.475688409203288</v>
      </c>
      <c r="I673">
        <v>-4.6953733291733899</v>
      </c>
      <c r="J673">
        <f>(Table2[[#This Row],[1M Return vs Nifty]]-AVERAGE(Table2[1M Return vs Nifty]))/_xlfn.STDEV.P(Table2[1M Return vs Nifty])</f>
        <v>-0.6441655772401893</v>
      </c>
      <c r="K673">
        <v>-26.101847174159101</v>
      </c>
      <c r="L673">
        <f>(Table2[[#This Row],[6M Return vs Nifty]]-AVERAGE(Table2[6M Return vs Nifty]))/_xlfn.STDEV.P(Table2[6M Return vs Nifty])</f>
        <v>-1.063214178053161</v>
      </c>
      <c r="M673">
        <v>-1.69353060750087</v>
      </c>
      <c r="N673">
        <f>(Table2[[#This Row],[1W Return vs Nifty]]-AVERAGE(Table2[1W Return vs Nifty]))/_xlfn.STDEV.P(Table2[1W Return vs Nifty])</f>
        <v>-0.24816252170489089</v>
      </c>
      <c r="O673">
        <v>416.14</v>
      </c>
      <c r="P673">
        <v>430.17982531969801</v>
      </c>
      <c r="Q673">
        <v>464.54951288029599</v>
      </c>
      <c r="R673">
        <v>22.553831297747401</v>
      </c>
      <c r="S673" s="1">
        <f>(Table2[[#This Row],[Close Price]]-Table2[[#This Row],[20D EMA]])/Table2[[#This Row],[20D EMA]]</f>
        <v>-4.7556110924208111E-2</v>
      </c>
      <c r="T673" s="1">
        <f>(Table2[[#This Row],[Close Price]]-Table2[[#This Row],[50D EMA]])/Table2[[#This Row],[50D EMA]]</f>
        <v>-7.8641124777426685E-2</v>
      </c>
      <c r="U673" s="1">
        <f>(Table2[[#This Row],[Close Price]]-Table2[[#This Row],[200D EMA]])/Table2[[#This Row],[200D EMA]]</f>
        <v>-0.14680784499685712</v>
      </c>
      <c r="V673">
        <v>0.55921047543777003</v>
      </c>
      <c r="W673">
        <v>394.05</v>
      </c>
      <c r="X673">
        <v>402.95</v>
      </c>
      <c r="Y673">
        <v>394.05</v>
      </c>
      <c r="Z673">
        <v>410</v>
      </c>
      <c r="AA673">
        <v>394.05</v>
      </c>
      <c r="AB673">
        <v>431.25</v>
      </c>
      <c r="AC673" s="1">
        <f>(Table2[[#This Row],[Close Price]]/Table2[[#This Row],[Day Low]])-1</f>
        <v>5.8368227382312732E-3</v>
      </c>
      <c r="AD673" s="1">
        <f>(Table2[[#This Row],[Day High]]/Table2[[#This Row],[Close Price]])-1</f>
        <v>1.6651949034943714E-2</v>
      </c>
      <c r="AE673" s="1">
        <f>(Table2[[#This Row],[Close Price]]/Table2[[#This Row],[Current Week Low]])-1</f>
        <v>5.8368227382312732E-3</v>
      </c>
      <c r="AF673" s="1">
        <f>(Table2[[#This Row],[Current Week High]]/Table2[[#This Row],[Close Price]])-1</f>
        <v>3.443925823136107E-2</v>
      </c>
      <c r="AG673" s="1">
        <f>(Table2[[#This Row],[Close Price]]/Table2[[#This Row],[Current Month Low]])-1</f>
        <v>5.8368227382312732E-3</v>
      </c>
      <c r="AH673" s="1">
        <f>(Table2[[#This Row],[Current Month High]]/Table2[[#This Row],[Close Price]])-1</f>
        <v>8.8053488078718267E-2</v>
      </c>
      <c r="AI673">
        <v>77.923552415794106</v>
      </c>
      <c r="AJ673">
        <v>2.6547526547526501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-0.2</v>
      </c>
      <c r="AM673" t="s">
        <v>3161</v>
      </c>
      <c r="AN673">
        <v>-4.72</v>
      </c>
      <c r="AO673" t="s">
        <v>3161</v>
      </c>
      <c r="AP673">
        <v>1.4735154298826001E-2</v>
      </c>
      <c r="AQ673">
        <f>(Table2[[#This Row],[Sharpe Ratio]]-AVERAGE(Table2[Sharpe Ratio]))/_xlfn.STDEV.P(Table2[Sharpe Ratio])</f>
        <v>-0.50640139502881687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727</v>
      </c>
      <c r="AT673">
        <f>_xlfn.RANK.AVG(Table2[[#This Row],[6M Return vs Nifty Z-Score]],Table2[6M Return vs Nifty Z-Score])</f>
        <v>657</v>
      </c>
      <c r="AU673">
        <f>_xlfn.RANK.AVG(Table2[[#This Row],[Sharpe Ratio Z-Score]],Table2[Sharpe Ratio Z-Score])</f>
        <v>470</v>
      </c>
      <c r="AV673">
        <f>(Table2[[#This Row],[Rank 1Y]]+Table2[[#This Row],[Rank 6M]]+Table2[[#This Row],[Rank Sharpe]])/3</f>
        <v>618</v>
      </c>
    </row>
    <row r="674" spans="1:48" x14ac:dyDescent="0.3">
      <c r="A674" t="s">
        <v>63</v>
      </c>
      <c r="B674" t="s">
        <v>64</v>
      </c>
      <c r="C674" t="s">
        <v>3116</v>
      </c>
      <c r="D674" t="s">
        <v>24</v>
      </c>
      <c r="E674">
        <v>350543.16210725001</v>
      </c>
      <c r="F674">
        <v>1763.15</v>
      </c>
      <c r="G674">
        <v>-22.4407781523038</v>
      </c>
      <c r="H674">
        <f>(Table2[[#This Row],[1Y Return vs Nifty]]-AVERAGE(Table2[1Y Return vs Nifty]))/_xlfn.STDEV.P(Table2[1Y Return vs Nifty])</f>
        <v>-0.86010370658805246</v>
      </c>
      <c r="I674">
        <v>-1.4067607406770399</v>
      </c>
      <c r="J674">
        <f>(Table2[[#This Row],[1M Return vs Nifty]]-AVERAGE(Table2[1M Return vs Nifty]))/_xlfn.STDEV.P(Table2[1M Return vs Nifty])</f>
        <v>-0.27613909095971756</v>
      </c>
      <c r="K674">
        <v>-12.1472296828439</v>
      </c>
      <c r="L674">
        <f>(Table2[[#This Row],[6M Return vs Nifty]]-AVERAGE(Table2[6M Return vs Nifty]))/_xlfn.STDEV.P(Table2[6M Return vs Nifty])</f>
        <v>-0.57960518905036484</v>
      </c>
      <c r="M674">
        <v>-4.1187536965012104</v>
      </c>
      <c r="N674">
        <f>(Table2[[#This Row],[1W Return vs Nifty]]-AVERAGE(Table2[1W Return vs Nifty]))/_xlfn.STDEV.P(Table2[1W Return vs Nifty])</f>
        <v>-0.71862750739529146</v>
      </c>
      <c r="O674">
        <v>1843.22</v>
      </c>
      <c r="P674">
        <v>1829.75469047806</v>
      </c>
      <c r="Q674">
        <v>1792.69801714551</v>
      </c>
      <c r="R674">
        <v>27.977816304606701</v>
      </c>
      <c r="S674" s="1">
        <f>(Table2[[#This Row],[Close Price]]-Table2[[#This Row],[20D EMA]])/Table2[[#This Row],[20D EMA]]</f>
        <v>-4.3440283851086649E-2</v>
      </c>
      <c r="T674" s="1">
        <f>(Table2[[#This Row],[Close Price]]-Table2[[#This Row],[50D EMA]])/Table2[[#This Row],[50D EMA]]</f>
        <v>-3.6400885225034214E-2</v>
      </c>
      <c r="U674" s="1">
        <f>(Table2[[#This Row],[Close Price]]-Table2[[#This Row],[200D EMA]])/Table2[[#This Row],[200D EMA]]</f>
        <v>-1.6482428642699585E-2</v>
      </c>
      <c r="V674">
        <v>1.1572487419494699</v>
      </c>
      <c r="W674">
        <v>1758.85</v>
      </c>
      <c r="X674">
        <v>1795.5</v>
      </c>
      <c r="Y674">
        <v>1735</v>
      </c>
      <c r="Z674">
        <v>1855</v>
      </c>
      <c r="AA674">
        <v>1735</v>
      </c>
      <c r="AB674">
        <v>1916</v>
      </c>
      <c r="AC674" s="1">
        <f>(Table2[[#This Row],[Close Price]]/Table2[[#This Row],[Day Low]])-1</f>
        <v>2.4447792591750783E-3</v>
      </c>
      <c r="AD674" s="1">
        <f>(Table2[[#This Row],[Day High]]/Table2[[#This Row],[Close Price]])-1</f>
        <v>1.8347843348552217E-2</v>
      </c>
      <c r="AE674" s="1">
        <f>(Table2[[#This Row],[Close Price]]/Table2[[#This Row],[Current Week Low]])-1</f>
        <v>1.6224783861671588E-2</v>
      </c>
      <c r="AF674" s="1">
        <f>(Table2[[#This Row],[Current Week High]]/Table2[[#This Row],[Close Price]])-1</f>
        <v>5.2094263108640737E-2</v>
      </c>
      <c r="AG674" s="1">
        <f>(Table2[[#This Row],[Close Price]]/Table2[[#This Row],[Current Month Low]])-1</f>
        <v>1.6224783861671588E-2</v>
      </c>
      <c r="AH674" s="1">
        <f>(Table2[[#This Row],[Current Month High]]/Table2[[#This Row],[Close Price]])-1</f>
        <v>8.6691432946714553E-2</v>
      </c>
      <c r="AI674">
        <v>10.143776763179501</v>
      </c>
      <c r="AJ674">
        <v>14.204747870583301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-0.02</v>
      </c>
      <c r="AM674" t="s">
        <v>3161</v>
      </c>
      <c r="AN674">
        <v>-2.5299999999999998</v>
      </c>
      <c r="AO674" t="s">
        <v>3161</v>
      </c>
      <c r="AP674">
        <v>-0.117530260766846</v>
      </c>
      <c r="AQ674">
        <f>(Table2[[#This Row],[Sharpe Ratio]]-AVERAGE(Table2[Sharpe Ratio]))/_xlfn.STDEV.P(Table2[Sharpe Ratio])</f>
        <v>-2.0611127667181171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-4.4955882607115436</v>
      </c>
      <c r="AS674">
        <f>_xlfn.RANK.AVG(Table2[[#This Row],[1Y Return vs Nifty Z-Score]],Table2[1Y Return vs Nifty Z-Score])</f>
        <v>614</v>
      </c>
      <c r="AT674">
        <f>_xlfn.RANK.AVG(Table2[[#This Row],[6M Return vs Nifty Z-Score]],Table2[6M Return vs Nifty Z-Score])</f>
        <v>517</v>
      </c>
      <c r="AU674">
        <f>_xlfn.RANK.AVG(Table2[[#This Row],[Sharpe Ratio Z-Score]],Table2[Sharpe Ratio Z-Score])</f>
        <v>725</v>
      </c>
      <c r="AV674">
        <f>(Table2[[#This Row],[Rank 1Y]]+Table2[[#This Row],[Rank 6M]]+Table2[[#This Row],[Rank Sharpe]])/3</f>
        <v>618.66666666666663</v>
      </c>
    </row>
    <row r="675" spans="1:48" x14ac:dyDescent="0.3">
      <c r="A675" t="s">
        <v>2081</v>
      </c>
      <c r="B675" t="s">
        <v>2082</v>
      </c>
      <c r="C675" t="s">
        <v>3123</v>
      </c>
      <c r="D675" t="s">
        <v>117</v>
      </c>
      <c r="E675">
        <v>2918.1417719999999</v>
      </c>
      <c r="F675">
        <v>1002.4</v>
      </c>
      <c r="G675">
        <v>-23.353245938340201</v>
      </c>
      <c r="H675">
        <f>(Table2[[#This Row],[1Y Return vs Nifty]]-AVERAGE(Table2[1Y Return vs Nifty]))/_xlfn.STDEV.P(Table2[1Y Return vs Nifty])</f>
        <v>-0.87517155016196035</v>
      </c>
      <c r="I675">
        <v>-8.9870446311350598</v>
      </c>
      <c r="J675">
        <f>(Table2[[#This Row],[1M Return vs Nifty]]-AVERAGE(Table2[1M Return vs Nifty]))/_xlfn.STDEV.P(Table2[1M Return vs Nifty])</f>
        <v>-1.124443708831804</v>
      </c>
      <c r="K675">
        <v>-22.403884429143201</v>
      </c>
      <c r="L675">
        <f>(Table2[[#This Row],[6M Return vs Nifty]]-AVERAGE(Table2[6M Return vs Nifty]))/_xlfn.STDEV.P(Table2[6M Return vs Nifty])</f>
        <v>-0.93505817337584518</v>
      </c>
      <c r="M675">
        <v>-1.65292254069096</v>
      </c>
      <c r="N675">
        <f>(Table2[[#This Row],[1W Return vs Nifty]]-AVERAGE(Table2[1W Return vs Nifty]))/_xlfn.STDEV.P(Table2[1W Return vs Nifty])</f>
        <v>-0.24028503049293229</v>
      </c>
      <c r="O675">
        <v>1086.78</v>
      </c>
      <c r="P675">
        <v>1109.4979943757801</v>
      </c>
      <c r="Q675">
        <v>1121.51149393735</v>
      </c>
      <c r="R675">
        <v>14.8592925943776</v>
      </c>
      <c r="S675" s="1">
        <f>(Table2[[#This Row],[Close Price]]-Table2[[#This Row],[20D EMA]])/Table2[[#This Row],[20D EMA]]</f>
        <v>-7.7642209094756984E-2</v>
      </c>
      <c r="T675" s="1">
        <f>(Table2[[#This Row],[Close Price]]-Table2[[#This Row],[50D EMA]])/Table2[[#This Row],[50D EMA]]</f>
        <v>-9.652833526394522E-2</v>
      </c>
      <c r="U675" s="1">
        <f>(Table2[[#This Row],[Close Price]]-Table2[[#This Row],[200D EMA]])/Table2[[#This Row],[200D EMA]]</f>
        <v>-0.10620621775277485</v>
      </c>
      <c r="V675">
        <v>0.59089252635268796</v>
      </c>
      <c r="W675">
        <v>995.4</v>
      </c>
      <c r="X675">
        <v>1047.8</v>
      </c>
      <c r="Y675">
        <v>995.4</v>
      </c>
      <c r="Z675">
        <v>1062.1500000000001</v>
      </c>
      <c r="AA675">
        <v>995.4</v>
      </c>
      <c r="AB675">
        <v>1198</v>
      </c>
      <c r="AC675" s="1">
        <f>(Table2[[#This Row],[Close Price]]/Table2[[#This Row],[Day Low]])-1</f>
        <v>7.0323488045007654E-3</v>
      </c>
      <c r="AD675" s="1">
        <f>(Table2[[#This Row],[Day High]]/Table2[[#This Row],[Close Price]])-1</f>
        <v>4.5291300877893015E-2</v>
      </c>
      <c r="AE675" s="1">
        <f>(Table2[[#This Row],[Close Price]]/Table2[[#This Row],[Current Week Low]])-1</f>
        <v>7.0323488045007654E-3</v>
      </c>
      <c r="AF675" s="1">
        <f>(Table2[[#This Row],[Current Week High]]/Table2[[#This Row],[Close Price]])-1</f>
        <v>5.9606943335993812E-2</v>
      </c>
      <c r="AG675" s="1">
        <f>(Table2[[#This Row],[Close Price]]/Table2[[#This Row],[Current Month Low]])-1</f>
        <v>7.0323488045007654E-3</v>
      </c>
      <c r="AH675" s="1">
        <f>(Table2[[#This Row],[Current Month High]]/Table2[[#This Row],[Close Price]])-1</f>
        <v>0.19513168395849956</v>
      </c>
      <c r="AI675">
        <v>35.574620909816403</v>
      </c>
      <c r="AJ675">
        <v>4.9633507853403103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-0.06</v>
      </c>
      <c r="AM675" t="s">
        <v>3161</v>
      </c>
      <c r="AN675">
        <v>-11</v>
      </c>
      <c r="AO675" t="s">
        <v>3161</v>
      </c>
      <c r="AP675">
        <v>-2.3683227665531E-2</v>
      </c>
      <c r="AQ675">
        <f>(Table2[[#This Row],[Sharpe Ratio]]-AVERAGE(Table2[Sharpe Ratio]))/_xlfn.STDEV.P(Table2[Sharpe Ratio])</f>
        <v>-0.95798955427840049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620</v>
      </c>
      <c r="AT675">
        <f>_xlfn.RANK.AVG(Table2[[#This Row],[6M Return vs Nifty Z-Score]],Table2[6M Return vs Nifty Z-Score])</f>
        <v>626</v>
      </c>
      <c r="AU675">
        <f>_xlfn.RANK.AVG(Table2[[#This Row],[Sharpe Ratio Z-Score]],Table2[Sharpe Ratio Z-Score])</f>
        <v>615</v>
      </c>
      <c r="AV675">
        <f>(Table2[[#This Row],[Rank 1Y]]+Table2[[#This Row],[Rank 6M]]+Table2[[#This Row],[Rank Sharpe]])/3</f>
        <v>620.33333333333337</v>
      </c>
    </row>
    <row r="676" spans="1:48" x14ac:dyDescent="0.3">
      <c r="A676" t="s">
        <v>885</v>
      </c>
      <c r="B676" t="s">
        <v>886</v>
      </c>
      <c r="C676" t="s">
        <v>611</v>
      </c>
      <c r="D676" t="s">
        <v>611</v>
      </c>
      <c r="E676">
        <v>16656.478827300001</v>
      </c>
      <c r="F676">
        <v>33.96</v>
      </c>
      <c r="G676">
        <v>-24.302813077302201</v>
      </c>
      <c r="H676">
        <f>(Table2[[#This Row],[1Y Return vs Nifty]]-AVERAGE(Table2[1Y Return vs Nifty]))/_xlfn.STDEV.P(Table2[1Y Return vs Nifty])</f>
        <v>-0.89085202604478997</v>
      </c>
      <c r="I676">
        <v>-1.1260311692145899</v>
      </c>
      <c r="J676">
        <f>(Table2[[#This Row],[1M Return vs Nifty]]-AVERAGE(Table2[1M Return vs Nifty]))/_xlfn.STDEV.P(Table2[1M Return vs Nifty])</f>
        <v>-0.24472282802204293</v>
      </c>
      <c r="K676">
        <v>-22.707302946514499</v>
      </c>
      <c r="L676">
        <f>(Table2[[#This Row],[6M Return vs Nifty]]-AVERAGE(Table2[6M Return vs Nifty]))/_xlfn.STDEV.P(Table2[6M Return vs Nifty])</f>
        <v>-0.94557339692260189</v>
      </c>
      <c r="M676">
        <v>-0.60805616231882997</v>
      </c>
      <c r="N676">
        <f>(Table2[[#This Row],[1W Return vs Nifty]]-AVERAGE(Table2[1W Return vs Nifty]))/_xlfn.STDEV.P(Table2[1W Return vs Nifty])</f>
        <v>-3.7593142897615173E-2</v>
      </c>
      <c r="O676">
        <v>35.24</v>
      </c>
      <c r="P676">
        <v>36.239466518885102</v>
      </c>
      <c r="Q676">
        <v>37.612188898207599</v>
      </c>
      <c r="R676">
        <v>27.543302035689901</v>
      </c>
      <c r="S676" s="1">
        <f>(Table2[[#This Row],[Close Price]]-Table2[[#This Row],[20D EMA]])/Table2[[#This Row],[20D EMA]]</f>
        <v>-3.6322360953462002E-2</v>
      </c>
      <c r="T676" s="1">
        <f>(Table2[[#This Row],[Close Price]]-Table2[[#This Row],[50D EMA]])/Table2[[#This Row],[50D EMA]]</f>
        <v>-6.2900112442252049E-2</v>
      </c>
      <c r="U676" s="1">
        <f>(Table2[[#This Row],[Close Price]]-Table2[[#This Row],[200D EMA]])/Table2[[#This Row],[200D EMA]]</f>
        <v>-9.7101205890775533E-2</v>
      </c>
      <c r="V676">
        <v>0.48882975080138902</v>
      </c>
      <c r="W676">
        <v>33</v>
      </c>
      <c r="X676">
        <v>34.159999999999997</v>
      </c>
      <c r="Y676">
        <v>33</v>
      </c>
      <c r="Z676">
        <v>35.25</v>
      </c>
      <c r="AA676">
        <v>33</v>
      </c>
      <c r="AB676">
        <v>37.39</v>
      </c>
      <c r="AC676" s="1">
        <f>(Table2[[#This Row],[Close Price]]/Table2[[#This Row],[Day Low]])-1</f>
        <v>2.9090909090909056E-2</v>
      </c>
      <c r="AD676" s="1">
        <f>(Table2[[#This Row],[Day High]]/Table2[[#This Row],[Close Price]])-1</f>
        <v>5.8892815076558858E-3</v>
      </c>
      <c r="AE676" s="1">
        <f>(Table2[[#This Row],[Close Price]]/Table2[[#This Row],[Current Week Low]])-1</f>
        <v>2.9090909090909056E-2</v>
      </c>
      <c r="AF676" s="1">
        <f>(Table2[[#This Row],[Current Week High]]/Table2[[#This Row],[Close Price]])-1</f>
        <v>3.7985865724381673E-2</v>
      </c>
      <c r="AG676" s="1">
        <f>(Table2[[#This Row],[Close Price]]/Table2[[#This Row],[Current Month Low]])-1</f>
        <v>2.9090909090909056E-2</v>
      </c>
      <c r="AH676" s="1">
        <f>(Table2[[#This Row],[Current Month High]]/Table2[[#This Row],[Close Price]])-1</f>
        <v>0.10100117785630158</v>
      </c>
      <c r="AI676">
        <v>55.7714958775029</v>
      </c>
      <c r="AJ676">
        <v>4.8148148148148202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-0.14000000000000001</v>
      </c>
      <c r="AM676" t="s">
        <v>3161</v>
      </c>
      <c r="AN676">
        <v>-7</v>
      </c>
      <c r="AO676" t="s">
        <v>3161</v>
      </c>
      <c r="AP676">
        <v>-2.1895234589295001E-2</v>
      </c>
      <c r="AQ676">
        <f>(Table2[[#This Row],[Sharpe Ratio]]-AVERAGE(Table2[Sharpe Ratio]))/_xlfn.STDEV.P(Table2[Sharpe Ratio])</f>
        <v>-0.93697262277937154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629</v>
      </c>
      <c r="AT676">
        <f>_xlfn.RANK.AVG(Table2[[#This Row],[6M Return vs Nifty Z-Score]],Table2[6M Return vs Nifty Z-Score])</f>
        <v>628</v>
      </c>
      <c r="AU676">
        <f>_xlfn.RANK.AVG(Table2[[#This Row],[Sharpe Ratio Z-Score]],Table2[Sharpe Ratio Z-Score])</f>
        <v>610</v>
      </c>
      <c r="AV676">
        <f>(Table2[[#This Row],[Rank 1Y]]+Table2[[#This Row],[Rank 6M]]+Table2[[#This Row],[Rank Sharpe]])/3</f>
        <v>622.33333333333337</v>
      </c>
    </row>
    <row r="677" spans="1:48" x14ac:dyDescent="0.3">
      <c r="A677" t="s">
        <v>664</v>
      </c>
      <c r="B677" t="s">
        <v>665</v>
      </c>
      <c r="C677" t="s">
        <v>3120</v>
      </c>
      <c r="D677" t="s">
        <v>51</v>
      </c>
      <c r="E677">
        <v>27144.493881479899</v>
      </c>
      <c r="F677">
        <v>1647.6</v>
      </c>
      <c r="G677">
        <v>-14.9561746932572</v>
      </c>
      <c r="H677">
        <f>(Table2[[#This Row],[1Y Return vs Nifty]]-AVERAGE(Table2[1Y Return vs Nifty]))/_xlfn.STDEV.P(Table2[1Y Return vs Nifty])</f>
        <v>-0.73650829219701242</v>
      </c>
      <c r="I677">
        <v>-3.0387968458302099</v>
      </c>
      <c r="J677">
        <f>(Table2[[#This Row],[1M Return vs Nifty]]-AVERAGE(Table2[1M Return vs Nifty]))/_xlfn.STDEV.P(Table2[1M Return vs Nifty])</f>
        <v>-0.45877918525462341</v>
      </c>
      <c r="K677">
        <v>-16.838240774816501</v>
      </c>
      <c r="L677">
        <f>(Table2[[#This Row],[6M Return vs Nifty]]-AVERAGE(Table2[6M Return vs Nifty]))/_xlfn.STDEV.P(Table2[6M Return vs Nifty])</f>
        <v>-0.74217611820708795</v>
      </c>
      <c r="M677">
        <v>1.7511243384455399</v>
      </c>
      <c r="N677">
        <f>(Table2[[#This Row],[1W Return vs Nifty]]-AVERAGE(Table2[1W Return vs Nifty]))/_xlfn.STDEV.P(Table2[1W Return vs Nifty])</f>
        <v>0.42006035115297913</v>
      </c>
      <c r="O677">
        <v>1719.09</v>
      </c>
      <c r="P677">
        <v>1798.4355721668101</v>
      </c>
      <c r="Q677">
        <v>1818.5279485583401</v>
      </c>
      <c r="R677">
        <v>31.662466276300101</v>
      </c>
      <c r="S677" s="1">
        <f>(Table2[[#This Row],[Close Price]]-Table2[[#This Row],[20D EMA]])/Table2[[#This Row],[20D EMA]]</f>
        <v>-4.1585955360103316E-2</v>
      </c>
      <c r="T677" s="1">
        <f>(Table2[[#This Row],[Close Price]]-Table2[[#This Row],[50D EMA]])/Table2[[#This Row],[50D EMA]]</f>
        <v>-8.3870434115734735E-2</v>
      </c>
      <c r="U677" s="1">
        <f>(Table2[[#This Row],[Close Price]]-Table2[[#This Row],[200D EMA]])/Table2[[#This Row],[200D EMA]]</f>
        <v>-9.399247819855909E-2</v>
      </c>
      <c r="V677">
        <v>0.65954293364027206</v>
      </c>
      <c r="W677">
        <v>1640</v>
      </c>
      <c r="X677">
        <v>1682.85</v>
      </c>
      <c r="Y677">
        <v>1640</v>
      </c>
      <c r="Z677">
        <v>1696.85</v>
      </c>
      <c r="AA677">
        <v>1598.6</v>
      </c>
      <c r="AB677">
        <v>1805</v>
      </c>
      <c r="AC677" s="1">
        <f>(Table2[[#This Row],[Close Price]]/Table2[[#This Row],[Day Low]])-1</f>
        <v>4.6341463414634188E-3</v>
      </c>
      <c r="AD677" s="1">
        <f>(Table2[[#This Row],[Day High]]/Table2[[#This Row],[Close Price]])-1</f>
        <v>2.1394756008739968E-2</v>
      </c>
      <c r="AE677" s="1">
        <f>(Table2[[#This Row],[Close Price]]/Table2[[#This Row],[Current Week Low]])-1</f>
        <v>4.6341463414634188E-3</v>
      </c>
      <c r="AF677" s="1">
        <f>(Table2[[#This Row],[Current Week High]]/Table2[[#This Row],[Close Price]])-1</f>
        <v>2.9891964068948784E-2</v>
      </c>
      <c r="AG677" s="1">
        <f>(Table2[[#This Row],[Close Price]]/Table2[[#This Row],[Current Month Low]])-1</f>
        <v>3.0651820342799896E-2</v>
      </c>
      <c r="AH677" s="1">
        <f>(Table2[[#This Row],[Current Month High]]/Table2[[#This Row],[Close Price]])-1</f>
        <v>9.5532896334061812E-2</v>
      </c>
      <c r="AI677">
        <v>34.799101723719303</v>
      </c>
      <c r="AJ677">
        <v>11.697908545473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-0.26</v>
      </c>
      <c r="AM677" t="s">
        <v>3161</v>
      </c>
      <c r="AN677">
        <v>-5.8</v>
      </c>
      <c r="AO677" t="s">
        <v>3161</v>
      </c>
      <c r="AP677">
        <v>-0.11685920371149899</v>
      </c>
      <c r="AQ677">
        <f>(Table2[[#This Row],[Sharpe Ratio]]-AVERAGE(Table2[Sharpe Ratio]))/_xlfn.STDEV.P(Table2[Sharpe Ratio])</f>
        <v>-2.0532248389897516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573</v>
      </c>
      <c r="AT677">
        <f>_xlfn.RANK.AVG(Table2[[#This Row],[6M Return vs Nifty Z-Score]],Table2[6M Return vs Nifty Z-Score])</f>
        <v>571</v>
      </c>
      <c r="AU677">
        <f>_xlfn.RANK.AVG(Table2[[#This Row],[Sharpe Ratio Z-Score]],Table2[Sharpe Ratio Z-Score])</f>
        <v>724</v>
      </c>
      <c r="AV677">
        <f>(Table2[[#This Row],[Rank 1Y]]+Table2[[#This Row],[Rank 6M]]+Table2[[#This Row],[Rank Sharpe]])/3</f>
        <v>622.66666666666663</v>
      </c>
    </row>
    <row r="678" spans="1:48" x14ac:dyDescent="0.3">
      <c r="A678" t="s">
        <v>740</v>
      </c>
      <c r="B678" t="s">
        <v>741</v>
      </c>
      <c r="C678" t="s">
        <v>3125</v>
      </c>
      <c r="D678" t="s">
        <v>95</v>
      </c>
      <c r="E678">
        <v>22259.20803573</v>
      </c>
      <c r="F678">
        <v>275.35000000000002</v>
      </c>
      <c r="G678">
        <v>-37.796564747145702</v>
      </c>
      <c r="H678">
        <f>(Table2[[#This Row],[1Y Return vs Nifty]]-AVERAGE(Table2[1Y Return vs Nifty]))/_xlfn.STDEV.P(Table2[1Y Return vs Nifty])</f>
        <v>-1.1136782370056759</v>
      </c>
      <c r="I678">
        <v>-2.5977861868395098</v>
      </c>
      <c r="J678">
        <f>(Table2[[#This Row],[1M Return vs Nifty]]-AVERAGE(Table2[1M Return vs Nifty]))/_xlfn.STDEV.P(Table2[1M Return vs Nifty])</f>
        <v>-0.4094259705256143</v>
      </c>
      <c r="K678">
        <v>-8.6082689998548894</v>
      </c>
      <c r="L678">
        <f>(Table2[[#This Row],[6M Return vs Nifty]]-AVERAGE(Table2[6M Return vs Nifty]))/_xlfn.STDEV.P(Table2[6M Return vs Nifty])</f>
        <v>-0.45695953437110814</v>
      </c>
      <c r="M678">
        <v>-1.5257611691769899</v>
      </c>
      <c r="N678">
        <f>(Table2[[#This Row],[1W Return vs Nifty]]-AVERAGE(Table2[1W Return vs Nifty]))/_xlfn.STDEV.P(Table2[1W Return vs Nifty])</f>
        <v>-0.21561720793218347</v>
      </c>
      <c r="O678">
        <v>291.26</v>
      </c>
      <c r="P678">
        <v>294.37073304428901</v>
      </c>
      <c r="Q678">
        <v>294.110090737311</v>
      </c>
      <c r="R678">
        <v>27.931668814687299</v>
      </c>
      <c r="S678" s="1">
        <f>(Table2[[#This Row],[Close Price]]-Table2[[#This Row],[20D EMA]])/Table2[[#This Row],[20D EMA]]</f>
        <v>-5.4624733914715264E-2</v>
      </c>
      <c r="T678" s="1">
        <f>(Table2[[#This Row],[Close Price]]-Table2[[#This Row],[50D EMA]])/Table2[[#This Row],[50D EMA]]</f>
        <v>-6.4614891730514726E-2</v>
      </c>
      <c r="U678" s="1">
        <f>(Table2[[#This Row],[Close Price]]-Table2[[#This Row],[200D EMA]])/Table2[[#This Row],[200D EMA]]</f>
        <v>-6.3785947263084022E-2</v>
      </c>
      <c r="V678">
        <v>0.42625818533860499</v>
      </c>
      <c r="W678">
        <v>270.95</v>
      </c>
      <c r="X678">
        <v>280</v>
      </c>
      <c r="Y678">
        <v>270.95</v>
      </c>
      <c r="Z678">
        <v>288.7</v>
      </c>
      <c r="AA678">
        <v>270.95</v>
      </c>
      <c r="AB678">
        <v>313.5</v>
      </c>
      <c r="AC678" s="1">
        <f>(Table2[[#This Row],[Close Price]]/Table2[[#This Row],[Day Low]])-1</f>
        <v>1.6239158516331509E-2</v>
      </c>
      <c r="AD678" s="1">
        <f>(Table2[[#This Row],[Day High]]/Table2[[#This Row],[Close Price]])-1</f>
        <v>1.6887597603050475E-2</v>
      </c>
      <c r="AE678" s="1">
        <f>(Table2[[#This Row],[Close Price]]/Table2[[#This Row],[Current Week Low]])-1</f>
        <v>1.6239158516331509E-2</v>
      </c>
      <c r="AF678" s="1">
        <f>(Table2[[#This Row],[Current Week High]]/Table2[[#This Row],[Close Price]])-1</f>
        <v>4.8483747957145384E-2</v>
      </c>
      <c r="AG678" s="1">
        <f>(Table2[[#This Row],[Close Price]]/Table2[[#This Row],[Current Month Low]])-1</f>
        <v>1.6239158516331509E-2</v>
      </c>
      <c r="AH678" s="1">
        <f>(Table2[[#This Row],[Current Month High]]/Table2[[#This Row],[Close Price]])-1</f>
        <v>0.13855093517341555</v>
      </c>
      <c r="AI678">
        <v>29.762120936989199</v>
      </c>
      <c r="AJ678">
        <v>9.33095096287472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-0.03</v>
      </c>
      <c r="AM678" t="s">
        <v>3161</v>
      </c>
      <c r="AN678">
        <v>-5.73</v>
      </c>
      <c r="AO678" t="s">
        <v>3161</v>
      </c>
      <c r="AP678">
        <v>-9.3747563995295005E-2</v>
      </c>
      <c r="AQ678">
        <f>(Table2[[#This Row],[Sharpe Ratio]]-AVERAGE(Table2[Sharpe Ratio]))/_xlfn.STDEV.P(Table2[Sharpe Ratio])</f>
        <v>-1.7815594979984757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683</v>
      </c>
      <c r="AT678">
        <f>_xlfn.RANK.AVG(Table2[[#This Row],[6M Return vs Nifty Z-Score]],Table2[6M Return vs Nifty Z-Score])</f>
        <v>482</v>
      </c>
      <c r="AU678">
        <f>_xlfn.RANK.AVG(Table2[[#This Row],[Sharpe Ratio Z-Score]],Table2[Sharpe Ratio Z-Score])</f>
        <v>706</v>
      </c>
      <c r="AV678">
        <f>(Table2[[#This Row],[Rank 1Y]]+Table2[[#This Row],[Rank 6M]]+Table2[[#This Row],[Rank Sharpe]])/3</f>
        <v>623.66666666666663</v>
      </c>
    </row>
    <row r="679" spans="1:48" x14ac:dyDescent="0.3">
      <c r="A679" t="s">
        <v>2103</v>
      </c>
      <c r="B679" t="s">
        <v>2104</v>
      </c>
      <c r="C679" t="s">
        <v>3129</v>
      </c>
      <c r="D679" t="s">
        <v>133</v>
      </c>
      <c r="E679">
        <v>2849.0252713650002</v>
      </c>
      <c r="F679">
        <v>374.85</v>
      </c>
      <c r="G679">
        <v>-36.163689000246698</v>
      </c>
      <c r="H679">
        <f>(Table2[[#This Row],[1Y Return vs Nifty]]-AVERAGE(Table2[1Y Return vs Nifty]))/_xlfn.STDEV.P(Table2[1Y Return vs Nifty])</f>
        <v>-1.0867140891130942</v>
      </c>
      <c r="I679">
        <v>-1.70186782326192</v>
      </c>
      <c r="J679">
        <f>(Table2[[#This Row],[1M Return vs Nifty]]-AVERAGE(Table2[1M Return vs Nifty]))/_xlfn.STDEV.P(Table2[1M Return vs Nifty])</f>
        <v>-0.30916433177406744</v>
      </c>
      <c r="K679">
        <v>-39.160546277840801</v>
      </c>
      <c r="L679">
        <f>(Table2[[#This Row],[6M Return vs Nifty]]-AVERAGE(Table2[6M Return vs Nifty]))/_xlfn.STDEV.P(Table2[6M Return vs Nifty])</f>
        <v>-1.5157743628918796</v>
      </c>
      <c r="M679">
        <v>3.3135113114847901</v>
      </c>
      <c r="N679">
        <f>(Table2[[#This Row],[1W Return vs Nifty]]-AVERAGE(Table2[1W Return vs Nifty]))/_xlfn.STDEV.P(Table2[1W Return vs Nifty])</f>
        <v>0.72314519652147713</v>
      </c>
      <c r="O679">
        <v>394.07</v>
      </c>
      <c r="P679">
        <v>402.488577365894</v>
      </c>
      <c r="Q679">
        <v>432.472268617981</v>
      </c>
      <c r="R679">
        <v>35.0695714575726</v>
      </c>
      <c r="S679" s="1">
        <f>(Table2[[#This Row],[Close Price]]-Table2[[#This Row],[20D EMA]])/Table2[[#This Row],[20D EMA]]</f>
        <v>-4.8773060623746978E-2</v>
      </c>
      <c r="T679" s="1">
        <f>(Table2[[#This Row],[Close Price]]-Table2[[#This Row],[50D EMA]])/Table2[[#This Row],[50D EMA]]</f>
        <v>-6.8669221737362063E-2</v>
      </c>
      <c r="U679" s="1">
        <f>(Table2[[#This Row],[Close Price]]-Table2[[#This Row],[200D EMA]])/Table2[[#This Row],[200D EMA]]</f>
        <v>-0.13323922202484825</v>
      </c>
      <c r="V679">
        <v>2.2065235040748199</v>
      </c>
      <c r="W679">
        <v>372.45</v>
      </c>
      <c r="X679">
        <v>390.9</v>
      </c>
      <c r="Y679">
        <v>372.45</v>
      </c>
      <c r="Z679">
        <v>407.5</v>
      </c>
      <c r="AA679">
        <v>371</v>
      </c>
      <c r="AB679">
        <v>446.35</v>
      </c>
      <c r="AC679" s="1">
        <f>(Table2[[#This Row],[Close Price]]/Table2[[#This Row],[Day Low]])-1</f>
        <v>6.4438179621426617E-3</v>
      </c>
      <c r="AD679" s="1">
        <f>(Table2[[#This Row],[Day High]]/Table2[[#This Row],[Close Price]])-1</f>
        <v>4.2817126850740239E-2</v>
      </c>
      <c r="AE679" s="1">
        <f>(Table2[[#This Row],[Close Price]]/Table2[[#This Row],[Current Week Low]])-1</f>
        <v>6.4438179621426617E-3</v>
      </c>
      <c r="AF679" s="1">
        <f>(Table2[[#This Row],[Current Week High]]/Table2[[#This Row],[Close Price]])-1</f>
        <v>8.7101507269574441E-2</v>
      </c>
      <c r="AG679" s="1">
        <f>(Table2[[#This Row],[Close Price]]/Table2[[#This Row],[Current Month Low]])-1</f>
        <v>1.0377358490566202E-2</v>
      </c>
      <c r="AH679" s="1">
        <f>(Table2[[#This Row],[Current Month High]]/Table2[[#This Row],[Close Price]])-1</f>
        <v>0.19074296385220757</v>
      </c>
      <c r="AI679">
        <v>56.062424969987902</v>
      </c>
      <c r="AJ679">
        <v>8.6521739130434892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0.03</v>
      </c>
      <c r="AM679" t="s">
        <v>3162</v>
      </c>
      <c r="AN679">
        <v>-2.5099999999999998</v>
      </c>
      <c r="AO679" t="s">
        <v>3161</v>
      </c>
      <c r="AP679">
        <v>1.2544704079960001E-2</v>
      </c>
      <c r="AQ679">
        <f>(Table2[[#This Row],[Sharpe Ratio]]-AVERAGE(Table2[Sharpe Ratio]))/_xlfn.STDEV.P(Table2[Sharpe Ratio])</f>
        <v>-0.53214900155694356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679</v>
      </c>
      <c r="AT679">
        <f>_xlfn.RANK.AVG(Table2[[#This Row],[6M Return vs Nifty Z-Score]],Table2[6M Return vs Nifty Z-Score])</f>
        <v>717</v>
      </c>
      <c r="AU679">
        <f>_xlfn.RANK.AVG(Table2[[#This Row],[Sharpe Ratio Z-Score]],Table2[Sharpe Ratio Z-Score])</f>
        <v>476</v>
      </c>
      <c r="AV679">
        <f>(Table2[[#This Row],[Rank 1Y]]+Table2[[#This Row],[Rank 6M]]+Table2[[#This Row],[Rank Sharpe]])/3</f>
        <v>624</v>
      </c>
    </row>
    <row r="680" spans="1:48" x14ac:dyDescent="0.3">
      <c r="A680" t="s">
        <v>2188</v>
      </c>
      <c r="B680" t="s">
        <v>2189</v>
      </c>
      <c r="C680" t="s">
        <v>3114</v>
      </c>
      <c r="D680" t="s">
        <v>433</v>
      </c>
      <c r="E680">
        <v>2586.8287607980001</v>
      </c>
      <c r="F680">
        <v>77.86</v>
      </c>
      <c r="G680">
        <v>-21.667057962618099</v>
      </c>
      <c r="H680">
        <f>(Table2[[#This Row],[1Y Return vs Nifty]]-AVERAGE(Table2[1Y Return vs Nifty]))/_xlfn.STDEV.P(Table2[1Y Return vs Nifty])</f>
        <v>-0.84732704206732457</v>
      </c>
      <c r="I680">
        <v>-9.4148284838293801</v>
      </c>
      <c r="J680">
        <f>(Table2[[#This Row],[1M Return vs Nifty]]-AVERAGE(Table2[1M Return vs Nifty]))/_xlfn.STDEV.P(Table2[1M Return vs Nifty])</f>
        <v>-1.1723167203094489</v>
      </c>
      <c r="K680">
        <v>-23.812624216949501</v>
      </c>
      <c r="L680">
        <f>(Table2[[#This Row],[6M Return vs Nifty]]-AVERAGE(Table2[6M Return vs Nifty]))/_xlfn.STDEV.P(Table2[6M Return vs Nifty])</f>
        <v>-0.98387923385801301</v>
      </c>
      <c r="M680">
        <v>-4.4436213923429904</v>
      </c>
      <c r="N680">
        <f>(Table2[[#This Row],[1W Return vs Nifty]]-AVERAGE(Table2[1W Return vs Nifty]))/_xlfn.STDEV.P(Table2[1W Return vs Nifty])</f>
        <v>-0.78164805035840312</v>
      </c>
      <c r="O680">
        <v>82.99</v>
      </c>
      <c r="P680">
        <v>84.855935043581198</v>
      </c>
      <c r="Q680">
        <v>85.858225714884199</v>
      </c>
      <c r="R680">
        <v>27.2296193707665</v>
      </c>
      <c r="S680" s="1">
        <f>(Table2[[#This Row],[Close Price]]-Table2[[#This Row],[20D EMA]])/Table2[[#This Row],[20D EMA]]</f>
        <v>-6.1814676467044173E-2</v>
      </c>
      <c r="T680" s="1">
        <f>(Table2[[#This Row],[Close Price]]-Table2[[#This Row],[50D EMA]])/Table2[[#This Row],[50D EMA]]</f>
        <v>-8.2444852443004174E-2</v>
      </c>
      <c r="U680" s="1">
        <f>(Table2[[#This Row],[Close Price]]-Table2[[#This Row],[200D EMA]])/Table2[[#This Row],[200D EMA]]</f>
        <v>-9.3156196139488168E-2</v>
      </c>
      <c r="V680">
        <v>0.26376512263704799</v>
      </c>
      <c r="W680">
        <v>76.739999999999995</v>
      </c>
      <c r="X680">
        <v>80.11</v>
      </c>
      <c r="Y680">
        <v>76.739999999999995</v>
      </c>
      <c r="Z680">
        <v>81.45</v>
      </c>
      <c r="AA680">
        <v>76.739999999999995</v>
      </c>
      <c r="AB680">
        <v>90</v>
      </c>
      <c r="AC680" s="1">
        <f>(Table2[[#This Row],[Close Price]]/Table2[[#This Row],[Day Low]])-1</f>
        <v>1.4594735470419673E-2</v>
      </c>
      <c r="AD680" s="1">
        <f>(Table2[[#This Row],[Day High]]/Table2[[#This Row],[Close Price]])-1</f>
        <v>2.8898022090932507E-2</v>
      </c>
      <c r="AE680" s="1">
        <f>(Table2[[#This Row],[Close Price]]/Table2[[#This Row],[Current Week Low]])-1</f>
        <v>1.4594735470419673E-2</v>
      </c>
      <c r="AF680" s="1">
        <f>(Table2[[#This Row],[Current Week High]]/Table2[[#This Row],[Close Price]])-1</f>
        <v>4.6108399691754398E-2</v>
      </c>
      <c r="AG680" s="1">
        <f>(Table2[[#This Row],[Close Price]]/Table2[[#This Row],[Current Month Low]])-1</f>
        <v>1.4594735470419673E-2</v>
      </c>
      <c r="AH680" s="1">
        <f>(Table2[[#This Row],[Current Month High]]/Table2[[#This Row],[Close Price]])-1</f>
        <v>0.15592088363729761</v>
      </c>
      <c r="AI680">
        <v>54.122784484973003</v>
      </c>
      <c r="AJ680">
        <v>24.476418864907998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-0.03</v>
      </c>
      <c r="AM680" t="s">
        <v>3161</v>
      </c>
      <c r="AN680">
        <v>-5.97</v>
      </c>
      <c r="AO680" t="s">
        <v>3161</v>
      </c>
      <c r="AP680">
        <v>-3.5167838760996002E-2</v>
      </c>
      <c r="AQ680">
        <f>(Table2[[#This Row],[Sharpe Ratio]]-AVERAGE(Table2[Sharpe Ratio]))/_xlfn.STDEV.P(Table2[Sharpe Ratio])</f>
        <v>-1.092985202692486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608</v>
      </c>
      <c r="AT680">
        <f>_xlfn.RANK.AVG(Table2[[#This Row],[6M Return vs Nifty Z-Score]],Table2[6M Return vs Nifty Z-Score])</f>
        <v>637</v>
      </c>
      <c r="AU680">
        <f>_xlfn.RANK.AVG(Table2[[#This Row],[Sharpe Ratio Z-Score]],Table2[Sharpe Ratio Z-Score])</f>
        <v>630</v>
      </c>
      <c r="AV680">
        <f>(Table2[[#This Row],[Rank 1Y]]+Table2[[#This Row],[Rank 6M]]+Table2[[#This Row],[Rank Sharpe]])/3</f>
        <v>625</v>
      </c>
    </row>
    <row r="681" spans="1:48" x14ac:dyDescent="0.3">
      <c r="A681" t="s">
        <v>1485</v>
      </c>
      <c r="B681" t="s">
        <v>1486</v>
      </c>
      <c r="C681" t="s">
        <v>3130</v>
      </c>
      <c r="D681" t="s">
        <v>436</v>
      </c>
      <c r="E681">
        <v>6695.6666500000001</v>
      </c>
      <c r="F681">
        <v>2066.5</v>
      </c>
      <c r="G681">
        <v>-23.3276161621257</v>
      </c>
      <c r="H681">
        <f>(Table2[[#This Row],[1Y Return vs Nifty]]-AVERAGE(Table2[1Y Return vs Nifty]))/_xlfn.STDEV.P(Table2[1Y Return vs Nifty])</f>
        <v>-0.87474831827942801</v>
      </c>
      <c r="I681">
        <v>-2.1959083746522601</v>
      </c>
      <c r="J681">
        <f>(Table2[[#This Row],[1M Return vs Nifty]]-AVERAGE(Table2[1M Return vs Nifty]))/_xlfn.STDEV.P(Table2[1M Return vs Nifty])</f>
        <v>-0.36445208711632471</v>
      </c>
      <c r="K681">
        <v>-15.1619979764471</v>
      </c>
      <c r="L681">
        <f>(Table2[[#This Row],[6M Return vs Nifty]]-AVERAGE(Table2[6M Return vs Nifty]))/_xlfn.STDEV.P(Table2[6M Return vs Nifty])</f>
        <v>-0.68408451623038335</v>
      </c>
      <c r="M681">
        <v>-1.5948122533548399</v>
      </c>
      <c r="N681">
        <f>(Table2[[#This Row],[1W Return vs Nifty]]-AVERAGE(Table2[1W Return vs Nifty]))/_xlfn.STDEV.P(Table2[1W Return vs Nifty])</f>
        <v>-0.22901231268645553</v>
      </c>
      <c r="O681">
        <v>2214.34</v>
      </c>
      <c r="P681">
        <v>2241.5197109437399</v>
      </c>
      <c r="Q681">
        <v>2256.3531787239099</v>
      </c>
      <c r="R681">
        <v>17.431148810889798</v>
      </c>
      <c r="S681" s="1">
        <f>(Table2[[#This Row],[Close Price]]-Table2[[#This Row],[20D EMA]])/Table2[[#This Row],[20D EMA]]</f>
        <v>-6.6764814798088878E-2</v>
      </c>
      <c r="T681" s="1">
        <f>(Table2[[#This Row],[Close Price]]-Table2[[#This Row],[50D EMA]])/Table2[[#This Row],[50D EMA]]</f>
        <v>-7.8080826186467903E-2</v>
      </c>
      <c r="U681" s="1">
        <f>(Table2[[#This Row],[Close Price]]-Table2[[#This Row],[200D EMA]])/Table2[[#This Row],[200D EMA]]</f>
        <v>-8.4141605363076244E-2</v>
      </c>
      <c r="V681">
        <v>0.37503024138318503</v>
      </c>
      <c r="W681">
        <v>2055.5500000000002</v>
      </c>
      <c r="X681">
        <v>2158.65</v>
      </c>
      <c r="Y681">
        <v>2055.5500000000002</v>
      </c>
      <c r="Z681">
        <v>2189.9499999999998</v>
      </c>
      <c r="AA681">
        <v>2055.5500000000002</v>
      </c>
      <c r="AB681">
        <v>2374</v>
      </c>
      <c r="AC681" s="1">
        <f>(Table2[[#This Row],[Close Price]]/Table2[[#This Row],[Day Low]])-1</f>
        <v>5.3270414244361852E-3</v>
      </c>
      <c r="AD681" s="1">
        <f>(Table2[[#This Row],[Day High]]/Table2[[#This Row],[Close Price]])-1</f>
        <v>4.4592305831115508E-2</v>
      </c>
      <c r="AE681" s="1">
        <f>(Table2[[#This Row],[Close Price]]/Table2[[#This Row],[Current Week Low]])-1</f>
        <v>5.3270414244361852E-3</v>
      </c>
      <c r="AF681" s="1">
        <f>(Table2[[#This Row],[Current Week High]]/Table2[[#This Row],[Close Price]])-1</f>
        <v>5.973868860391951E-2</v>
      </c>
      <c r="AG681" s="1">
        <f>(Table2[[#This Row],[Close Price]]/Table2[[#This Row],[Current Month Low]])-1</f>
        <v>5.3270414244361852E-3</v>
      </c>
      <c r="AH681" s="1">
        <f>(Table2[[#This Row],[Current Month High]]/Table2[[#This Row],[Close Price]])-1</f>
        <v>0.14880232276796512</v>
      </c>
      <c r="AI681">
        <v>32.349383014759198</v>
      </c>
      <c r="AJ681">
        <v>5.43367346938774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</v>
      </c>
      <c r="AM681" t="s">
        <v>3161</v>
      </c>
      <c r="AN681">
        <v>-8.07</v>
      </c>
      <c r="AO681" t="s">
        <v>3161</v>
      </c>
      <c r="AP681">
        <v>-9.0070746093886003E-2</v>
      </c>
      <c r="AQ681">
        <f>(Table2[[#This Row],[Sharpe Ratio]]-AVERAGE(Table2[Sharpe Ratio]))/_xlfn.STDEV.P(Table2[Sharpe Ratio])</f>
        <v>-1.7383404100750521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619</v>
      </c>
      <c r="AT681">
        <f>_xlfn.RANK.AVG(Table2[[#This Row],[6M Return vs Nifty Z-Score]],Table2[6M Return vs Nifty Z-Score])</f>
        <v>553</v>
      </c>
      <c r="AU681">
        <f>_xlfn.RANK.AVG(Table2[[#This Row],[Sharpe Ratio Z-Score]],Table2[Sharpe Ratio Z-Score])</f>
        <v>704</v>
      </c>
      <c r="AV681">
        <f>(Table2[[#This Row],[Rank 1Y]]+Table2[[#This Row],[Rank 6M]]+Table2[[#This Row],[Rank Sharpe]])/3</f>
        <v>625.33333333333337</v>
      </c>
    </row>
    <row r="682" spans="1:48" x14ac:dyDescent="0.3">
      <c r="A682" t="s">
        <v>1964</v>
      </c>
      <c r="B682" t="s">
        <v>1965</v>
      </c>
      <c r="C682" t="s">
        <v>3116</v>
      </c>
      <c r="D682" t="s">
        <v>1966</v>
      </c>
      <c r="E682">
        <v>3408.6377175500002</v>
      </c>
      <c r="F682">
        <v>203.45</v>
      </c>
      <c r="G682">
        <v>-45.565973675329403</v>
      </c>
      <c r="H682">
        <f>(Table2[[#This Row],[1Y Return vs Nifty]]-AVERAGE(Table2[1Y Return vs Nifty]))/_xlfn.STDEV.P(Table2[1Y Return vs Nifty])</f>
        <v>-1.24197672620508</v>
      </c>
      <c r="I682">
        <v>-2.3742756503490301</v>
      </c>
      <c r="J682">
        <f>(Table2[[#This Row],[1M Return vs Nifty]]-AVERAGE(Table2[1M Return vs Nifty]))/_xlfn.STDEV.P(Table2[1M Return vs Nifty])</f>
        <v>-0.38441305240962997</v>
      </c>
      <c r="K682">
        <v>-24.649168972158201</v>
      </c>
      <c r="L682">
        <f>(Table2[[#This Row],[6M Return vs Nifty]]-AVERAGE(Table2[6M Return vs Nifty]))/_xlfn.STDEV.P(Table2[6M Return vs Nifty])</f>
        <v>-1.0128703949252262</v>
      </c>
      <c r="M682">
        <v>-2.1686595708689298</v>
      </c>
      <c r="N682">
        <f>(Table2[[#This Row],[1W Return vs Nifty]]-AVERAGE(Table2[1W Return vs Nifty]))/_xlfn.STDEV.P(Table2[1W Return vs Nifty])</f>
        <v>-0.34033199756296018</v>
      </c>
      <c r="O682">
        <v>220.93</v>
      </c>
      <c r="P682">
        <v>225.75280931831</v>
      </c>
      <c r="Q682">
        <v>230.95263988684701</v>
      </c>
      <c r="R682">
        <v>13.9320570228445</v>
      </c>
      <c r="S682" s="1">
        <f>(Table2[[#This Row],[Close Price]]-Table2[[#This Row],[20D EMA]])/Table2[[#This Row],[20D EMA]]</f>
        <v>-7.9120083284298273E-2</v>
      </c>
      <c r="T682" s="1">
        <f>(Table2[[#This Row],[Close Price]]-Table2[[#This Row],[50D EMA]])/Table2[[#This Row],[50D EMA]]</f>
        <v>-9.8793053276529527E-2</v>
      </c>
      <c r="U682" s="1">
        <f>(Table2[[#This Row],[Close Price]]-Table2[[#This Row],[200D EMA]])/Table2[[#This Row],[200D EMA]]</f>
        <v>-0.11908346187478815</v>
      </c>
      <c r="V682">
        <v>0.44941783864887702</v>
      </c>
      <c r="W682">
        <v>202</v>
      </c>
      <c r="X682">
        <v>212.79</v>
      </c>
      <c r="Y682">
        <v>202</v>
      </c>
      <c r="Z682">
        <v>217.76</v>
      </c>
      <c r="AA682">
        <v>202</v>
      </c>
      <c r="AB682">
        <v>235.77</v>
      </c>
      <c r="AC682" s="1">
        <f>(Table2[[#This Row],[Close Price]]/Table2[[#This Row],[Day Low]])-1</f>
        <v>7.1782178217820736E-3</v>
      </c>
      <c r="AD682" s="1">
        <f>(Table2[[#This Row],[Day High]]/Table2[[#This Row],[Close Price]])-1</f>
        <v>4.5908085524698938E-2</v>
      </c>
      <c r="AE682" s="1">
        <f>(Table2[[#This Row],[Close Price]]/Table2[[#This Row],[Current Week Low]])-1</f>
        <v>7.1782178217820736E-3</v>
      </c>
      <c r="AF682" s="1">
        <f>(Table2[[#This Row],[Current Week High]]/Table2[[#This Row],[Close Price]])-1</f>
        <v>7.0336692061931716E-2</v>
      </c>
      <c r="AG682" s="1">
        <f>(Table2[[#This Row],[Close Price]]/Table2[[#This Row],[Current Month Low]])-1</f>
        <v>7.1782178217820736E-3</v>
      </c>
      <c r="AH682" s="1">
        <f>(Table2[[#This Row],[Current Month High]]/Table2[[#This Row],[Close Price]])-1</f>
        <v>0.15885967068075701</v>
      </c>
      <c r="AI682">
        <v>38.117473580732302</v>
      </c>
      <c r="AJ682">
        <v>3.4842319430315301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-0.16</v>
      </c>
      <c r="AM682" t="s">
        <v>3161</v>
      </c>
      <c r="AN682">
        <v>-9.34</v>
      </c>
      <c r="AO682" t="s">
        <v>3161</v>
      </c>
      <c r="AQ682">
        <f>(Table2[[#This Row],[Sharpe Ratio]]-AVERAGE(Table2[Sharpe Ratio]))/_xlfn.STDEV.P(Table2[Sharpe Ratio])</f>
        <v>-0.6796054933231942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709</v>
      </c>
      <c r="AT682">
        <f>_xlfn.RANK.AVG(Table2[[#This Row],[6M Return vs Nifty Z-Score]],Table2[6M Return vs Nifty Z-Score])</f>
        <v>644</v>
      </c>
      <c r="AU682">
        <f>_xlfn.RANK.AVG(Table2[[#This Row],[Sharpe Ratio Z-Score]],Table2[Sharpe Ratio Z-Score])</f>
        <v>524.5</v>
      </c>
      <c r="AV682">
        <f>(Table2[[#This Row],[Rank 1Y]]+Table2[[#This Row],[Rank 6M]]+Table2[[#This Row],[Rank Sharpe]])/3</f>
        <v>625.83333333333337</v>
      </c>
    </row>
    <row r="683" spans="1:48" x14ac:dyDescent="0.3">
      <c r="A683" t="s">
        <v>1547</v>
      </c>
      <c r="B683" t="s">
        <v>1548</v>
      </c>
      <c r="C683" t="s">
        <v>3127</v>
      </c>
      <c r="D683" t="s">
        <v>265</v>
      </c>
      <c r="E683">
        <v>6231.9703908800002</v>
      </c>
      <c r="F683">
        <v>1386.2</v>
      </c>
      <c r="G683">
        <v>-42.127223504205197</v>
      </c>
      <c r="H683">
        <f>(Table2[[#This Row],[1Y Return vs Nifty]]-AVERAGE(Table2[1Y Return vs Nifty]))/_xlfn.STDEV.P(Table2[1Y Return vs Nifty])</f>
        <v>-1.1851916533935545</v>
      </c>
      <c r="I683">
        <v>3.1826516618024998</v>
      </c>
      <c r="J683">
        <f>(Table2[[#This Row],[1M Return vs Nifty]]-AVERAGE(Table2[1M Return vs Nifty]))/_xlfn.STDEV.P(Table2[1M Return vs Nifty])</f>
        <v>0.23745905267228593</v>
      </c>
      <c r="K683">
        <v>-12.3525467382808</v>
      </c>
      <c r="L683">
        <f>(Table2[[#This Row],[6M Return vs Nifty]]-AVERAGE(Table2[6M Return vs Nifty]))/_xlfn.STDEV.P(Table2[6M Return vs Nifty])</f>
        <v>-0.58672062404288017</v>
      </c>
      <c r="M683">
        <v>5.4771538447940697</v>
      </c>
      <c r="N683">
        <f>(Table2[[#This Row],[1W Return vs Nifty]]-AVERAGE(Table2[1W Return vs Nifty]))/_xlfn.STDEV.P(Table2[1W Return vs Nifty])</f>
        <v>1.1428666061061397</v>
      </c>
      <c r="O683">
        <v>1420.85</v>
      </c>
      <c r="P683">
        <v>1408.91541667656</v>
      </c>
      <c r="Q683">
        <v>1417.2113674514801</v>
      </c>
      <c r="R683">
        <v>36.841863076103699</v>
      </c>
      <c r="S683" s="1">
        <f>(Table2[[#This Row],[Close Price]]-Table2[[#This Row],[20D EMA]])/Table2[[#This Row],[20D EMA]]</f>
        <v>-2.4386810711897713E-2</v>
      </c>
      <c r="T683" s="1">
        <f>(Table2[[#This Row],[Close Price]]-Table2[[#This Row],[50D EMA]])/Table2[[#This Row],[50D EMA]]</f>
        <v>-1.6122626246891744E-2</v>
      </c>
      <c r="U683" s="1">
        <f>(Table2[[#This Row],[Close Price]]-Table2[[#This Row],[200D EMA]])/Table2[[#This Row],[200D EMA]]</f>
        <v>-2.1881963526193468E-2</v>
      </c>
      <c r="V683">
        <v>0.40183521202411998</v>
      </c>
      <c r="W683">
        <v>1379</v>
      </c>
      <c r="X683">
        <v>1430</v>
      </c>
      <c r="Y683">
        <v>1379</v>
      </c>
      <c r="Z683">
        <v>1464.45</v>
      </c>
      <c r="AA683">
        <v>1345.05</v>
      </c>
      <c r="AB683">
        <v>1477.5</v>
      </c>
      <c r="AC683" s="1">
        <f>(Table2[[#This Row],[Close Price]]/Table2[[#This Row],[Day Low]])-1</f>
        <v>5.2211747643220452E-3</v>
      </c>
      <c r="AD683" s="1">
        <f>(Table2[[#This Row],[Day High]]/Table2[[#This Row],[Close Price]])-1</f>
        <v>3.1597172125234385E-2</v>
      </c>
      <c r="AE683" s="1">
        <f>(Table2[[#This Row],[Close Price]]/Table2[[#This Row],[Current Week Low]])-1</f>
        <v>5.2211747643220452E-3</v>
      </c>
      <c r="AF683" s="1">
        <f>(Table2[[#This Row],[Current Week High]]/Table2[[#This Row],[Close Price]])-1</f>
        <v>5.6449285817342432E-2</v>
      </c>
      <c r="AG683" s="1">
        <f>(Table2[[#This Row],[Close Price]]/Table2[[#This Row],[Current Month Low]])-1</f>
        <v>3.059365822831861E-2</v>
      </c>
      <c r="AH683" s="1">
        <f>(Table2[[#This Row],[Current Month High]]/Table2[[#This Row],[Close Price]])-1</f>
        <v>6.5863511758764925E-2</v>
      </c>
      <c r="AI683">
        <v>30.212090607415899</v>
      </c>
      <c r="AJ683">
        <v>21.2667308197008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</v>
      </c>
      <c r="AM683" t="s">
        <v>3163</v>
      </c>
      <c r="AN683">
        <v>-1.78</v>
      </c>
      <c r="AO683" t="s">
        <v>3161</v>
      </c>
      <c r="AP683">
        <v>-5.2671071181870997E-2</v>
      </c>
      <c r="AQ683">
        <f>(Table2[[#This Row],[Sharpe Ratio]]-AVERAGE(Table2[Sharpe Ratio]))/_xlfn.STDEV.P(Table2[Sharpe Ratio])</f>
        <v>-1.2987266240046538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698</v>
      </c>
      <c r="AT683">
        <f>_xlfn.RANK.AVG(Table2[[#This Row],[6M Return vs Nifty Z-Score]],Table2[6M Return vs Nifty Z-Score])</f>
        <v>521</v>
      </c>
      <c r="AU683">
        <f>_xlfn.RANK.AVG(Table2[[#This Row],[Sharpe Ratio Z-Score]],Table2[Sharpe Ratio Z-Score])</f>
        <v>660</v>
      </c>
      <c r="AV683">
        <f>(Table2[[#This Row],[Rank 1Y]]+Table2[[#This Row],[Rank 6M]]+Table2[[#This Row],[Rank Sharpe]])/3</f>
        <v>626.33333333333337</v>
      </c>
    </row>
    <row r="684" spans="1:48" x14ac:dyDescent="0.3">
      <c r="A684" t="s">
        <v>1983</v>
      </c>
      <c r="B684" t="s">
        <v>1984</v>
      </c>
      <c r="C684" t="s">
        <v>3133</v>
      </c>
      <c r="D684" t="s">
        <v>1985</v>
      </c>
      <c r="E684">
        <v>3334.876878</v>
      </c>
      <c r="F684">
        <v>18.84</v>
      </c>
      <c r="G684">
        <v>-16.4285430126642</v>
      </c>
      <c r="H684">
        <f>(Table2[[#This Row],[1Y Return vs Nifty]]-AVERAGE(Table2[1Y Return vs Nifty]))/_xlfn.STDEV.P(Table2[1Y Return vs Nifty])</f>
        <v>-0.76082193467240522</v>
      </c>
      <c r="I684">
        <v>-2.54211447478133</v>
      </c>
      <c r="J684">
        <f>(Table2[[#This Row],[1M Return vs Nifty]]-AVERAGE(Table2[1M Return vs Nifty]))/_xlfn.STDEV.P(Table2[1M Return vs Nifty])</f>
        <v>-0.40319578560031782</v>
      </c>
      <c r="K684">
        <v>-24.887365591992801</v>
      </c>
      <c r="L684">
        <f>(Table2[[#This Row],[6M Return vs Nifty]]-AVERAGE(Table2[6M Return vs Nifty]))/_xlfn.STDEV.P(Table2[6M Return vs Nifty])</f>
        <v>-1.0211252988359776</v>
      </c>
      <c r="M684">
        <v>-2.9326506457600798</v>
      </c>
      <c r="N684">
        <f>(Table2[[#This Row],[1W Return vs Nifty]]-AVERAGE(Table2[1W Return vs Nifty]))/_xlfn.STDEV.P(Table2[1W Return vs Nifty])</f>
        <v>-0.48853735308116675</v>
      </c>
      <c r="O684">
        <v>20.11</v>
      </c>
      <c r="P684">
        <v>20.702041578570999</v>
      </c>
      <c r="Q684">
        <v>21.075511379989202</v>
      </c>
      <c r="R684">
        <v>25.326578952671401</v>
      </c>
      <c r="S684" s="1">
        <f>(Table2[[#This Row],[Close Price]]-Table2[[#This Row],[20D EMA]])/Table2[[#This Row],[20D EMA]]</f>
        <v>-6.3152660367976107E-2</v>
      </c>
      <c r="T684" s="1">
        <f>(Table2[[#This Row],[Close Price]]-Table2[[#This Row],[50D EMA]])/Table2[[#This Row],[50D EMA]]</f>
        <v>-8.994482846070731E-2</v>
      </c>
      <c r="U684" s="1">
        <f>(Table2[[#This Row],[Close Price]]-Table2[[#This Row],[200D EMA]])/Table2[[#This Row],[200D EMA]]</f>
        <v>-0.1060715130315546</v>
      </c>
      <c r="V684">
        <v>0.65140405141837299</v>
      </c>
      <c r="W684">
        <v>18.809999999999999</v>
      </c>
      <c r="X684">
        <v>19.53</v>
      </c>
      <c r="Y684">
        <v>18.809999999999999</v>
      </c>
      <c r="Z684">
        <v>19.97</v>
      </c>
      <c r="AA684">
        <v>18.809999999999999</v>
      </c>
      <c r="AB684">
        <v>21.11</v>
      </c>
      <c r="AC684" s="1">
        <f>(Table2[[#This Row],[Close Price]]/Table2[[#This Row],[Day Low]])-1</f>
        <v>1.5948963317384823E-3</v>
      </c>
      <c r="AD684" s="1">
        <f>(Table2[[#This Row],[Day High]]/Table2[[#This Row],[Close Price]])-1</f>
        <v>3.6624203821656209E-2</v>
      </c>
      <c r="AE684" s="1">
        <f>(Table2[[#This Row],[Close Price]]/Table2[[#This Row],[Current Week Low]])-1</f>
        <v>1.5948963317384823E-3</v>
      </c>
      <c r="AF684" s="1">
        <f>(Table2[[#This Row],[Current Week High]]/Table2[[#This Row],[Close Price]])-1</f>
        <v>5.9978768577494623E-2</v>
      </c>
      <c r="AG684" s="1">
        <f>(Table2[[#This Row],[Close Price]]/Table2[[#This Row],[Current Month Low]])-1</f>
        <v>1.5948963317384823E-3</v>
      </c>
      <c r="AH684" s="1">
        <f>(Table2[[#This Row],[Current Month High]]/Table2[[#This Row],[Close Price]])-1</f>
        <v>0.12048832271762211</v>
      </c>
      <c r="AI684">
        <v>48.354564755838602</v>
      </c>
      <c r="AJ684">
        <v>10.823529411764699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-0.19</v>
      </c>
      <c r="AM684" t="s">
        <v>3161</v>
      </c>
      <c r="AN684">
        <v>-5.99</v>
      </c>
      <c r="AO684" t="s">
        <v>3161</v>
      </c>
      <c r="AP684">
        <v>-5.0063767111343999E-2</v>
      </c>
      <c r="AQ684">
        <f>(Table2[[#This Row],[Sharpe Ratio]]-AVERAGE(Table2[Sharpe Ratio]))/_xlfn.STDEV.P(Table2[Sharpe Ratio])</f>
        <v>-1.2680791165977672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579</v>
      </c>
      <c r="AT684">
        <f>_xlfn.RANK.AVG(Table2[[#This Row],[6M Return vs Nifty Z-Score]],Table2[6M Return vs Nifty Z-Score])</f>
        <v>646</v>
      </c>
      <c r="AU684">
        <f>_xlfn.RANK.AVG(Table2[[#This Row],[Sharpe Ratio Z-Score]],Table2[Sharpe Ratio Z-Score])</f>
        <v>657</v>
      </c>
      <c r="AV684">
        <f>(Table2[[#This Row],[Rank 1Y]]+Table2[[#This Row],[Rank 6M]]+Table2[[#This Row],[Rank Sharpe]])/3</f>
        <v>627.33333333333337</v>
      </c>
    </row>
    <row r="685" spans="1:48" x14ac:dyDescent="0.3">
      <c r="A685" t="s">
        <v>2216</v>
      </c>
      <c r="B685" t="s">
        <v>2217</v>
      </c>
      <c r="C685" t="s">
        <v>3122</v>
      </c>
      <c r="D685" t="s">
        <v>1627</v>
      </c>
      <c r="E685">
        <v>2502.1732913999999</v>
      </c>
      <c r="F685">
        <v>605.4</v>
      </c>
      <c r="G685">
        <v>-36.069033286986198</v>
      </c>
      <c r="H685">
        <f>(Table2[[#This Row],[1Y Return vs Nifty]]-AVERAGE(Table2[1Y Return vs Nifty]))/_xlfn.STDEV.P(Table2[1Y Return vs Nifty])</f>
        <v>-1.0851510120350736</v>
      </c>
      <c r="I685">
        <v>7.4132949220510298</v>
      </c>
      <c r="J685">
        <f>(Table2[[#This Row],[1M Return vs Nifty]]-AVERAGE(Table2[1M Return vs Nifty]))/_xlfn.STDEV.P(Table2[1M Return vs Nifty])</f>
        <v>0.71090757598628529</v>
      </c>
      <c r="K685">
        <v>-30.465625325465499</v>
      </c>
      <c r="L685">
        <f>(Table2[[#This Row],[6M Return vs Nifty]]-AVERAGE(Table2[6M Return vs Nifty]))/_xlfn.STDEV.P(Table2[6M Return vs Nifty])</f>
        <v>-1.2144445748232038</v>
      </c>
      <c r="M685">
        <v>-0.94466099313628704</v>
      </c>
      <c r="N685">
        <f>(Table2[[#This Row],[1W Return vs Nifty]]-AVERAGE(Table2[1W Return vs Nifty]))/_xlfn.STDEV.P(Table2[1W Return vs Nifty])</f>
        <v>-0.10289055311612411</v>
      </c>
      <c r="O685">
        <v>636.54</v>
      </c>
      <c r="P685">
        <v>630.67854514800797</v>
      </c>
      <c r="Q685">
        <v>673.35446403077697</v>
      </c>
      <c r="R685">
        <v>29.0972437118484</v>
      </c>
      <c r="S685" s="1">
        <f>(Table2[[#This Row],[Close Price]]-Table2[[#This Row],[20D EMA]])/Table2[[#This Row],[20D EMA]]</f>
        <v>-4.8920727684041834E-2</v>
      </c>
      <c r="T685" s="1">
        <f>(Table2[[#This Row],[Close Price]]-Table2[[#This Row],[50D EMA]])/Table2[[#This Row],[50D EMA]]</f>
        <v>-4.0081504821248691E-2</v>
      </c>
      <c r="U685" s="1">
        <f>(Table2[[#This Row],[Close Price]]-Table2[[#This Row],[200D EMA]])/Table2[[#This Row],[200D EMA]]</f>
        <v>-0.10091930426063234</v>
      </c>
      <c r="V685">
        <v>0.65315224512872305</v>
      </c>
      <c r="W685">
        <v>600</v>
      </c>
      <c r="X685">
        <v>641.20000000000005</v>
      </c>
      <c r="Y685">
        <v>600</v>
      </c>
      <c r="Z685">
        <v>664</v>
      </c>
      <c r="AA685">
        <v>600</v>
      </c>
      <c r="AB685">
        <v>670</v>
      </c>
      <c r="AC685" s="1">
        <f>(Table2[[#This Row],[Close Price]]/Table2[[#This Row],[Day Low]])-1</f>
        <v>8.999999999999897E-3</v>
      </c>
      <c r="AD685" s="1">
        <f>(Table2[[#This Row],[Day High]]/Table2[[#This Row],[Close Price]])-1</f>
        <v>5.913445655764793E-2</v>
      </c>
      <c r="AE685" s="1">
        <f>(Table2[[#This Row],[Close Price]]/Table2[[#This Row],[Current Week Low]])-1</f>
        <v>8.999999999999897E-3</v>
      </c>
      <c r="AF685" s="1">
        <f>(Table2[[#This Row],[Current Week High]]/Table2[[#This Row],[Close Price]])-1</f>
        <v>9.6795507102741984E-2</v>
      </c>
      <c r="AG685" s="1">
        <f>(Table2[[#This Row],[Close Price]]/Table2[[#This Row],[Current Month Low]])-1</f>
        <v>8.999999999999897E-3</v>
      </c>
      <c r="AH685" s="1">
        <f>(Table2[[#This Row],[Current Month High]]/Table2[[#This Row],[Close Price]])-1</f>
        <v>0.10670630987776675</v>
      </c>
      <c r="AI685">
        <v>49.487941856623699</v>
      </c>
      <c r="AJ685">
        <v>11.8625277161862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0.01</v>
      </c>
      <c r="AM685" t="s">
        <v>3162</v>
      </c>
      <c r="AN685">
        <v>-5.32</v>
      </c>
      <c r="AO685" t="s">
        <v>3161</v>
      </c>
      <c r="AQ685">
        <f>(Table2[[#This Row],[Sharpe Ratio]]-AVERAGE(Table2[Sharpe Ratio]))/_xlfn.STDEV.P(Table2[Sharpe Ratio])</f>
        <v>-0.6796054933231942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678</v>
      </c>
      <c r="AT685">
        <f>_xlfn.RANK.AVG(Table2[[#This Row],[6M Return vs Nifty Z-Score]],Table2[6M Return vs Nifty Z-Score])</f>
        <v>681</v>
      </c>
      <c r="AU685">
        <f>_xlfn.RANK.AVG(Table2[[#This Row],[Sharpe Ratio Z-Score]],Table2[Sharpe Ratio Z-Score])</f>
        <v>524.5</v>
      </c>
      <c r="AV685">
        <f>(Table2[[#This Row],[Rank 1Y]]+Table2[[#This Row],[Rank 6M]]+Table2[[#This Row],[Rank Sharpe]])/3</f>
        <v>627.83333333333337</v>
      </c>
    </row>
    <row r="686" spans="1:48" x14ac:dyDescent="0.3">
      <c r="A686" t="s">
        <v>948</v>
      </c>
      <c r="B686" t="s">
        <v>949</v>
      </c>
      <c r="C686" t="s">
        <v>3128</v>
      </c>
      <c r="D686" t="s">
        <v>125</v>
      </c>
      <c r="E686">
        <v>15012.443242379901</v>
      </c>
      <c r="F686">
        <v>2503.9499999999998</v>
      </c>
      <c r="G686">
        <v>-32.073172822033897</v>
      </c>
      <c r="H686">
        <f>(Table2[[#This Row],[1Y Return vs Nifty]]-AVERAGE(Table2[1Y Return vs Nifty]))/_xlfn.STDEV.P(Table2[1Y Return vs Nifty])</f>
        <v>-1.0191662163519282</v>
      </c>
      <c r="I686">
        <v>-12.2034577358601</v>
      </c>
      <c r="J686">
        <f>(Table2[[#This Row],[1M Return vs Nifty]]-AVERAGE(Table2[1M Return vs Nifty]))/_xlfn.STDEV.P(Table2[1M Return vs Nifty])</f>
        <v>-1.4843903980523951</v>
      </c>
      <c r="K686">
        <v>-13.324230199781599</v>
      </c>
      <c r="L686">
        <f>(Table2[[#This Row],[6M Return vs Nifty]]-AVERAGE(Table2[6M Return vs Nifty]))/_xlfn.STDEV.P(Table2[6M Return vs Nifty])</f>
        <v>-0.62039513047342876</v>
      </c>
      <c r="M686">
        <v>-16.081217047681498</v>
      </c>
      <c r="N686">
        <f>(Table2[[#This Row],[1W Return vs Nifty]]-AVERAGE(Table2[1W Return vs Nifty]))/_xlfn.STDEV.P(Table2[1W Return vs Nifty])</f>
        <v>-3.0392058388735572</v>
      </c>
      <c r="O686">
        <v>2902.81</v>
      </c>
      <c r="P686">
        <v>2917.3060922428799</v>
      </c>
      <c r="Q686">
        <v>2796.1179412540901</v>
      </c>
      <c r="R686">
        <v>15.6305667601056</v>
      </c>
      <c r="S686" s="1">
        <f>(Table2[[#This Row],[Close Price]]-Table2[[#This Row],[20D EMA]])/Table2[[#This Row],[20D EMA]]</f>
        <v>-0.13740479053055493</v>
      </c>
      <c r="T686" s="1">
        <f>(Table2[[#This Row],[Close Price]]-Table2[[#This Row],[50D EMA]])/Table2[[#This Row],[50D EMA]]</f>
        <v>-0.1416910256150338</v>
      </c>
      <c r="U686" s="1">
        <f>(Table2[[#This Row],[Close Price]]-Table2[[#This Row],[200D EMA]])/Table2[[#This Row],[200D EMA]]</f>
        <v>-0.10449056420096846</v>
      </c>
      <c r="V686">
        <v>2.21918306100681</v>
      </c>
      <c r="W686">
        <v>2485</v>
      </c>
      <c r="X686">
        <v>2572.35</v>
      </c>
      <c r="Y686">
        <v>2447.5</v>
      </c>
      <c r="Z686">
        <v>2879.05</v>
      </c>
      <c r="AA686">
        <v>2447.5</v>
      </c>
      <c r="AB686">
        <v>3127.6</v>
      </c>
      <c r="AC686" s="1">
        <f>(Table2[[#This Row],[Close Price]]/Table2[[#This Row],[Day Low]])-1</f>
        <v>7.6257545271629645E-3</v>
      </c>
      <c r="AD686" s="1">
        <f>(Table2[[#This Row],[Day High]]/Table2[[#This Row],[Close Price]])-1</f>
        <v>2.7316839393757952E-2</v>
      </c>
      <c r="AE686" s="1">
        <f>(Table2[[#This Row],[Close Price]]/Table2[[#This Row],[Current Week Low]])-1</f>
        <v>2.3064351378958126E-2</v>
      </c>
      <c r="AF686" s="1">
        <f>(Table2[[#This Row],[Current Week High]]/Table2[[#This Row],[Close Price]])-1</f>
        <v>0.14980331076898512</v>
      </c>
      <c r="AG686" s="1">
        <f>(Table2[[#This Row],[Close Price]]/Table2[[#This Row],[Current Month Low]])-1</f>
        <v>2.3064351378958126E-2</v>
      </c>
      <c r="AH686" s="1">
        <f>(Table2[[#This Row],[Current Month High]]/Table2[[#This Row],[Close Price]])-1</f>
        <v>0.24906647496954815</v>
      </c>
      <c r="AI686">
        <v>27.734179995606901</v>
      </c>
      <c r="AJ686">
        <v>12.284753363228599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-0.13</v>
      </c>
      <c r="AM686" t="s">
        <v>3161</v>
      </c>
      <c r="AN686">
        <v>-11.86</v>
      </c>
      <c r="AO686" t="s">
        <v>3161</v>
      </c>
      <c r="AP686">
        <v>-8.3264807995896001E-2</v>
      </c>
      <c r="AQ686">
        <f>(Table2[[#This Row],[Sharpe Ratio]]-AVERAGE(Table2[Sharpe Ratio]))/_xlfn.STDEV.P(Table2[Sharpe Ratio])</f>
        <v>-1.6583401367556456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660</v>
      </c>
      <c r="AT686">
        <f>_xlfn.RANK.AVG(Table2[[#This Row],[6M Return vs Nifty Z-Score]],Table2[6M Return vs Nifty Z-Score])</f>
        <v>527</v>
      </c>
      <c r="AU686">
        <f>_xlfn.RANK.AVG(Table2[[#This Row],[Sharpe Ratio Z-Score]],Table2[Sharpe Ratio Z-Score])</f>
        <v>698</v>
      </c>
      <c r="AV686">
        <f>(Table2[[#This Row],[Rank 1Y]]+Table2[[#This Row],[Rank 6M]]+Table2[[#This Row],[Rank Sharpe]])/3</f>
        <v>628.33333333333337</v>
      </c>
    </row>
    <row r="687" spans="1:48" x14ac:dyDescent="0.3">
      <c r="A687" t="s">
        <v>362</v>
      </c>
      <c r="B687" t="s">
        <v>363</v>
      </c>
      <c r="C687" t="s">
        <v>3130</v>
      </c>
      <c r="D687" t="s">
        <v>166</v>
      </c>
      <c r="E687">
        <v>64564.291133250001</v>
      </c>
      <c r="F687">
        <v>2178.1</v>
      </c>
      <c r="G687">
        <v>-20.377445336118601</v>
      </c>
      <c r="H687">
        <f>(Table2[[#This Row],[1Y Return vs Nifty]]-AVERAGE(Table2[1Y Return vs Nifty]))/_xlfn.STDEV.P(Table2[1Y Return vs Nifty])</f>
        <v>-0.82603129702909284</v>
      </c>
      <c r="I687">
        <v>-1.33607655691491</v>
      </c>
      <c r="J687">
        <f>(Table2[[#This Row],[1M Return vs Nifty]]-AVERAGE(Table2[1M Return vs Nifty]))/_xlfn.STDEV.P(Table2[1M Return vs Nifty])</f>
        <v>-0.2682288701338969</v>
      </c>
      <c r="K687">
        <v>-24.648654001363301</v>
      </c>
      <c r="L687">
        <f>(Table2[[#This Row],[6M Return vs Nifty]]-AVERAGE(Table2[6M Return vs Nifty]))/_xlfn.STDEV.P(Table2[6M Return vs Nifty])</f>
        <v>-1.0128525481798289</v>
      </c>
      <c r="M687">
        <v>-0.48219072733838703</v>
      </c>
      <c r="N687">
        <f>(Table2[[#This Row],[1W Return vs Nifty]]-AVERAGE(Table2[1W Return vs Nifty]))/_xlfn.STDEV.P(Table2[1W Return vs Nifty])</f>
        <v>-1.3176716905481702E-2</v>
      </c>
      <c r="O687">
        <v>2345.1999999999998</v>
      </c>
      <c r="P687">
        <v>2406.64271889767</v>
      </c>
      <c r="Q687">
        <v>2416.79799861624</v>
      </c>
      <c r="R687">
        <v>23.724570293269199</v>
      </c>
      <c r="S687" s="1">
        <f>(Table2[[#This Row],[Close Price]]-Table2[[#This Row],[20D EMA]])/Table2[[#This Row],[20D EMA]]</f>
        <v>-7.1251918812894388E-2</v>
      </c>
      <c r="T687" s="1">
        <f>(Table2[[#This Row],[Close Price]]-Table2[[#This Row],[50D EMA]])/Table2[[#This Row],[50D EMA]]</f>
        <v>-9.4963293513858571E-2</v>
      </c>
      <c r="U687" s="1">
        <f>(Table2[[#This Row],[Close Price]]-Table2[[#This Row],[200D EMA]])/Table2[[#This Row],[200D EMA]]</f>
        <v>-9.876621825775625E-2</v>
      </c>
      <c r="V687">
        <v>0.93767277715589104</v>
      </c>
      <c r="W687">
        <v>2146.5</v>
      </c>
      <c r="X687">
        <v>2288</v>
      </c>
      <c r="Y687">
        <v>2146.5</v>
      </c>
      <c r="Z687">
        <v>2336</v>
      </c>
      <c r="AA687">
        <v>2146.5</v>
      </c>
      <c r="AB687">
        <v>2499.5</v>
      </c>
      <c r="AC687" s="1">
        <f>(Table2[[#This Row],[Close Price]]/Table2[[#This Row],[Day Low]])-1</f>
        <v>1.4721639878872539E-2</v>
      </c>
      <c r="AD687" s="1">
        <f>(Table2[[#This Row],[Day High]]/Table2[[#This Row],[Close Price]])-1</f>
        <v>5.045682016436337E-2</v>
      </c>
      <c r="AE687" s="1">
        <f>(Table2[[#This Row],[Close Price]]/Table2[[#This Row],[Current Week Low]])-1</f>
        <v>1.4721639878872539E-2</v>
      </c>
      <c r="AF687" s="1">
        <f>(Table2[[#This Row],[Current Week High]]/Table2[[#This Row],[Close Price]])-1</f>
        <v>7.249437583214724E-2</v>
      </c>
      <c r="AG687" s="1">
        <f>(Table2[[#This Row],[Close Price]]/Table2[[#This Row],[Current Month Low]])-1</f>
        <v>1.4721639878872539E-2</v>
      </c>
      <c r="AH687" s="1">
        <f>(Table2[[#This Row],[Current Month High]]/Table2[[#This Row],[Close Price]])-1</f>
        <v>0.14755979982553602</v>
      </c>
      <c r="AI687">
        <v>23.683485606721401</v>
      </c>
      <c r="AJ687">
        <v>4.6031936607035604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-0.08</v>
      </c>
      <c r="AM687" t="s">
        <v>3161</v>
      </c>
      <c r="AN687">
        <v>-7.33</v>
      </c>
      <c r="AO687" t="s">
        <v>3161</v>
      </c>
      <c r="AP687">
        <v>-4.8172913462784003E-2</v>
      </c>
      <c r="AQ687">
        <f>(Table2[[#This Row],[Sharpe Ratio]]-AVERAGE(Table2[Sharpe Ratio]))/_xlfn.STDEV.P(Table2[Sharpe Ratio])</f>
        <v>-1.2458531124064463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600</v>
      </c>
      <c r="AT687">
        <f>_xlfn.RANK.AVG(Table2[[#This Row],[6M Return vs Nifty Z-Score]],Table2[6M Return vs Nifty Z-Score])</f>
        <v>643</v>
      </c>
      <c r="AU687">
        <f>_xlfn.RANK.AVG(Table2[[#This Row],[Sharpe Ratio Z-Score]],Table2[Sharpe Ratio Z-Score])</f>
        <v>653</v>
      </c>
      <c r="AV687">
        <f>(Table2[[#This Row],[Rank 1Y]]+Table2[[#This Row],[Rank 6M]]+Table2[[#This Row],[Rank Sharpe]])/3</f>
        <v>632</v>
      </c>
    </row>
    <row r="688" spans="1:48" x14ac:dyDescent="0.3">
      <c r="A688" t="s">
        <v>1463</v>
      </c>
      <c r="B688" t="s">
        <v>1464</v>
      </c>
      <c r="C688" t="s">
        <v>3125</v>
      </c>
      <c r="D688" t="s">
        <v>453</v>
      </c>
      <c r="E688">
        <v>6845.0481935999996</v>
      </c>
      <c r="F688">
        <v>507.8</v>
      </c>
      <c r="G688">
        <v>-43.089002586708098</v>
      </c>
      <c r="H688">
        <f>(Table2[[#This Row],[1Y Return vs Nifty]]-AVERAGE(Table2[1Y Return vs Nifty]))/_xlfn.STDEV.P(Table2[1Y Return vs Nifty])</f>
        <v>-1.2010737886202247</v>
      </c>
      <c r="I688">
        <v>5.8675836888397903</v>
      </c>
      <c r="J688">
        <f>(Table2[[#This Row],[1M Return vs Nifty]]-AVERAGE(Table2[1M Return vs Nifty]))/_xlfn.STDEV.P(Table2[1M Return vs Nifty])</f>
        <v>0.53792804171311381</v>
      </c>
      <c r="K688">
        <v>-15.0167453865198</v>
      </c>
      <c r="L688">
        <f>(Table2[[#This Row],[6M Return vs Nifty]]-AVERAGE(Table2[6M Return vs Nifty]))/_xlfn.STDEV.P(Table2[6M Return vs Nifty])</f>
        <v>-0.67905066573548456</v>
      </c>
      <c r="M688">
        <v>-3.5750490875321699</v>
      </c>
      <c r="N688">
        <f>(Table2[[#This Row],[1W Return vs Nifty]]-AVERAGE(Table2[1W Return vs Nifty]))/_xlfn.STDEV.P(Table2[1W Return vs Nifty])</f>
        <v>-0.61315515632021533</v>
      </c>
      <c r="O688">
        <v>523.67999999999995</v>
      </c>
      <c r="P688">
        <v>513.30313278408403</v>
      </c>
      <c r="Q688">
        <v>522.31449073851195</v>
      </c>
      <c r="R688">
        <v>26.673354370730198</v>
      </c>
      <c r="S688" s="1">
        <f>(Table2[[#This Row],[Close Price]]-Table2[[#This Row],[20D EMA]])/Table2[[#This Row],[20D EMA]]</f>
        <v>-3.0323861900397073E-2</v>
      </c>
      <c r="T688" s="1">
        <f>(Table2[[#This Row],[Close Price]]-Table2[[#This Row],[50D EMA]])/Table2[[#This Row],[50D EMA]]</f>
        <v>-1.0721019281989957E-2</v>
      </c>
      <c r="U688" s="1">
        <f>(Table2[[#This Row],[Close Price]]-Table2[[#This Row],[200D EMA]])/Table2[[#This Row],[200D EMA]]</f>
        <v>-2.7788795822971675E-2</v>
      </c>
      <c r="V688">
        <v>0.53881809139258596</v>
      </c>
      <c r="W688">
        <v>478.05</v>
      </c>
      <c r="X688">
        <v>509.85</v>
      </c>
      <c r="Y688">
        <v>478.05</v>
      </c>
      <c r="Z688">
        <v>525.75</v>
      </c>
      <c r="AA688">
        <v>478.05</v>
      </c>
      <c r="AB688">
        <v>568</v>
      </c>
      <c r="AC688" s="1">
        <f>(Table2[[#This Row],[Close Price]]/Table2[[#This Row],[Day Low]])-1</f>
        <v>6.2231984102081306E-2</v>
      </c>
      <c r="AD688" s="1">
        <f>(Table2[[#This Row],[Day High]]/Table2[[#This Row],[Close Price]])-1</f>
        <v>4.0370224497834339E-3</v>
      </c>
      <c r="AE688" s="1">
        <f>(Table2[[#This Row],[Close Price]]/Table2[[#This Row],[Current Week Low]])-1</f>
        <v>6.2231984102081306E-2</v>
      </c>
      <c r="AF688" s="1">
        <f>(Table2[[#This Row],[Current Week High]]/Table2[[#This Row],[Close Price]])-1</f>
        <v>3.534856242615203E-2</v>
      </c>
      <c r="AG688" s="1">
        <f>(Table2[[#This Row],[Close Price]]/Table2[[#This Row],[Current Month Low]])-1</f>
        <v>6.2231984102081306E-2</v>
      </c>
      <c r="AH688" s="1">
        <f>(Table2[[#This Row],[Current Month High]]/Table2[[#This Row],[Close Price]])-1</f>
        <v>0.11855061047656545</v>
      </c>
      <c r="AI688">
        <v>31.5084679007483</v>
      </c>
      <c r="AJ688">
        <v>18.506417736289301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0.09</v>
      </c>
      <c r="AM688" t="s">
        <v>3162</v>
      </c>
      <c r="AN688">
        <v>-14.51</v>
      </c>
      <c r="AO688" t="s">
        <v>3161</v>
      </c>
      <c r="AP688">
        <v>-4.5602696645453002E-2</v>
      </c>
      <c r="AQ688">
        <f>(Table2[[#This Row],[Sharpe Ratio]]-AVERAGE(Table2[Sharpe Ratio]))/_xlfn.STDEV.P(Table2[Sharpe Ratio])</f>
        <v>-1.2156415464303556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701</v>
      </c>
      <c r="AT688">
        <f>_xlfn.RANK.AVG(Table2[[#This Row],[6M Return vs Nifty Z-Score]],Table2[6M Return vs Nifty Z-Score])</f>
        <v>552</v>
      </c>
      <c r="AU688">
        <f>_xlfn.RANK.AVG(Table2[[#This Row],[Sharpe Ratio Z-Score]],Table2[Sharpe Ratio Z-Score])</f>
        <v>646</v>
      </c>
      <c r="AV688">
        <f>(Table2[[#This Row],[Rank 1Y]]+Table2[[#This Row],[Rank 6M]]+Table2[[#This Row],[Rank Sharpe]])/3</f>
        <v>633</v>
      </c>
    </row>
    <row r="689" spans="1:48" x14ac:dyDescent="0.3">
      <c r="A689" t="s">
        <v>1941</v>
      </c>
      <c r="B689" t="s">
        <v>1942</v>
      </c>
      <c r="C689" t="s">
        <v>3118</v>
      </c>
      <c r="D689" t="s">
        <v>236</v>
      </c>
      <c r="E689">
        <v>3513.55655526999</v>
      </c>
      <c r="F689">
        <v>416.3</v>
      </c>
      <c r="G689">
        <v>-34.375726629023298</v>
      </c>
      <c r="H689">
        <f>(Table2[[#This Row],[1Y Return vs Nifty]]-AVERAGE(Table2[1Y Return vs Nifty]))/_xlfn.STDEV.P(Table2[1Y Return vs Nifty])</f>
        <v>-1.0571889510886023</v>
      </c>
      <c r="I689">
        <v>-8.2142331870947203</v>
      </c>
      <c r="J689">
        <f>(Table2[[#This Row],[1M Return vs Nifty]]-AVERAGE(Table2[1M Return vs Nifty]))/_xlfn.STDEV.P(Table2[1M Return vs Nifty])</f>
        <v>-1.0379588850181403</v>
      </c>
      <c r="K689">
        <v>-35.142502516386102</v>
      </c>
      <c r="L689">
        <f>(Table2[[#This Row],[6M Return vs Nifty]]-AVERAGE(Table2[6M Return vs Nifty]))/_xlfn.STDEV.P(Table2[6M Return vs Nifty])</f>
        <v>-1.3765256817685565</v>
      </c>
      <c r="M689">
        <v>-1.6734695801453301</v>
      </c>
      <c r="N689">
        <f>(Table2[[#This Row],[1W Return vs Nifty]]-AVERAGE(Table2[1W Return vs Nifty]))/_xlfn.STDEV.P(Table2[1W Return vs Nifty])</f>
        <v>-0.24427091643749702</v>
      </c>
      <c r="O689">
        <v>448.38</v>
      </c>
      <c r="P689">
        <v>466.84123794008298</v>
      </c>
      <c r="Q689">
        <v>492.57404019527701</v>
      </c>
      <c r="R689">
        <v>15.549115389991099</v>
      </c>
      <c r="S689" s="1">
        <f>(Table2[[#This Row],[Close Price]]-Table2[[#This Row],[20D EMA]])/Table2[[#This Row],[20D EMA]]</f>
        <v>-7.1546456130960306E-2</v>
      </c>
      <c r="T689" s="1">
        <f>(Table2[[#This Row],[Close Price]]-Table2[[#This Row],[50D EMA]])/Table2[[#This Row],[50D EMA]]</f>
        <v>-0.10826215388146518</v>
      </c>
      <c r="U689" s="1">
        <f>(Table2[[#This Row],[Close Price]]-Table2[[#This Row],[200D EMA]])/Table2[[#This Row],[200D EMA]]</f>
        <v>-0.15484786848498708</v>
      </c>
      <c r="V689">
        <v>1.18794628721637</v>
      </c>
      <c r="W689">
        <v>415</v>
      </c>
      <c r="X689">
        <v>427.45</v>
      </c>
      <c r="Y689">
        <v>415</v>
      </c>
      <c r="Z689">
        <v>438.2</v>
      </c>
      <c r="AA689">
        <v>415</v>
      </c>
      <c r="AB689">
        <v>481.65</v>
      </c>
      <c r="AC689" s="1">
        <f>(Table2[[#This Row],[Close Price]]/Table2[[#This Row],[Day Low]])-1</f>
        <v>3.132530120481869E-3</v>
      </c>
      <c r="AD689" s="1">
        <f>(Table2[[#This Row],[Day High]]/Table2[[#This Row],[Close Price]])-1</f>
        <v>2.6783569541196206E-2</v>
      </c>
      <c r="AE689" s="1">
        <f>(Table2[[#This Row],[Close Price]]/Table2[[#This Row],[Current Week Low]])-1</f>
        <v>3.132530120481869E-3</v>
      </c>
      <c r="AF689" s="1">
        <f>(Table2[[#This Row],[Current Week High]]/Table2[[#This Row],[Close Price]])-1</f>
        <v>5.2606293538313587E-2</v>
      </c>
      <c r="AG689" s="1">
        <f>(Table2[[#This Row],[Close Price]]/Table2[[#This Row],[Current Month Low]])-1</f>
        <v>3.132530120481869E-3</v>
      </c>
      <c r="AH689" s="1">
        <f>(Table2[[#This Row],[Current Month High]]/Table2[[#This Row],[Close Price]])-1</f>
        <v>0.15697814076387218</v>
      </c>
      <c r="AI689">
        <v>67.907758827768404</v>
      </c>
      <c r="AJ689">
        <v>0.31325301204818601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-0.16</v>
      </c>
      <c r="AM689" t="s">
        <v>3161</v>
      </c>
      <c r="AN689">
        <v>-8.7799999999999994</v>
      </c>
      <c r="AO689" t="s">
        <v>3161</v>
      </c>
      <c r="AQ689">
        <f>(Table2[[#This Row],[Sharpe Ratio]]-AVERAGE(Table2[Sharpe Ratio]))/_xlfn.STDEV.P(Table2[Sharpe Ratio])</f>
        <v>-0.6796054933231942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674</v>
      </c>
      <c r="AT689">
        <f>_xlfn.RANK.AVG(Table2[[#This Row],[6M Return vs Nifty Z-Score]],Table2[6M Return vs Nifty Z-Score])</f>
        <v>705</v>
      </c>
      <c r="AU689">
        <f>_xlfn.RANK.AVG(Table2[[#This Row],[Sharpe Ratio Z-Score]],Table2[Sharpe Ratio Z-Score])</f>
        <v>524.5</v>
      </c>
      <c r="AV689">
        <f>(Table2[[#This Row],[Rank 1Y]]+Table2[[#This Row],[Rank 6M]]+Table2[[#This Row],[Rank Sharpe]])/3</f>
        <v>634.5</v>
      </c>
    </row>
    <row r="690" spans="1:48" x14ac:dyDescent="0.3">
      <c r="A690" t="s">
        <v>249</v>
      </c>
      <c r="B690" t="s">
        <v>250</v>
      </c>
      <c r="C690" t="s">
        <v>3116</v>
      </c>
      <c r="D690" t="s">
        <v>24</v>
      </c>
      <c r="E690">
        <v>99270.984169279996</v>
      </c>
      <c r="F690">
        <v>1274.3499999999999</v>
      </c>
      <c r="G690">
        <v>-34.056813833187498</v>
      </c>
      <c r="H690">
        <f>(Table2[[#This Row],[1Y Return vs Nifty]]-AVERAGE(Table2[1Y Return vs Nifty]))/_xlfn.STDEV.P(Table2[1Y Return vs Nifty])</f>
        <v>-1.0519226521628671</v>
      </c>
      <c r="I690">
        <v>-6.5537826948337301</v>
      </c>
      <c r="J690">
        <f>(Table2[[#This Row],[1M Return vs Nifty]]-AVERAGE(Table2[1M Return vs Nifty]))/_xlfn.STDEV.P(Table2[1M Return vs Nifty])</f>
        <v>-0.85213895522552829</v>
      </c>
      <c r="K690">
        <v>-23.311099883519201</v>
      </c>
      <c r="L690">
        <f>(Table2[[#This Row],[6M Return vs Nifty]]-AVERAGE(Table2[6M Return vs Nifty]))/_xlfn.STDEV.P(Table2[6M Return vs Nifty])</f>
        <v>-0.96649848687577034</v>
      </c>
      <c r="M690">
        <v>-2.2413090933948898</v>
      </c>
      <c r="N690">
        <f>(Table2[[#This Row],[1W Return vs Nifty]]-AVERAGE(Table2[1W Return vs Nifty]))/_xlfn.STDEV.P(Table2[1W Return vs Nifty])</f>
        <v>-0.35442515737601415</v>
      </c>
      <c r="O690">
        <v>1365.36</v>
      </c>
      <c r="P690">
        <v>1395.5438900935201</v>
      </c>
      <c r="Q690">
        <v>1429.98780742022</v>
      </c>
      <c r="R690">
        <v>16.649712582413599</v>
      </c>
      <c r="S690" s="1">
        <f>(Table2[[#This Row],[Close Price]]-Table2[[#This Row],[20D EMA]])/Table2[[#This Row],[20D EMA]]</f>
        <v>-6.6656412960684364E-2</v>
      </c>
      <c r="T690" s="1">
        <f>(Table2[[#This Row],[Close Price]]-Table2[[#This Row],[50D EMA]])/Table2[[#This Row],[50D EMA]]</f>
        <v>-8.6843481565741773E-2</v>
      </c>
      <c r="U690" s="1">
        <f>(Table2[[#This Row],[Close Price]]-Table2[[#This Row],[200D EMA]])/Table2[[#This Row],[200D EMA]]</f>
        <v>-0.10883855555453971</v>
      </c>
      <c r="V690">
        <v>0.85722792269652404</v>
      </c>
      <c r="W690">
        <v>1271.25</v>
      </c>
      <c r="X690">
        <v>1312.2</v>
      </c>
      <c r="Y690">
        <v>1271.25</v>
      </c>
      <c r="Z690">
        <v>1353.95</v>
      </c>
      <c r="AA690">
        <v>1271.25</v>
      </c>
      <c r="AB690">
        <v>1450.3</v>
      </c>
      <c r="AC690" s="1">
        <f>(Table2[[#This Row],[Close Price]]/Table2[[#This Row],[Day Low]])-1</f>
        <v>2.4385447394297266E-3</v>
      </c>
      <c r="AD690" s="1">
        <f>(Table2[[#This Row],[Day High]]/Table2[[#This Row],[Close Price]])-1</f>
        <v>2.97014164083651E-2</v>
      </c>
      <c r="AE690" s="1">
        <f>(Table2[[#This Row],[Close Price]]/Table2[[#This Row],[Current Week Low]])-1</f>
        <v>2.4385447394297266E-3</v>
      </c>
      <c r="AF690" s="1">
        <f>(Table2[[#This Row],[Current Week High]]/Table2[[#This Row],[Close Price]])-1</f>
        <v>6.2463216541766453E-2</v>
      </c>
      <c r="AG690" s="1">
        <f>(Table2[[#This Row],[Close Price]]/Table2[[#This Row],[Current Month Low]])-1</f>
        <v>2.4385447394297266E-3</v>
      </c>
      <c r="AH690" s="1">
        <f>(Table2[[#This Row],[Current Month High]]/Table2[[#This Row],[Close Price]])-1</f>
        <v>0.13807038882567579</v>
      </c>
      <c r="AI690">
        <v>32.969749283948602</v>
      </c>
      <c r="AJ690">
        <v>0.24385447394297199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-0.09</v>
      </c>
      <c r="AM690" t="s">
        <v>3161</v>
      </c>
      <c r="AN690">
        <v>-7.85</v>
      </c>
      <c r="AO690" t="s">
        <v>3161</v>
      </c>
      <c r="AP690">
        <v>-1.9704067844932002E-2</v>
      </c>
      <c r="AQ690">
        <f>(Table2[[#This Row],[Sharpe Ratio]]-AVERAGE(Table2[Sharpe Ratio]))/_xlfn.STDEV.P(Table2[Sharpe Ratio])</f>
        <v>-0.9112165938655612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671</v>
      </c>
      <c r="AT690">
        <f>_xlfn.RANK.AVG(Table2[[#This Row],[6M Return vs Nifty Z-Score]],Table2[6M Return vs Nifty Z-Score])</f>
        <v>632</v>
      </c>
      <c r="AU690">
        <f>_xlfn.RANK.AVG(Table2[[#This Row],[Sharpe Ratio Z-Score]],Table2[Sharpe Ratio Z-Score])</f>
        <v>601</v>
      </c>
      <c r="AV690">
        <f>(Table2[[#This Row],[Rank 1Y]]+Table2[[#This Row],[Rank 6M]]+Table2[[#This Row],[Rank Sharpe]])/3</f>
        <v>634.66666666666663</v>
      </c>
    </row>
    <row r="691" spans="1:48" x14ac:dyDescent="0.3">
      <c r="A691" t="s">
        <v>1541</v>
      </c>
      <c r="B691" t="s">
        <v>1542</v>
      </c>
      <c r="C691" t="s">
        <v>3118</v>
      </c>
      <c r="D691" t="s">
        <v>366</v>
      </c>
      <c r="E691">
        <v>6319.6499181199997</v>
      </c>
      <c r="F691">
        <v>276.10000000000002</v>
      </c>
      <c r="G691">
        <v>-45.605962423766101</v>
      </c>
      <c r="H691">
        <f>(Table2[[#This Row],[1Y Return vs Nifty]]-AVERAGE(Table2[1Y Return vs Nifty]))/_xlfn.STDEV.P(Table2[1Y Return vs Nifty])</f>
        <v>-1.2426370719349582</v>
      </c>
      <c r="I691">
        <v>-1.0966535137837099</v>
      </c>
      <c r="J691">
        <f>(Table2[[#This Row],[1M Return vs Nifty]]-AVERAGE(Table2[1M Return vs Nifty]))/_xlfn.STDEV.P(Table2[1M Return vs Nifty])</f>
        <v>-0.24143519379562023</v>
      </c>
      <c r="K691">
        <v>-17.7271640062899</v>
      </c>
      <c r="L691">
        <f>(Table2[[#This Row],[6M Return vs Nifty]]-AVERAGE(Table2[6M Return vs Nifty]))/_xlfn.STDEV.P(Table2[6M Return vs Nifty])</f>
        <v>-0.77298249935952701</v>
      </c>
      <c r="M691">
        <v>2.9476371412059001</v>
      </c>
      <c r="N691">
        <f>(Table2[[#This Row],[1W Return vs Nifty]]-AVERAGE(Table2[1W Return vs Nifty]))/_xlfn.STDEV.P(Table2[1W Return vs Nifty])</f>
        <v>0.6521698759147051</v>
      </c>
      <c r="O691">
        <v>291.60000000000002</v>
      </c>
      <c r="P691">
        <v>296.02206239089998</v>
      </c>
      <c r="Q691">
        <v>310.642884639736</v>
      </c>
      <c r="R691">
        <v>28.0301776253086</v>
      </c>
      <c r="S691" s="1">
        <f>(Table2[[#This Row],[Close Price]]-Table2[[#This Row],[20D EMA]])/Table2[[#This Row],[20D EMA]]</f>
        <v>-5.3155006858710559E-2</v>
      </c>
      <c r="T691" s="1">
        <f>(Table2[[#This Row],[Close Price]]-Table2[[#This Row],[50D EMA]])/Table2[[#This Row],[50D EMA]]</f>
        <v>-6.7299248677595791E-2</v>
      </c>
      <c r="U691" s="1">
        <f>(Table2[[#This Row],[Close Price]]-Table2[[#This Row],[200D EMA]])/Table2[[#This Row],[200D EMA]]</f>
        <v>-0.11119805521957031</v>
      </c>
      <c r="V691">
        <v>0.45217870167287599</v>
      </c>
      <c r="W691">
        <v>274.3</v>
      </c>
      <c r="X691">
        <v>289.14999999999998</v>
      </c>
      <c r="Y691">
        <v>274.3</v>
      </c>
      <c r="Z691">
        <v>299.75</v>
      </c>
      <c r="AA691">
        <v>274.3</v>
      </c>
      <c r="AB691">
        <v>306.8</v>
      </c>
      <c r="AC691" s="1">
        <f>(Table2[[#This Row],[Close Price]]/Table2[[#This Row],[Day Low]])-1</f>
        <v>6.5621582209260954E-3</v>
      </c>
      <c r="AD691" s="1">
        <f>(Table2[[#This Row],[Day High]]/Table2[[#This Row],[Close Price]])-1</f>
        <v>4.7265483520463336E-2</v>
      </c>
      <c r="AE691" s="1">
        <f>(Table2[[#This Row],[Close Price]]/Table2[[#This Row],[Current Week Low]])-1</f>
        <v>6.5621582209260954E-3</v>
      </c>
      <c r="AF691" s="1">
        <f>(Table2[[#This Row],[Current Week High]]/Table2[[#This Row],[Close Price]])-1</f>
        <v>8.5657370517928211E-2</v>
      </c>
      <c r="AG691" s="1">
        <f>(Table2[[#This Row],[Close Price]]/Table2[[#This Row],[Current Month Low]])-1</f>
        <v>6.5621582209260954E-3</v>
      </c>
      <c r="AH691" s="1">
        <f>(Table2[[#This Row],[Current Month High]]/Table2[[#This Row],[Close Price]])-1</f>
        <v>0.11119159724737404</v>
      </c>
      <c r="AI691">
        <v>42.158638174574399</v>
      </c>
      <c r="AJ691">
        <v>6.9533217121828503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-0.03</v>
      </c>
      <c r="AM691" t="s">
        <v>3161</v>
      </c>
      <c r="AN691">
        <v>-6.18</v>
      </c>
      <c r="AO691" t="s">
        <v>3161</v>
      </c>
      <c r="AP691">
        <v>-2.3170834392495999E-2</v>
      </c>
      <c r="AQ691">
        <f>(Table2[[#This Row],[Sharpe Ratio]]-AVERAGE(Table2[Sharpe Ratio]))/_xlfn.STDEV.P(Table2[Sharpe Ratio])</f>
        <v>-0.95196663704059425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710</v>
      </c>
      <c r="AT691">
        <f>_xlfn.RANK.AVG(Table2[[#This Row],[6M Return vs Nifty Z-Score]],Table2[6M Return vs Nifty Z-Score])</f>
        <v>581</v>
      </c>
      <c r="AU691">
        <f>_xlfn.RANK.AVG(Table2[[#This Row],[Sharpe Ratio Z-Score]],Table2[Sharpe Ratio Z-Score])</f>
        <v>614</v>
      </c>
      <c r="AV691">
        <f>(Table2[[#This Row],[Rank 1Y]]+Table2[[#This Row],[Rank 6M]]+Table2[[#This Row],[Rank Sharpe]])/3</f>
        <v>635</v>
      </c>
    </row>
    <row r="692" spans="1:48" x14ac:dyDescent="0.3">
      <c r="A692" t="s">
        <v>565</v>
      </c>
      <c r="B692" t="s">
        <v>566</v>
      </c>
      <c r="C692" t="s">
        <v>3124</v>
      </c>
      <c r="D692" t="s">
        <v>77</v>
      </c>
      <c r="E692">
        <v>33842.031914904997</v>
      </c>
      <c r="F692">
        <v>1804.45</v>
      </c>
      <c r="G692">
        <v>-37.011866274272599</v>
      </c>
      <c r="H692">
        <f>(Table2[[#This Row],[1Y Return vs Nifty]]-AVERAGE(Table2[1Y Return vs Nifty]))/_xlfn.STDEV.P(Table2[1Y Return vs Nifty])</f>
        <v>-1.1007202849301334</v>
      </c>
      <c r="I692">
        <v>4.2821553693297298</v>
      </c>
      <c r="J692">
        <f>(Table2[[#This Row],[1M Return vs Nifty]]-AVERAGE(Table2[1M Return vs Nifty]))/_xlfn.STDEV.P(Table2[1M Return vs Nifty])</f>
        <v>0.36050379425998813</v>
      </c>
      <c r="K692">
        <v>-17.521227052466301</v>
      </c>
      <c r="L692">
        <f>(Table2[[#This Row],[6M Return vs Nifty]]-AVERAGE(Table2[6M Return vs Nifty]))/_xlfn.STDEV.P(Table2[6M Return vs Nifty])</f>
        <v>-0.76584558126779645</v>
      </c>
      <c r="M692">
        <v>-1.2049269828543301</v>
      </c>
      <c r="N692">
        <f>(Table2[[#This Row],[1W Return vs Nifty]]-AVERAGE(Table2[1W Return vs Nifty]))/_xlfn.STDEV.P(Table2[1W Return vs Nifty])</f>
        <v>-0.15337911875932375</v>
      </c>
      <c r="O692">
        <v>1864.48</v>
      </c>
      <c r="P692">
        <v>1861.4482941311501</v>
      </c>
      <c r="Q692">
        <v>1910.7518749629401</v>
      </c>
      <c r="R692">
        <v>31.6367971419293</v>
      </c>
      <c r="S692" s="1">
        <f>(Table2[[#This Row],[Close Price]]-Table2[[#This Row],[20D EMA]])/Table2[[#This Row],[20D EMA]]</f>
        <v>-3.2196644640864996E-2</v>
      </c>
      <c r="T692" s="1">
        <f>(Table2[[#This Row],[Close Price]]-Table2[[#This Row],[50D EMA]])/Table2[[#This Row],[50D EMA]]</f>
        <v>-3.06204014964351E-2</v>
      </c>
      <c r="U692" s="1">
        <f>(Table2[[#This Row],[Close Price]]-Table2[[#This Row],[200D EMA]])/Table2[[#This Row],[200D EMA]]</f>
        <v>-5.5633531677158128E-2</v>
      </c>
      <c r="V692">
        <v>0.70011579087281794</v>
      </c>
      <c r="W692">
        <v>1792.35</v>
      </c>
      <c r="X692">
        <v>1837.35</v>
      </c>
      <c r="Y692">
        <v>1760.8</v>
      </c>
      <c r="Z692">
        <v>1856</v>
      </c>
      <c r="AA692">
        <v>1760.8</v>
      </c>
      <c r="AB692">
        <v>1982</v>
      </c>
      <c r="AC692" s="1">
        <f>(Table2[[#This Row],[Close Price]]/Table2[[#This Row],[Day Low]])-1</f>
        <v>6.7509136050436513E-3</v>
      </c>
      <c r="AD692" s="1">
        <f>(Table2[[#This Row],[Day High]]/Table2[[#This Row],[Close Price]])-1</f>
        <v>1.8232702485521779E-2</v>
      </c>
      <c r="AE692" s="1">
        <f>(Table2[[#This Row],[Close Price]]/Table2[[#This Row],[Current Week Low]])-1</f>
        <v>2.4789868241708257E-2</v>
      </c>
      <c r="AF692" s="1">
        <f>(Table2[[#This Row],[Current Week High]]/Table2[[#This Row],[Close Price]])-1</f>
        <v>2.8568261797223604E-2</v>
      </c>
      <c r="AG692" s="1">
        <f>(Table2[[#This Row],[Close Price]]/Table2[[#This Row],[Current Month Low]])-1</f>
        <v>2.4789868241708257E-2</v>
      </c>
      <c r="AH692" s="1">
        <f>(Table2[[#This Row],[Current Month High]]/Table2[[#This Row],[Close Price]])-1</f>
        <v>9.8395633018371287E-2</v>
      </c>
      <c r="AI692">
        <v>34.705866053367998</v>
      </c>
      <c r="AJ692">
        <v>9.2678939081991096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0.05</v>
      </c>
      <c r="AM692" t="s">
        <v>3162</v>
      </c>
      <c r="AN692">
        <v>-6.87</v>
      </c>
      <c r="AO692" t="s">
        <v>3161</v>
      </c>
      <c r="AP692">
        <v>-4.6935770892411001E-2</v>
      </c>
      <c r="AQ692">
        <f>(Table2[[#This Row],[Sharpe Ratio]]-AVERAGE(Table2[Sharpe Ratio]))/_xlfn.STDEV.P(Table2[Sharpe Ratio])</f>
        <v>-1.2313111429762305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682</v>
      </c>
      <c r="AT692">
        <f>_xlfn.RANK.AVG(Table2[[#This Row],[6M Return vs Nifty Z-Score]],Table2[6M Return vs Nifty Z-Score])</f>
        <v>579</v>
      </c>
      <c r="AU692">
        <f>_xlfn.RANK.AVG(Table2[[#This Row],[Sharpe Ratio Z-Score]],Table2[Sharpe Ratio Z-Score])</f>
        <v>649</v>
      </c>
      <c r="AV692">
        <f>(Table2[[#This Row],[Rank 1Y]]+Table2[[#This Row],[Rank 6M]]+Table2[[#This Row],[Rank Sharpe]])/3</f>
        <v>636.66666666666663</v>
      </c>
    </row>
    <row r="693" spans="1:48" x14ac:dyDescent="0.3">
      <c r="A693" t="s">
        <v>109</v>
      </c>
      <c r="B693" t="s">
        <v>110</v>
      </c>
      <c r="C693" t="s">
        <v>3128</v>
      </c>
      <c r="D693" t="s">
        <v>111</v>
      </c>
      <c r="E693">
        <v>260631.60839536</v>
      </c>
      <c r="F693">
        <v>4005.2</v>
      </c>
      <c r="G693">
        <v>-16.924684013934499</v>
      </c>
      <c r="H693">
        <f>(Table2[[#This Row],[1Y Return vs Nifty]]-AVERAGE(Table2[1Y Return vs Nifty]))/_xlfn.STDEV.P(Table2[1Y Return vs Nifty])</f>
        <v>-0.76901485404133585</v>
      </c>
      <c r="I693">
        <v>-20.526642446125098</v>
      </c>
      <c r="J693">
        <f>(Table2[[#This Row],[1M Return vs Nifty]]-AVERAGE(Table2[1M Return vs Nifty]))/_xlfn.STDEV.P(Table2[1M Return vs Nifty])</f>
        <v>-2.4158325613212335</v>
      </c>
      <c r="K693">
        <v>-25.383296749924298</v>
      </c>
      <c r="L693">
        <f>(Table2[[#This Row],[6M Return vs Nifty]]-AVERAGE(Table2[6M Return vs Nifty]))/_xlfn.STDEV.P(Table2[6M Return vs Nifty])</f>
        <v>-1.0383122096238584</v>
      </c>
      <c r="M693">
        <v>-3.7049358908996499</v>
      </c>
      <c r="N693">
        <f>(Table2[[#This Row],[1W Return vs Nifty]]-AVERAGE(Table2[1W Return vs Nifty]))/_xlfn.STDEV.P(Table2[1W Return vs Nifty])</f>
        <v>-0.63835168086461969</v>
      </c>
      <c r="O693">
        <v>4482.29</v>
      </c>
      <c r="P693">
        <v>4761.1370889641703</v>
      </c>
      <c r="Q693">
        <v>4593.8133824554297</v>
      </c>
      <c r="R693">
        <v>17.361779616238099</v>
      </c>
      <c r="S693" s="1">
        <f>(Table2[[#This Row],[Close Price]]-Table2[[#This Row],[20D EMA]])/Table2[[#This Row],[20D EMA]]</f>
        <v>-0.10643889618922474</v>
      </c>
      <c r="T693" s="1">
        <f>(Table2[[#This Row],[Close Price]]-Table2[[#This Row],[50D EMA]])/Table2[[#This Row],[50D EMA]]</f>
        <v>-0.15877238458778167</v>
      </c>
      <c r="U693" s="1">
        <f>(Table2[[#This Row],[Close Price]]-Table2[[#This Row],[200D EMA]])/Table2[[#This Row],[200D EMA]]</f>
        <v>-0.12813175752925587</v>
      </c>
      <c r="V693">
        <v>1.85008179096249</v>
      </c>
      <c r="W693">
        <v>3965.9</v>
      </c>
      <c r="X693">
        <v>4057</v>
      </c>
      <c r="Y693">
        <v>3961</v>
      </c>
      <c r="Z693">
        <v>4073</v>
      </c>
      <c r="AA693">
        <v>3961</v>
      </c>
      <c r="AB693">
        <v>5138</v>
      </c>
      <c r="AC693" s="1">
        <f>(Table2[[#This Row],[Close Price]]/Table2[[#This Row],[Day Low]])-1</f>
        <v>9.9094783025290845E-3</v>
      </c>
      <c r="AD693" s="1">
        <f>(Table2[[#This Row],[Day High]]/Table2[[#This Row],[Close Price]])-1</f>
        <v>1.2933186857085888E-2</v>
      </c>
      <c r="AE693" s="1">
        <f>(Table2[[#This Row],[Close Price]]/Table2[[#This Row],[Current Week Low]])-1</f>
        <v>1.1158798283261717E-2</v>
      </c>
      <c r="AF693" s="1">
        <f>(Table2[[#This Row],[Current Week High]]/Table2[[#This Row],[Close Price]])-1</f>
        <v>1.6927993608309322E-2</v>
      </c>
      <c r="AG693" s="1">
        <f>(Table2[[#This Row],[Close Price]]/Table2[[#This Row],[Current Month Low]])-1</f>
        <v>1.1158798283261717E-2</v>
      </c>
      <c r="AH693" s="1">
        <f>(Table2[[#This Row],[Current Month High]]/Table2[[#This Row],[Close Price]])-1</f>
        <v>0.28283231798661745</v>
      </c>
      <c r="AI693">
        <v>36.943223809048199</v>
      </c>
      <c r="AJ693">
        <v>10.640883977900501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-0.19</v>
      </c>
      <c r="AM693" t="s">
        <v>3161</v>
      </c>
      <c r="AN693">
        <v>-15.46</v>
      </c>
      <c r="AO693" t="s">
        <v>3161</v>
      </c>
      <c r="AP693">
        <v>-6.2003288749387001E-2</v>
      </c>
      <c r="AQ693">
        <f>(Table2[[#This Row],[Sharpe Ratio]]-AVERAGE(Table2[Sharpe Ratio]))/_xlfn.STDEV.P(Table2[Sharpe Ratio])</f>
        <v>-1.4084220025591452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584</v>
      </c>
      <c r="AT693">
        <f>_xlfn.RANK.AVG(Table2[[#This Row],[6M Return vs Nifty Z-Score]],Table2[6M Return vs Nifty Z-Score])</f>
        <v>651</v>
      </c>
      <c r="AU693">
        <f>_xlfn.RANK.AVG(Table2[[#This Row],[Sharpe Ratio Z-Score]],Table2[Sharpe Ratio Z-Score])</f>
        <v>678</v>
      </c>
      <c r="AV693">
        <f>(Table2[[#This Row],[Rank 1Y]]+Table2[[#This Row],[Rank 6M]]+Table2[[#This Row],[Rank Sharpe]])/3</f>
        <v>637.66666666666663</v>
      </c>
    </row>
    <row r="694" spans="1:48" x14ac:dyDescent="0.3">
      <c r="A694" t="s">
        <v>1084</v>
      </c>
      <c r="B694" t="s">
        <v>1085</v>
      </c>
      <c r="C694" t="s">
        <v>3115</v>
      </c>
      <c r="D694" t="s">
        <v>21</v>
      </c>
      <c r="E694">
        <v>11596.79770411</v>
      </c>
      <c r="F694">
        <v>774.35</v>
      </c>
      <c r="G694">
        <v>-28.0588427568917</v>
      </c>
      <c r="H694">
        <f>(Table2[[#This Row],[1Y Return vs Nifty]]-AVERAGE(Table2[1Y Return vs Nifty]))/_xlfn.STDEV.P(Table2[1Y Return vs Nifty])</f>
        <v>-0.95287642683689866</v>
      </c>
      <c r="I694">
        <v>3.5343395297529399</v>
      </c>
      <c r="J694">
        <f>(Table2[[#This Row],[1M Return vs Nifty]]-AVERAGE(Table2[1M Return vs Nifty]))/_xlfn.STDEV.P(Table2[1M Return vs Nifty])</f>
        <v>0.27681621221185043</v>
      </c>
      <c r="K694">
        <v>-13.885980793677</v>
      </c>
      <c r="L694">
        <f>(Table2[[#This Row],[6M Return vs Nifty]]-AVERAGE(Table2[6M Return vs Nifty]))/_xlfn.STDEV.P(Table2[6M Return vs Nifty])</f>
        <v>-0.639863069093355</v>
      </c>
      <c r="M694">
        <v>0.45014110375043798</v>
      </c>
      <c r="N694">
        <f>(Table2[[#This Row],[1W Return vs Nifty]]-AVERAGE(Table2[1W Return vs Nifty]))/_xlfn.STDEV.P(Table2[1W Return vs Nifty])</f>
        <v>0.16768478138773674</v>
      </c>
      <c r="O694">
        <v>797.25</v>
      </c>
      <c r="P694">
        <v>801.08384596317705</v>
      </c>
      <c r="Q694">
        <v>823.33720939071395</v>
      </c>
      <c r="R694">
        <v>25.5396545598418</v>
      </c>
      <c r="S694" s="1">
        <f>(Table2[[#This Row],[Close Price]]-Table2[[#This Row],[20D EMA]])/Table2[[#This Row],[20D EMA]]</f>
        <v>-2.8723737848855412E-2</v>
      </c>
      <c r="T694" s="1">
        <f>(Table2[[#This Row],[Close Price]]-Table2[[#This Row],[50D EMA]])/Table2[[#This Row],[50D EMA]]</f>
        <v>-3.3372094691328839E-2</v>
      </c>
      <c r="U694" s="1">
        <f>(Table2[[#This Row],[Close Price]]-Table2[[#This Row],[200D EMA]])/Table2[[#This Row],[200D EMA]]</f>
        <v>-5.9498354783413039E-2</v>
      </c>
      <c r="V694">
        <v>0.57833288632310398</v>
      </c>
      <c r="W694">
        <v>771.2</v>
      </c>
      <c r="X694">
        <v>798.2</v>
      </c>
      <c r="Y694">
        <v>771.2</v>
      </c>
      <c r="Z694">
        <v>799</v>
      </c>
      <c r="AA694">
        <v>771.2</v>
      </c>
      <c r="AB694">
        <v>813.4</v>
      </c>
      <c r="AC694" s="1">
        <f>(Table2[[#This Row],[Close Price]]/Table2[[#This Row],[Day Low]])-1</f>
        <v>4.0845435684646603E-3</v>
      </c>
      <c r="AD694" s="1">
        <f>(Table2[[#This Row],[Day High]]/Table2[[#This Row],[Close Price]])-1</f>
        <v>3.080002582811403E-2</v>
      </c>
      <c r="AE694" s="1">
        <f>(Table2[[#This Row],[Close Price]]/Table2[[#This Row],[Current Week Low]])-1</f>
        <v>4.0845435684646603E-3</v>
      </c>
      <c r="AF694" s="1">
        <f>(Table2[[#This Row],[Current Week High]]/Table2[[#This Row],[Close Price]])-1</f>
        <v>3.1833150384193099E-2</v>
      </c>
      <c r="AG694" s="1">
        <f>(Table2[[#This Row],[Close Price]]/Table2[[#This Row],[Current Month Low]])-1</f>
        <v>4.0845435684646603E-3</v>
      </c>
      <c r="AH694" s="1">
        <f>(Table2[[#This Row],[Current Month High]]/Table2[[#This Row],[Close Price]])-1</f>
        <v>5.042939239362032E-2</v>
      </c>
      <c r="AI694">
        <v>24.104087299024901</v>
      </c>
      <c r="AJ694">
        <v>4.5006747638326603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-7.0000000000000007E-2</v>
      </c>
      <c r="AM694" t="s">
        <v>3161</v>
      </c>
      <c r="AN694">
        <v>-3.28</v>
      </c>
      <c r="AO694" t="s">
        <v>3161</v>
      </c>
      <c r="AP694">
        <v>-0.13055138796969001</v>
      </c>
      <c r="AQ694">
        <f>(Table2[[#This Row],[Sharpe Ratio]]-AVERAGE(Table2[Sharpe Ratio]))/_xlfn.STDEV.P(Table2[Sharpe Ratio])</f>
        <v>-2.2141693652584307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645</v>
      </c>
      <c r="AT694">
        <f>_xlfn.RANK.AVG(Table2[[#This Row],[6M Return vs Nifty Z-Score]],Table2[6M Return vs Nifty Z-Score])</f>
        <v>539</v>
      </c>
      <c r="AU694">
        <f>_xlfn.RANK.AVG(Table2[[#This Row],[Sharpe Ratio Z-Score]],Table2[Sharpe Ratio Z-Score])</f>
        <v>729</v>
      </c>
      <c r="AV694">
        <f>(Table2[[#This Row],[Rank 1Y]]+Table2[[#This Row],[Rank 6M]]+Table2[[#This Row],[Rank Sharpe]])/3</f>
        <v>637.66666666666663</v>
      </c>
    </row>
    <row r="695" spans="1:48" x14ac:dyDescent="0.3">
      <c r="A695" t="s">
        <v>1351</v>
      </c>
      <c r="B695" t="s">
        <v>1352</v>
      </c>
      <c r="C695" t="s">
        <v>3128</v>
      </c>
      <c r="D695" t="s">
        <v>125</v>
      </c>
      <c r="E695">
        <v>8072.5343169899998</v>
      </c>
      <c r="F695">
        <v>675.7</v>
      </c>
      <c r="G695">
        <v>-39.707680564720903</v>
      </c>
      <c r="H695">
        <f>(Table2[[#This Row],[1Y Return vs Nifty]]-AVERAGE(Table2[1Y Return vs Nifty]))/_xlfn.STDEV.P(Table2[1Y Return vs Nifty])</f>
        <v>-1.14523704338933</v>
      </c>
      <c r="I695">
        <v>7.21464359758947</v>
      </c>
      <c r="J695">
        <f>(Table2[[#This Row],[1M Return vs Nifty]]-AVERAGE(Table2[1M Return vs Nifty]))/_xlfn.STDEV.P(Table2[1M Return vs Nifty])</f>
        <v>0.68867663604757468</v>
      </c>
      <c r="K695">
        <v>-11.513202500674399</v>
      </c>
      <c r="L695">
        <f>(Table2[[#This Row],[6M Return vs Nifty]]-AVERAGE(Table2[6M Return vs Nifty]))/_xlfn.STDEV.P(Table2[6M Return vs Nifty])</f>
        <v>-0.55763244456201821</v>
      </c>
      <c r="M695">
        <v>4.5966673337864004</v>
      </c>
      <c r="N695">
        <f>(Table2[[#This Row],[1W Return vs Nifty]]-AVERAGE(Table2[1W Return vs Nifty]))/_xlfn.STDEV.P(Table2[1W Return vs Nifty])</f>
        <v>0.9720624950614275</v>
      </c>
      <c r="O695">
        <v>673.35</v>
      </c>
      <c r="P695">
        <v>674.81681850350401</v>
      </c>
      <c r="Q695">
        <v>695.22271685149894</v>
      </c>
      <c r="R695">
        <v>52.306748397800398</v>
      </c>
      <c r="S695" s="1">
        <f>(Table2[[#This Row],[Close Price]]-Table2[[#This Row],[20D EMA]])/Table2[[#This Row],[20D EMA]]</f>
        <v>3.4900126234499482E-3</v>
      </c>
      <c r="T695" s="1">
        <f>(Table2[[#This Row],[Close Price]]-Table2[[#This Row],[50D EMA]])/Table2[[#This Row],[50D EMA]]</f>
        <v>1.3087722064405688E-3</v>
      </c>
      <c r="U695" s="1">
        <f>(Table2[[#This Row],[Close Price]]-Table2[[#This Row],[200D EMA]])/Table2[[#This Row],[200D EMA]]</f>
        <v>-2.8081241274612999E-2</v>
      </c>
      <c r="V695">
        <v>0.33950654067630698</v>
      </c>
      <c r="W695">
        <v>672.35</v>
      </c>
      <c r="X695">
        <v>689.9</v>
      </c>
      <c r="Y695">
        <v>672.35</v>
      </c>
      <c r="Z695">
        <v>689.9</v>
      </c>
      <c r="AA695">
        <v>634.79999999999995</v>
      </c>
      <c r="AB695">
        <v>692.15</v>
      </c>
      <c r="AC695" s="1">
        <f>(Table2[[#This Row],[Close Price]]/Table2[[#This Row],[Day Low]])-1</f>
        <v>4.9825239830445511E-3</v>
      </c>
      <c r="AD695" s="1">
        <f>(Table2[[#This Row],[Day High]]/Table2[[#This Row],[Close Price]])-1</f>
        <v>2.1015243451235621E-2</v>
      </c>
      <c r="AE695" s="1">
        <f>(Table2[[#This Row],[Close Price]]/Table2[[#This Row],[Current Week Low]])-1</f>
        <v>4.9825239830445511E-3</v>
      </c>
      <c r="AF695" s="1">
        <f>(Table2[[#This Row],[Current Week High]]/Table2[[#This Row],[Close Price]])-1</f>
        <v>2.1015243451235621E-2</v>
      </c>
      <c r="AG695" s="1">
        <f>(Table2[[#This Row],[Close Price]]/Table2[[#This Row],[Current Month Low]])-1</f>
        <v>6.4429741650913863E-2</v>
      </c>
      <c r="AH695" s="1">
        <f>(Table2[[#This Row],[Current Month High]]/Table2[[#This Row],[Close Price]])-1</f>
        <v>2.4345123575551186E-2</v>
      </c>
      <c r="AI695">
        <v>25.647476690839099</v>
      </c>
      <c r="AJ695">
        <v>12.880053458068801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-0.04</v>
      </c>
      <c r="AM695" t="s">
        <v>3161</v>
      </c>
      <c r="AN695">
        <v>3.21</v>
      </c>
      <c r="AO695" t="s">
        <v>3162</v>
      </c>
      <c r="AP695">
        <v>-9.6258326882727993E-2</v>
      </c>
      <c r="AQ695">
        <f>(Table2[[#This Row],[Sharpe Ratio]]-AVERAGE(Table2[Sharpe Ratio]))/_xlfn.STDEV.P(Table2[Sharpe Ratio])</f>
        <v>-1.8110722138567321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691</v>
      </c>
      <c r="AT695">
        <f>_xlfn.RANK.AVG(Table2[[#This Row],[6M Return vs Nifty Z-Score]],Table2[6M Return vs Nifty Z-Score])</f>
        <v>514</v>
      </c>
      <c r="AU695">
        <f>_xlfn.RANK.AVG(Table2[[#This Row],[Sharpe Ratio Z-Score]],Table2[Sharpe Ratio Z-Score])</f>
        <v>710</v>
      </c>
      <c r="AV695">
        <f>(Table2[[#This Row],[Rank 1Y]]+Table2[[#This Row],[Rank 6M]]+Table2[[#This Row],[Rank Sharpe]])/3</f>
        <v>638.33333333333337</v>
      </c>
    </row>
    <row r="696" spans="1:48" x14ac:dyDescent="0.3">
      <c r="A696" t="s">
        <v>1814</v>
      </c>
      <c r="B696" t="s">
        <v>1815</v>
      </c>
      <c r="C696" t="s">
        <v>3126</v>
      </c>
      <c r="D696" t="s">
        <v>439</v>
      </c>
      <c r="E696">
        <v>4142.5470442759997</v>
      </c>
      <c r="F696">
        <v>82.91</v>
      </c>
      <c r="G696">
        <v>-28.100773548714201</v>
      </c>
      <c r="H696">
        <f>(Table2[[#This Row],[1Y Return vs Nifty]]-AVERAGE(Table2[1Y Return vs Nifty]))/_xlfn.STDEV.P(Table2[1Y Return vs Nifty])</f>
        <v>-0.95356884208900961</v>
      </c>
      <c r="I696">
        <v>-4.6254042977828203</v>
      </c>
      <c r="J696">
        <f>(Table2[[#This Row],[1M Return vs Nifty]]-AVERAGE(Table2[1M Return vs Nifty]))/_xlfn.STDEV.P(Table2[1M Return vs Nifty])</f>
        <v>-0.63633538864905059</v>
      </c>
      <c r="K696">
        <v>-29.6482698833154</v>
      </c>
      <c r="L696">
        <f>(Table2[[#This Row],[6M Return vs Nifty]]-AVERAGE(Table2[6M Return vs Nifty]))/_xlfn.STDEV.P(Table2[6M Return vs Nifty])</f>
        <v>-1.1861184355162575</v>
      </c>
      <c r="M696">
        <v>-1.3110170794810501</v>
      </c>
      <c r="N696">
        <f>(Table2[[#This Row],[1W Return vs Nifty]]-AVERAGE(Table2[1W Return vs Nifty]))/_xlfn.STDEV.P(Table2[1W Return vs Nifty])</f>
        <v>-0.17395935981745925</v>
      </c>
      <c r="O696">
        <v>88.73</v>
      </c>
      <c r="P696">
        <v>93.712321688356695</v>
      </c>
      <c r="Q696">
        <v>98.406866145976096</v>
      </c>
      <c r="R696">
        <v>8.2991218219746195</v>
      </c>
      <c r="S696" s="1">
        <f>(Table2[[#This Row],[Close Price]]-Table2[[#This Row],[20D EMA]])/Table2[[#This Row],[20D EMA]]</f>
        <v>-6.5592246139975288E-2</v>
      </c>
      <c r="T696" s="1">
        <f>(Table2[[#This Row],[Close Price]]-Table2[[#This Row],[50D EMA]])/Table2[[#This Row],[50D EMA]]</f>
        <v>-0.11527109235731202</v>
      </c>
      <c r="U696" s="1">
        <f>(Table2[[#This Row],[Close Price]]-Table2[[#This Row],[200D EMA]])/Table2[[#This Row],[200D EMA]]</f>
        <v>-0.15747748864381222</v>
      </c>
      <c r="V696">
        <v>0.718699010170047</v>
      </c>
      <c r="W696">
        <v>82.01</v>
      </c>
      <c r="X696">
        <v>85.7</v>
      </c>
      <c r="Y696">
        <v>82.01</v>
      </c>
      <c r="Z696">
        <v>86.74</v>
      </c>
      <c r="AA696">
        <v>82.01</v>
      </c>
      <c r="AB696">
        <v>93</v>
      </c>
      <c r="AC696" s="1">
        <f>(Table2[[#This Row],[Close Price]]/Table2[[#This Row],[Day Low]])-1</f>
        <v>1.0974271430313376E-2</v>
      </c>
      <c r="AD696" s="1">
        <f>(Table2[[#This Row],[Day High]]/Table2[[#This Row],[Close Price]])-1</f>
        <v>3.3650946809793858E-2</v>
      </c>
      <c r="AE696" s="1">
        <f>(Table2[[#This Row],[Close Price]]/Table2[[#This Row],[Current Week Low]])-1</f>
        <v>1.0974271430313376E-2</v>
      </c>
      <c r="AF696" s="1">
        <f>(Table2[[#This Row],[Current Week High]]/Table2[[#This Row],[Close Price]])-1</f>
        <v>4.6194668918103865E-2</v>
      </c>
      <c r="AG696" s="1">
        <f>(Table2[[#This Row],[Close Price]]/Table2[[#This Row],[Current Month Low]])-1</f>
        <v>1.0974271430313376E-2</v>
      </c>
      <c r="AH696" s="1">
        <f>(Table2[[#This Row],[Current Month High]]/Table2[[#This Row],[Close Price]])-1</f>
        <v>0.12169822699312505</v>
      </c>
      <c r="AI696">
        <v>46.604752140875597</v>
      </c>
      <c r="AJ696">
        <v>1.09742714303133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-0.2</v>
      </c>
      <c r="AM696" t="s">
        <v>3161</v>
      </c>
      <c r="AN696">
        <v>-6.82</v>
      </c>
      <c r="AO696" t="s">
        <v>3161</v>
      </c>
      <c r="AP696">
        <v>-1.8190989860016001E-2</v>
      </c>
      <c r="AQ696">
        <f>(Table2[[#This Row],[Sharpe Ratio]]-AVERAGE(Table2[Sharpe Ratio]))/_xlfn.STDEV.P(Table2[Sharpe Ratio])</f>
        <v>-0.89343114671572521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646</v>
      </c>
      <c r="AT696">
        <f>_xlfn.RANK.AVG(Table2[[#This Row],[6M Return vs Nifty Z-Score]],Table2[6M Return vs Nifty Z-Score])</f>
        <v>679</v>
      </c>
      <c r="AU696">
        <f>_xlfn.RANK.AVG(Table2[[#This Row],[Sharpe Ratio Z-Score]],Table2[Sharpe Ratio Z-Score])</f>
        <v>594</v>
      </c>
      <c r="AV696">
        <f>(Table2[[#This Row],[Rank 1Y]]+Table2[[#This Row],[Rank 6M]]+Table2[[#This Row],[Rank Sharpe]])/3</f>
        <v>639.66666666666663</v>
      </c>
    </row>
    <row r="697" spans="1:48" x14ac:dyDescent="0.3">
      <c r="A697" t="s">
        <v>1642</v>
      </c>
      <c r="B697" t="s">
        <v>1643</v>
      </c>
      <c r="C697" t="s">
        <v>3128</v>
      </c>
      <c r="D697" t="s">
        <v>875</v>
      </c>
      <c r="E697">
        <v>5369.2830725399999</v>
      </c>
      <c r="F697">
        <v>30.3</v>
      </c>
      <c r="G697">
        <v>-43.685599681485499</v>
      </c>
      <c r="H697">
        <f>(Table2[[#This Row],[1Y Return vs Nifty]]-AVERAGE(Table2[1Y Return vs Nifty]))/_xlfn.STDEV.P(Table2[1Y Return vs Nifty])</f>
        <v>-1.2109255684181748</v>
      </c>
      <c r="I697">
        <v>-18.590799152460502</v>
      </c>
      <c r="J697">
        <f>(Table2[[#This Row],[1M Return vs Nifty]]-AVERAGE(Table2[1M Return vs Nifty]))/_xlfn.STDEV.P(Table2[1M Return vs Nifty])</f>
        <v>-2.1991936030416426</v>
      </c>
      <c r="K697">
        <v>-42.153291527176698</v>
      </c>
      <c r="L697">
        <f>(Table2[[#This Row],[6M Return vs Nifty]]-AVERAGE(Table2[6M Return vs Nifty]))/_xlfn.STDEV.P(Table2[6M Return vs Nifty])</f>
        <v>-1.6194904629766729</v>
      </c>
      <c r="M697">
        <v>-3.2182635167388098</v>
      </c>
      <c r="N697">
        <f>(Table2[[#This Row],[1W Return vs Nifty]]-AVERAGE(Table2[1W Return vs Nifty]))/_xlfn.STDEV.P(Table2[1W Return vs Nifty])</f>
        <v>-0.5439429179825751</v>
      </c>
      <c r="O697">
        <v>33.979999999999997</v>
      </c>
      <c r="P697">
        <v>36.780248587416096</v>
      </c>
      <c r="Q697">
        <v>40.927407879136297</v>
      </c>
      <c r="R697">
        <v>19.111667967216601</v>
      </c>
      <c r="S697" s="1">
        <f>(Table2[[#This Row],[Close Price]]-Table2[[#This Row],[20D EMA]])/Table2[[#This Row],[20D EMA]]</f>
        <v>-0.10829899941141838</v>
      </c>
      <c r="T697" s="1">
        <f>(Table2[[#This Row],[Close Price]]-Table2[[#This Row],[50D EMA]])/Table2[[#This Row],[50D EMA]]</f>
        <v>-0.17618827594420425</v>
      </c>
      <c r="U697" s="1">
        <f>(Table2[[#This Row],[Close Price]]-Table2[[#This Row],[200D EMA]])/Table2[[#This Row],[200D EMA]]</f>
        <v>-0.25966481704681488</v>
      </c>
      <c r="V697">
        <v>0.59990389382998099</v>
      </c>
      <c r="W697">
        <v>30.11</v>
      </c>
      <c r="X697">
        <v>31.88</v>
      </c>
      <c r="Y697">
        <v>30.11</v>
      </c>
      <c r="Z697">
        <v>32.85</v>
      </c>
      <c r="AA697">
        <v>30.11</v>
      </c>
      <c r="AB697">
        <v>34.75</v>
      </c>
      <c r="AC697" s="1">
        <f>(Table2[[#This Row],[Close Price]]/Table2[[#This Row],[Day Low]])-1</f>
        <v>6.3101959481899339E-3</v>
      </c>
      <c r="AD697" s="1">
        <f>(Table2[[#This Row],[Day High]]/Table2[[#This Row],[Close Price]])-1</f>
        <v>5.2145214521452043E-2</v>
      </c>
      <c r="AE697" s="1">
        <f>(Table2[[#This Row],[Close Price]]/Table2[[#This Row],[Current Week Low]])-1</f>
        <v>6.3101959481899339E-3</v>
      </c>
      <c r="AF697" s="1">
        <f>(Table2[[#This Row],[Current Week High]]/Table2[[#This Row],[Close Price]])-1</f>
        <v>8.4158415841584233E-2</v>
      </c>
      <c r="AG697" s="1">
        <f>(Table2[[#This Row],[Close Price]]/Table2[[#This Row],[Current Month Low]])-1</f>
        <v>6.3101959481899339E-3</v>
      </c>
      <c r="AH697" s="1">
        <f>(Table2[[#This Row],[Current Month High]]/Table2[[#This Row],[Close Price]])-1</f>
        <v>0.14686468646864692</v>
      </c>
      <c r="AI697">
        <v>78.217821782178206</v>
      </c>
      <c r="AJ697">
        <v>0.63101959481899295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-0.27</v>
      </c>
      <c r="AM697" t="s">
        <v>3161</v>
      </c>
      <c r="AN697">
        <v>-9.06</v>
      </c>
      <c r="AO697" t="s">
        <v>3161</v>
      </c>
      <c r="AP697">
        <v>2.6998876810190001E-3</v>
      </c>
      <c r="AQ697">
        <f>(Table2[[#This Row],[Sharpe Ratio]]-AVERAGE(Table2[Sharpe Ratio]))/_xlfn.STDEV.P(Table2[Sharpe Ratio])</f>
        <v>-0.64786971358152889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703</v>
      </c>
      <c r="AT697">
        <f>_xlfn.RANK.AVG(Table2[[#This Row],[6M Return vs Nifty Z-Score]],Table2[6M Return vs Nifty Z-Score])</f>
        <v>721</v>
      </c>
      <c r="AU697">
        <f>_xlfn.RANK.AVG(Table2[[#This Row],[Sharpe Ratio Z-Score]],Table2[Sharpe Ratio Z-Score])</f>
        <v>496</v>
      </c>
      <c r="AV697">
        <f>(Table2[[#This Row],[Rank 1Y]]+Table2[[#This Row],[Rank 6M]]+Table2[[#This Row],[Rank Sharpe]])/3</f>
        <v>640</v>
      </c>
    </row>
    <row r="698" spans="1:48" x14ac:dyDescent="0.3">
      <c r="A698" t="s">
        <v>1707</v>
      </c>
      <c r="B698" t="s">
        <v>1708</v>
      </c>
      <c r="C698" t="s">
        <v>3128</v>
      </c>
      <c r="D698" t="s">
        <v>504</v>
      </c>
      <c r="E698">
        <v>4789.6977418839997</v>
      </c>
      <c r="F698">
        <v>96.14</v>
      </c>
      <c r="G698">
        <v>-38.676701988170599</v>
      </c>
      <c r="H698">
        <f>(Table2[[#This Row],[1Y Return vs Nifty]]-AVERAGE(Table2[1Y Return vs Nifty]))/_xlfn.STDEV.P(Table2[1Y Return vs Nifty])</f>
        <v>-1.1282121969703787</v>
      </c>
      <c r="I698">
        <v>-3.0985871389642101</v>
      </c>
      <c r="J698">
        <f>(Table2[[#This Row],[1M Return vs Nifty]]-AVERAGE(Table2[1M Return vs Nifty]))/_xlfn.STDEV.P(Table2[1M Return vs Nifty])</f>
        <v>-0.46547027789738632</v>
      </c>
      <c r="K698">
        <v>-12.2045608700471</v>
      </c>
      <c r="L698">
        <f>(Table2[[#This Row],[6M Return vs Nifty]]-AVERAGE(Table2[6M Return vs Nifty]))/_xlfn.STDEV.P(Table2[6M Return vs Nifty])</f>
        <v>-0.58159204949271859</v>
      </c>
      <c r="M698">
        <v>-4.48766623350995</v>
      </c>
      <c r="N698">
        <f>(Table2[[#This Row],[1W Return vs Nifty]]-AVERAGE(Table2[1W Return vs Nifty]))/_xlfn.STDEV.P(Table2[1W Return vs Nifty])</f>
        <v>-0.79019223570091157</v>
      </c>
      <c r="O698">
        <v>105.16</v>
      </c>
      <c r="P698">
        <v>106.902190880296</v>
      </c>
      <c r="Q698">
        <v>108.250248828479</v>
      </c>
      <c r="R698">
        <v>10.4159609804212</v>
      </c>
      <c r="S698" s="1">
        <f>(Table2[[#This Row],[Close Price]]-Table2[[#This Row],[20D EMA]])/Table2[[#This Row],[20D EMA]]</f>
        <v>-8.5774058577405818E-2</v>
      </c>
      <c r="T698" s="1">
        <f>(Table2[[#This Row],[Close Price]]-Table2[[#This Row],[50D EMA]])/Table2[[#This Row],[50D EMA]]</f>
        <v>-0.10067324899212771</v>
      </c>
      <c r="U698" s="1">
        <f>(Table2[[#This Row],[Close Price]]-Table2[[#This Row],[200D EMA]])/Table2[[#This Row],[200D EMA]]</f>
        <v>-0.11187271123660436</v>
      </c>
      <c r="V698">
        <v>0.43041077289287499</v>
      </c>
      <c r="W698">
        <v>95.05</v>
      </c>
      <c r="X698">
        <v>100.82</v>
      </c>
      <c r="Y698">
        <v>95.05</v>
      </c>
      <c r="Z698">
        <v>103.94</v>
      </c>
      <c r="AA698">
        <v>95.05</v>
      </c>
      <c r="AB698">
        <v>114.1</v>
      </c>
      <c r="AC698" s="1">
        <f>(Table2[[#This Row],[Close Price]]/Table2[[#This Row],[Day Low]])-1</f>
        <v>1.1467648605996805E-2</v>
      </c>
      <c r="AD698" s="1">
        <f>(Table2[[#This Row],[Day High]]/Table2[[#This Row],[Close Price]])-1</f>
        <v>4.8679009777407911E-2</v>
      </c>
      <c r="AE698" s="1">
        <f>(Table2[[#This Row],[Close Price]]/Table2[[#This Row],[Current Week Low]])-1</f>
        <v>1.1467648605996805E-2</v>
      </c>
      <c r="AF698" s="1">
        <f>(Table2[[#This Row],[Current Week High]]/Table2[[#This Row],[Close Price]])-1</f>
        <v>8.1131682962346519E-2</v>
      </c>
      <c r="AG698" s="1">
        <f>(Table2[[#This Row],[Close Price]]/Table2[[#This Row],[Current Month Low]])-1</f>
        <v>1.1467648605996805E-2</v>
      </c>
      <c r="AH698" s="1">
        <f>(Table2[[#This Row],[Current Month High]]/Table2[[#This Row],[Close Price]])-1</f>
        <v>0.18681090076971074</v>
      </c>
      <c r="AI698">
        <v>39.068025795714497</v>
      </c>
      <c r="AJ698">
        <v>5.0710382513661196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-0.15</v>
      </c>
      <c r="AM698" t="s">
        <v>3161</v>
      </c>
      <c r="AN698">
        <v>-12.73</v>
      </c>
      <c r="AO698" t="s">
        <v>3161</v>
      </c>
      <c r="AP698">
        <v>-9.9603793088355E-2</v>
      </c>
      <c r="AQ698">
        <f>(Table2[[#This Row],[Sharpe Ratio]]-AVERAGE(Table2[Sharpe Ratio]))/_xlfn.STDEV.P(Table2[Sharpe Ratio])</f>
        <v>-1.8503964344090817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689</v>
      </c>
      <c r="AT698">
        <f>_xlfn.RANK.AVG(Table2[[#This Row],[6M Return vs Nifty Z-Score]],Table2[6M Return vs Nifty Z-Score])</f>
        <v>518</v>
      </c>
      <c r="AU698">
        <f>_xlfn.RANK.AVG(Table2[[#This Row],[Sharpe Ratio Z-Score]],Table2[Sharpe Ratio Z-Score])</f>
        <v>714</v>
      </c>
      <c r="AV698">
        <f>(Table2[[#This Row],[Rank 1Y]]+Table2[[#This Row],[Rank 6M]]+Table2[[#This Row],[Rank Sharpe]])/3</f>
        <v>640.33333333333337</v>
      </c>
    </row>
    <row r="699" spans="1:48" x14ac:dyDescent="0.3">
      <c r="A699" t="s">
        <v>2275</v>
      </c>
      <c r="B699" t="s">
        <v>2276</v>
      </c>
      <c r="C699" t="s">
        <v>3126</v>
      </c>
      <c r="D699" t="s">
        <v>439</v>
      </c>
      <c r="E699">
        <v>2354.91831594</v>
      </c>
      <c r="F699">
        <v>443.7</v>
      </c>
      <c r="G699">
        <v>-34.800214913747801</v>
      </c>
      <c r="H699">
        <f>(Table2[[#This Row],[1Y Return vs Nifty]]-AVERAGE(Table2[1Y Return vs Nifty]))/_xlfn.STDEV.P(Table2[1Y Return vs Nifty])</f>
        <v>-1.064198648494983</v>
      </c>
      <c r="I699">
        <v>-1.6177430942397899</v>
      </c>
      <c r="J699">
        <f>(Table2[[#This Row],[1M Return vs Nifty]]-AVERAGE(Table2[1M Return vs Nifty]))/_xlfn.STDEV.P(Table2[1M Return vs Nifty])</f>
        <v>-0.29974998830910271</v>
      </c>
      <c r="K699">
        <v>-25.264002234206501</v>
      </c>
      <c r="L699">
        <f>(Table2[[#This Row],[6M Return vs Nifty]]-AVERAGE(Table2[6M Return vs Nifty]))/_xlfn.STDEV.P(Table2[6M Return vs Nifty])</f>
        <v>-1.0341779579916823</v>
      </c>
      <c r="M699">
        <v>0.87870268901219595</v>
      </c>
      <c r="N699">
        <f>(Table2[[#This Row],[1W Return vs Nifty]]-AVERAGE(Table2[1W Return vs Nifty]))/_xlfn.STDEV.P(Table2[1W Return vs Nifty])</f>
        <v>0.25082072916594134</v>
      </c>
      <c r="O699">
        <v>462.67</v>
      </c>
      <c r="P699">
        <v>469.57151017664597</v>
      </c>
      <c r="Q699">
        <v>487.98247081267903</v>
      </c>
      <c r="R699">
        <v>24.7272400029645</v>
      </c>
      <c r="S699" s="1">
        <f>(Table2[[#This Row],[Close Price]]-Table2[[#This Row],[20D EMA]])/Table2[[#This Row],[20D EMA]]</f>
        <v>-4.1001145524888205E-2</v>
      </c>
      <c r="T699" s="1">
        <f>(Table2[[#This Row],[Close Price]]-Table2[[#This Row],[50D EMA]])/Table2[[#This Row],[50D EMA]]</f>
        <v>-5.5095996277358263E-2</v>
      </c>
      <c r="U699" s="1">
        <f>(Table2[[#This Row],[Close Price]]-Table2[[#This Row],[200D EMA]])/Table2[[#This Row],[200D EMA]]</f>
        <v>-9.0746027698354909E-2</v>
      </c>
      <c r="V699">
        <v>0.30645456326043402</v>
      </c>
      <c r="W699">
        <v>441</v>
      </c>
      <c r="X699">
        <v>461.95</v>
      </c>
      <c r="Y699">
        <v>441</v>
      </c>
      <c r="Z699">
        <v>466.4</v>
      </c>
      <c r="AA699">
        <v>441</v>
      </c>
      <c r="AB699">
        <v>470</v>
      </c>
      <c r="AC699" s="1">
        <f>(Table2[[#This Row],[Close Price]]/Table2[[#This Row],[Day Low]])-1</f>
        <v>6.1224489795919101E-3</v>
      </c>
      <c r="AD699" s="1">
        <f>(Table2[[#This Row],[Day High]]/Table2[[#This Row],[Close Price]])-1</f>
        <v>4.1131395086770439E-2</v>
      </c>
      <c r="AE699" s="1">
        <f>(Table2[[#This Row],[Close Price]]/Table2[[#This Row],[Current Week Low]])-1</f>
        <v>6.1224489795919101E-3</v>
      </c>
      <c r="AF699" s="1">
        <f>(Table2[[#This Row],[Current Week High]]/Table2[[#This Row],[Close Price]])-1</f>
        <v>5.1160694162722509E-2</v>
      </c>
      <c r="AG699" s="1">
        <f>(Table2[[#This Row],[Close Price]]/Table2[[#This Row],[Current Month Low]])-1</f>
        <v>6.1224489795919101E-3</v>
      </c>
      <c r="AH699" s="1">
        <f>(Table2[[#This Row],[Current Month High]]/Table2[[#This Row],[Close Price]])-1</f>
        <v>5.9274284426414248E-2</v>
      </c>
      <c r="AI699">
        <v>31.169709263015498</v>
      </c>
      <c r="AJ699">
        <v>2.4474717155391099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0.01</v>
      </c>
      <c r="AM699" t="s">
        <v>3162</v>
      </c>
      <c r="AN699">
        <v>-3.91</v>
      </c>
      <c r="AO699" t="s">
        <v>3161</v>
      </c>
      <c r="AP699">
        <v>-1.8314467820810001E-2</v>
      </c>
      <c r="AQ699">
        <f>(Table2[[#This Row],[Sharpe Ratio]]-AVERAGE(Table2[Sharpe Ratio]))/_xlfn.STDEV.P(Table2[Sharpe Ratio])</f>
        <v>-0.89488256611893136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676</v>
      </c>
      <c r="AT699">
        <f>_xlfn.RANK.AVG(Table2[[#This Row],[6M Return vs Nifty Z-Score]],Table2[6M Return vs Nifty Z-Score])</f>
        <v>650</v>
      </c>
      <c r="AU699">
        <f>_xlfn.RANK.AVG(Table2[[#This Row],[Sharpe Ratio Z-Score]],Table2[Sharpe Ratio Z-Score])</f>
        <v>595</v>
      </c>
      <c r="AV699">
        <f>(Table2[[#This Row],[Rank 1Y]]+Table2[[#This Row],[Rank 6M]]+Table2[[#This Row],[Rank Sharpe]])/3</f>
        <v>640.33333333333337</v>
      </c>
    </row>
    <row r="700" spans="1:48" x14ac:dyDescent="0.3">
      <c r="A700" t="s">
        <v>592</v>
      </c>
      <c r="B700" t="s">
        <v>593</v>
      </c>
      <c r="C700" t="s">
        <v>3116</v>
      </c>
      <c r="D700" t="s">
        <v>43</v>
      </c>
      <c r="E700">
        <v>32090.008897815002</v>
      </c>
      <c r="F700">
        <v>546.15</v>
      </c>
      <c r="G700">
        <v>-32.717667358054499</v>
      </c>
      <c r="H700">
        <f>(Table2[[#This Row],[1Y Return vs Nifty]]-AVERAGE(Table2[1Y Return vs Nifty]))/_xlfn.STDEV.P(Table2[1Y Return vs Nifty])</f>
        <v>-1.0298089404037878</v>
      </c>
      <c r="I700">
        <v>-5.7903996731012102</v>
      </c>
      <c r="J700">
        <f>(Table2[[#This Row],[1M Return vs Nifty]]-AVERAGE(Table2[1M Return vs Nifty]))/_xlfn.STDEV.P(Table2[1M Return vs Nifty])</f>
        <v>-0.76670925999260797</v>
      </c>
      <c r="K700">
        <v>-14.496248743927501</v>
      </c>
      <c r="L700">
        <f>(Table2[[#This Row],[6M Return vs Nifty]]-AVERAGE(Table2[6M Return vs Nifty]))/_xlfn.STDEV.P(Table2[6M Return vs Nifty])</f>
        <v>-0.66101241744526307</v>
      </c>
      <c r="M700">
        <v>0.22468127938594601</v>
      </c>
      <c r="N700">
        <f>(Table2[[#This Row],[1W Return vs Nifty]]-AVERAGE(Table2[1W Return vs Nifty]))/_xlfn.STDEV.P(Table2[1W Return vs Nifty])</f>
        <v>0.12394820576115277</v>
      </c>
      <c r="O700">
        <v>569.76</v>
      </c>
      <c r="P700">
        <v>583.74455610402197</v>
      </c>
      <c r="Q700">
        <v>576.35481873349204</v>
      </c>
      <c r="R700">
        <v>31.275552733752399</v>
      </c>
      <c r="S700" s="1">
        <f>(Table2[[#This Row],[Close Price]]-Table2[[#This Row],[20D EMA]])/Table2[[#This Row],[20D EMA]]</f>
        <v>-4.1438500421230019E-2</v>
      </c>
      <c r="T700" s="1">
        <f>(Table2[[#This Row],[Close Price]]-Table2[[#This Row],[50D EMA]])/Table2[[#This Row],[50D EMA]]</f>
        <v>-6.4402409771377331E-2</v>
      </c>
      <c r="U700" s="1">
        <f>(Table2[[#This Row],[Close Price]]-Table2[[#This Row],[200D EMA]])/Table2[[#This Row],[200D EMA]]</f>
        <v>-5.2406638674185956E-2</v>
      </c>
      <c r="V700">
        <v>0.93608910632226405</v>
      </c>
      <c r="W700">
        <v>539</v>
      </c>
      <c r="X700">
        <v>555.54999999999995</v>
      </c>
      <c r="Y700">
        <v>539</v>
      </c>
      <c r="Z700">
        <v>562.5</v>
      </c>
      <c r="AA700">
        <v>539</v>
      </c>
      <c r="AB700">
        <v>606.5</v>
      </c>
      <c r="AC700" s="1">
        <f>(Table2[[#This Row],[Close Price]]/Table2[[#This Row],[Day Low]])-1</f>
        <v>1.3265306122449028E-2</v>
      </c>
      <c r="AD700" s="1">
        <f>(Table2[[#This Row],[Day High]]/Table2[[#This Row],[Close Price]])-1</f>
        <v>1.7211388812597317E-2</v>
      </c>
      <c r="AE700" s="1">
        <f>(Table2[[#This Row],[Close Price]]/Table2[[#This Row],[Current Week Low]])-1</f>
        <v>1.3265306122449028E-2</v>
      </c>
      <c r="AF700" s="1">
        <f>(Table2[[#This Row],[Current Week High]]/Table2[[#This Row],[Close Price]])-1</f>
        <v>2.9936830541060111E-2</v>
      </c>
      <c r="AG700" s="1">
        <f>(Table2[[#This Row],[Close Price]]/Table2[[#This Row],[Current Month Low]])-1</f>
        <v>1.3265306122449028E-2</v>
      </c>
      <c r="AH700" s="1">
        <f>(Table2[[#This Row],[Current Month High]]/Table2[[#This Row],[Close Price]])-1</f>
        <v>0.11050077817449422</v>
      </c>
      <c r="AI700">
        <v>18.465622997345001</v>
      </c>
      <c r="AJ700">
        <v>20.0857519788918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-0.09</v>
      </c>
      <c r="AM700" t="s">
        <v>3161</v>
      </c>
      <c r="AN700">
        <v>-5.86</v>
      </c>
      <c r="AO700" t="s">
        <v>3161</v>
      </c>
      <c r="AP700">
        <v>-9.7002632649073994E-2</v>
      </c>
      <c r="AQ700">
        <f>(Table2[[#This Row],[Sharpe Ratio]]-AVERAGE(Table2[Sharpe Ratio]))/_xlfn.STDEV.P(Table2[Sharpe Ratio])</f>
        <v>-1.8198211422018895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665</v>
      </c>
      <c r="AT700">
        <f>_xlfn.RANK.AVG(Table2[[#This Row],[6M Return vs Nifty Z-Score]],Table2[6M Return vs Nifty Z-Score])</f>
        <v>549</v>
      </c>
      <c r="AU700">
        <f>_xlfn.RANK.AVG(Table2[[#This Row],[Sharpe Ratio Z-Score]],Table2[Sharpe Ratio Z-Score])</f>
        <v>711</v>
      </c>
      <c r="AV700">
        <f>(Table2[[#This Row],[Rank 1Y]]+Table2[[#This Row],[Rank 6M]]+Table2[[#This Row],[Rank Sharpe]])/3</f>
        <v>641.66666666666663</v>
      </c>
    </row>
    <row r="701" spans="1:48" x14ac:dyDescent="0.3">
      <c r="A701" t="s">
        <v>1195</v>
      </c>
      <c r="B701" t="s">
        <v>1196</v>
      </c>
      <c r="C701" t="s">
        <v>3116</v>
      </c>
      <c r="D701" t="s">
        <v>589</v>
      </c>
      <c r="E701">
        <v>9716.1490953149896</v>
      </c>
      <c r="F701">
        <v>142.18</v>
      </c>
      <c r="G701">
        <v>-23.95139215232</v>
      </c>
      <c r="H701">
        <f>(Table2[[#This Row],[1Y Return vs Nifty]]-AVERAGE(Table2[1Y Return vs Nifty]))/_xlfn.STDEV.P(Table2[1Y Return vs Nifty])</f>
        <v>-0.88504891101184058</v>
      </c>
      <c r="I701">
        <v>-8.7166875954314804</v>
      </c>
      <c r="J701">
        <f>(Table2[[#This Row],[1M Return vs Nifty]]-AVERAGE(Table2[1M Return vs Nifty]))/_xlfn.STDEV.P(Table2[1M Return vs Nifty])</f>
        <v>-1.094188229594377</v>
      </c>
      <c r="K701">
        <v>-26.585158728453699</v>
      </c>
      <c r="L701">
        <f>(Table2[[#This Row],[6M Return vs Nifty]]-AVERAGE(Table2[6M Return vs Nifty]))/_xlfn.STDEV.P(Table2[6M Return vs Nifty])</f>
        <v>-1.0799637458783804</v>
      </c>
      <c r="M701">
        <v>-3.7541862323180601</v>
      </c>
      <c r="N701">
        <f>(Table2[[#This Row],[1W Return vs Nifty]]-AVERAGE(Table2[1W Return vs Nifty]))/_xlfn.STDEV.P(Table2[1W Return vs Nifty])</f>
        <v>-0.64790567252656228</v>
      </c>
      <c r="O701">
        <v>150.72999999999999</v>
      </c>
      <c r="P701">
        <v>158.380428632155</v>
      </c>
      <c r="Q701">
        <v>162.95920899066999</v>
      </c>
      <c r="R701">
        <v>19.1719604275597</v>
      </c>
      <c r="S701" s="1">
        <f>(Table2[[#This Row],[Close Price]]-Table2[[#This Row],[20D EMA]])/Table2[[#This Row],[20D EMA]]</f>
        <v>-5.6723943475087794E-2</v>
      </c>
      <c r="T701" s="1">
        <f>(Table2[[#This Row],[Close Price]]-Table2[[#This Row],[50D EMA]])/Table2[[#This Row],[50D EMA]]</f>
        <v>-0.10228807165171368</v>
      </c>
      <c r="U701" s="1">
        <f>(Table2[[#This Row],[Close Price]]-Table2[[#This Row],[200D EMA]])/Table2[[#This Row],[200D EMA]]</f>
        <v>-0.12751171976945269</v>
      </c>
      <c r="V701">
        <v>0.88263550955814096</v>
      </c>
      <c r="W701">
        <v>132.30000000000001</v>
      </c>
      <c r="X701">
        <v>142.74</v>
      </c>
      <c r="Y701">
        <v>132.30000000000001</v>
      </c>
      <c r="Z701">
        <v>145.4</v>
      </c>
      <c r="AA701">
        <v>132.30000000000001</v>
      </c>
      <c r="AB701">
        <v>164.34</v>
      </c>
      <c r="AC701" s="1">
        <f>(Table2[[#This Row],[Close Price]]/Table2[[#This Row],[Day Low]])-1</f>
        <v>7.4678760393046106E-2</v>
      </c>
      <c r="AD701" s="1">
        <f>(Table2[[#This Row],[Day High]]/Table2[[#This Row],[Close Price]])-1</f>
        <v>3.9386692924461286E-3</v>
      </c>
      <c r="AE701" s="1">
        <f>(Table2[[#This Row],[Close Price]]/Table2[[#This Row],[Current Week Low]])-1</f>
        <v>7.4678760393046106E-2</v>
      </c>
      <c r="AF701" s="1">
        <f>(Table2[[#This Row],[Current Week High]]/Table2[[#This Row],[Close Price]])-1</f>
        <v>2.2647348431565684E-2</v>
      </c>
      <c r="AG701" s="1">
        <f>(Table2[[#This Row],[Close Price]]/Table2[[#This Row],[Current Month Low]])-1</f>
        <v>7.4678760393046106E-2</v>
      </c>
      <c r="AH701" s="1">
        <f>(Table2[[#This Row],[Current Month High]]/Table2[[#This Row],[Close Price]])-1</f>
        <v>0.15585877057251363</v>
      </c>
      <c r="AI701">
        <v>47.2059208588785</v>
      </c>
      <c r="AJ701">
        <v>7.9984808203570097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-0.21</v>
      </c>
      <c r="AM701" t="s">
        <v>3161</v>
      </c>
      <c r="AN701">
        <v>-15.47</v>
      </c>
      <c r="AO701" t="s">
        <v>3161</v>
      </c>
      <c r="AP701">
        <v>-4.1445290514953999E-2</v>
      </c>
      <c r="AQ701">
        <f>(Table2[[#This Row],[Sharpe Ratio]]-AVERAGE(Table2[Sharpe Ratio]))/_xlfn.STDEV.P(Table2[Sharpe Ratio])</f>
        <v>-1.1667733930691133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625</v>
      </c>
      <c r="AT701">
        <f>_xlfn.RANK.AVG(Table2[[#This Row],[6M Return vs Nifty Z-Score]],Table2[6M Return vs Nifty Z-Score])</f>
        <v>660</v>
      </c>
      <c r="AU701">
        <f>_xlfn.RANK.AVG(Table2[[#This Row],[Sharpe Ratio Z-Score]],Table2[Sharpe Ratio Z-Score])</f>
        <v>640</v>
      </c>
      <c r="AV701">
        <f>(Table2[[#This Row],[Rank 1Y]]+Table2[[#This Row],[Rank 6M]]+Table2[[#This Row],[Rank Sharpe]])/3</f>
        <v>641.66666666666663</v>
      </c>
    </row>
    <row r="702" spans="1:48" x14ac:dyDescent="0.3">
      <c r="A702" t="s">
        <v>1756</v>
      </c>
      <c r="B702" t="s">
        <v>1757</v>
      </c>
      <c r="C702" t="s">
        <v>3116</v>
      </c>
      <c r="D702" t="s">
        <v>404</v>
      </c>
      <c r="E702">
        <v>4400.3538934750004</v>
      </c>
      <c r="F702">
        <v>42.01</v>
      </c>
      <c r="G702">
        <v>-41.287997283883101</v>
      </c>
      <c r="H702">
        <f>(Table2[[#This Row],[1Y Return vs Nifty]]-AVERAGE(Table2[1Y Return vs Nifty]))/_xlfn.STDEV.P(Table2[1Y Return vs Nifty])</f>
        <v>-1.1713332689065095</v>
      </c>
      <c r="I702">
        <v>-6.8335654496390399</v>
      </c>
      <c r="J702">
        <f>(Table2[[#This Row],[1M Return vs Nifty]]-AVERAGE(Table2[1M Return vs Nifty]))/_xlfn.STDEV.P(Table2[1M Return vs Nifty])</f>
        <v>-0.88344926052967132</v>
      </c>
      <c r="K702">
        <v>-35.600255289729802</v>
      </c>
      <c r="L702">
        <f>(Table2[[#This Row],[6M Return vs Nifty]]-AVERAGE(Table2[6M Return vs Nifty]))/_xlfn.STDEV.P(Table2[6M Return vs Nifty])</f>
        <v>-1.3923894885742785</v>
      </c>
      <c r="M702">
        <v>-4.5157992045184097</v>
      </c>
      <c r="N702">
        <f>(Table2[[#This Row],[1W Return vs Nifty]]-AVERAGE(Table2[1W Return vs Nifty]))/_xlfn.STDEV.P(Table2[1W Return vs Nifty])</f>
        <v>-0.79564970386660472</v>
      </c>
      <c r="O702">
        <v>44.4</v>
      </c>
      <c r="P702">
        <v>46.718207440763997</v>
      </c>
      <c r="Q702">
        <v>50.006632742519997</v>
      </c>
      <c r="R702">
        <v>13.4851409041813</v>
      </c>
      <c r="S702" s="1">
        <f>(Table2[[#This Row],[Close Price]]-Table2[[#This Row],[20D EMA]])/Table2[[#This Row],[20D EMA]]</f>
        <v>-5.3828828828828841E-2</v>
      </c>
      <c r="T702" s="1">
        <f>(Table2[[#This Row],[Close Price]]-Table2[[#This Row],[50D EMA]])/Table2[[#This Row],[50D EMA]]</f>
        <v>-0.10077885472668736</v>
      </c>
      <c r="U702" s="1">
        <f>(Table2[[#This Row],[Close Price]]-Table2[[#This Row],[200D EMA]])/Table2[[#This Row],[200D EMA]]</f>
        <v>-0.15991144182200784</v>
      </c>
      <c r="V702">
        <v>0.81935751868230899</v>
      </c>
      <c r="W702">
        <v>39.630000000000003</v>
      </c>
      <c r="X702">
        <v>42.17</v>
      </c>
      <c r="Y702">
        <v>39.630000000000003</v>
      </c>
      <c r="Z702">
        <v>43.34</v>
      </c>
      <c r="AA702">
        <v>39.630000000000003</v>
      </c>
      <c r="AB702">
        <v>46.39</v>
      </c>
      <c r="AC702" s="1">
        <f>(Table2[[#This Row],[Close Price]]/Table2[[#This Row],[Day Low]])-1</f>
        <v>6.0055513499873703E-2</v>
      </c>
      <c r="AD702" s="1">
        <f>(Table2[[#This Row],[Day High]]/Table2[[#This Row],[Close Price]])-1</f>
        <v>3.8086169959534732E-3</v>
      </c>
      <c r="AE702" s="1">
        <f>(Table2[[#This Row],[Close Price]]/Table2[[#This Row],[Current Week Low]])-1</f>
        <v>6.0055513499873703E-2</v>
      </c>
      <c r="AF702" s="1">
        <f>(Table2[[#This Row],[Current Week High]]/Table2[[#This Row],[Close Price]])-1</f>
        <v>3.1659128778862344E-2</v>
      </c>
      <c r="AG702" s="1">
        <f>(Table2[[#This Row],[Close Price]]/Table2[[#This Row],[Current Month Low]])-1</f>
        <v>6.0055513499873703E-2</v>
      </c>
      <c r="AH702" s="1">
        <f>(Table2[[#This Row],[Current Month High]]/Table2[[#This Row],[Close Price]])-1</f>
        <v>0.10426089026422281</v>
      </c>
      <c r="AI702">
        <v>62.580338014758397</v>
      </c>
      <c r="AJ702">
        <v>0.86434573829532402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-0.2</v>
      </c>
      <c r="AM702" t="s">
        <v>3161</v>
      </c>
      <c r="AN702">
        <v>-12.64</v>
      </c>
      <c r="AO702" t="s">
        <v>3161</v>
      </c>
      <c r="AQ702">
        <f>(Table2[[#This Row],[Sharpe Ratio]]-AVERAGE(Table2[Sharpe Ratio]))/_xlfn.STDEV.P(Table2[Sharpe Ratio])</f>
        <v>-0.6796054933231942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694</v>
      </c>
      <c r="AT702">
        <f>_xlfn.RANK.AVG(Table2[[#This Row],[6M Return vs Nifty Z-Score]],Table2[6M Return vs Nifty Z-Score])</f>
        <v>708</v>
      </c>
      <c r="AU702">
        <f>_xlfn.RANK.AVG(Table2[[#This Row],[Sharpe Ratio Z-Score]],Table2[Sharpe Ratio Z-Score])</f>
        <v>524.5</v>
      </c>
      <c r="AV702">
        <f>(Table2[[#This Row],[Rank 1Y]]+Table2[[#This Row],[Rank 6M]]+Table2[[#This Row],[Rank Sharpe]])/3</f>
        <v>642.16666666666663</v>
      </c>
    </row>
    <row r="703" spans="1:48" x14ac:dyDescent="0.3">
      <c r="A703" t="s">
        <v>2035</v>
      </c>
      <c r="B703" t="s">
        <v>2036</v>
      </c>
      <c r="C703" t="s">
        <v>3128</v>
      </c>
      <c r="D703" t="s">
        <v>1497</v>
      </c>
      <c r="E703">
        <v>3104.5380986179998</v>
      </c>
      <c r="F703">
        <v>115.94</v>
      </c>
      <c r="G703">
        <v>-33.670215066100901</v>
      </c>
      <c r="H703">
        <f>(Table2[[#This Row],[1Y Return vs Nifty]]-AVERAGE(Table2[1Y Return vs Nifty]))/_xlfn.STDEV.P(Table2[1Y Return vs Nifty])</f>
        <v>-1.0455386352830709</v>
      </c>
      <c r="I703">
        <v>-4.84250500695022</v>
      </c>
      <c r="J703">
        <f>(Table2[[#This Row],[1M Return vs Nifty]]-AVERAGE(Table2[1M Return vs Nifty]))/_xlfn.STDEV.P(Table2[1M Return vs Nifty])</f>
        <v>-0.66063098717694191</v>
      </c>
      <c r="K703">
        <v>-14.0590517256766</v>
      </c>
      <c r="L703">
        <f>(Table2[[#This Row],[6M Return vs Nifty]]-AVERAGE(Table2[6M Return vs Nifty]))/_xlfn.STDEV.P(Table2[6M Return vs Nifty])</f>
        <v>-0.64586098759611521</v>
      </c>
      <c r="M703">
        <v>-1.4087979143092</v>
      </c>
      <c r="N703">
        <f>(Table2[[#This Row],[1W Return vs Nifty]]-AVERAGE(Table2[1W Return vs Nifty]))/_xlfn.STDEV.P(Table2[1W Return vs Nifty])</f>
        <v>-0.19292770102568305</v>
      </c>
      <c r="O703">
        <v>123.94</v>
      </c>
      <c r="P703">
        <v>127.229722300438</v>
      </c>
      <c r="Q703">
        <v>134.990750751283</v>
      </c>
      <c r="R703">
        <v>20.399191778958901</v>
      </c>
      <c r="S703" s="1">
        <f>(Table2[[#This Row],[Close Price]]-Table2[[#This Row],[20D EMA]])/Table2[[#This Row],[20D EMA]]</f>
        <v>-6.4547361626593511E-2</v>
      </c>
      <c r="T703" s="1">
        <f>(Table2[[#This Row],[Close Price]]-Table2[[#This Row],[50D EMA]])/Table2[[#This Row],[50D EMA]]</f>
        <v>-8.8734944133405019E-2</v>
      </c>
      <c r="U703" s="1">
        <f>(Table2[[#This Row],[Close Price]]-Table2[[#This Row],[200D EMA]])/Table2[[#This Row],[200D EMA]]</f>
        <v>-0.14112634121417345</v>
      </c>
      <c r="V703">
        <v>0.36054762605802199</v>
      </c>
      <c r="W703">
        <v>115.6</v>
      </c>
      <c r="X703">
        <v>119.79</v>
      </c>
      <c r="Y703">
        <v>115.6</v>
      </c>
      <c r="Z703">
        <v>122.59</v>
      </c>
      <c r="AA703">
        <v>115.6</v>
      </c>
      <c r="AB703">
        <v>131.6</v>
      </c>
      <c r="AC703" s="1">
        <f>(Table2[[#This Row],[Close Price]]/Table2[[#This Row],[Day Low]])-1</f>
        <v>2.9411764705882248E-3</v>
      </c>
      <c r="AD703" s="1">
        <f>(Table2[[#This Row],[Day High]]/Table2[[#This Row],[Close Price]])-1</f>
        <v>3.3206831119544589E-2</v>
      </c>
      <c r="AE703" s="1">
        <f>(Table2[[#This Row],[Close Price]]/Table2[[#This Row],[Current Week Low]])-1</f>
        <v>2.9411764705882248E-3</v>
      </c>
      <c r="AF703" s="1">
        <f>(Table2[[#This Row],[Current Week High]]/Table2[[#This Row],[Close Price]])-1</f>
        <v>5.7357253751940673E-2</v>
      </c>
      <c r="AG703" s="1">
        <f>(Table2[[#This Row],[Close Price]]/Table2[[#This Row],[Current Month Low]])-1</f>
        <v>2.9411764705882248E-3</v>
      </c>
      <c r="AH703" s="1">
        <f>(Table2[[#This Row],[Current Month High]]/Table2[[#This Row],[Close Price]])-1</f>
        <v>0.13506986372261509</v>
      </c>
      <c r="AI703">
        <v>37.829912023460402</v>
      </c>
      <c r="AJ703">
        <v>11.000478697941499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-0.14000000000000001</v>
      </c>
      <c r="AM703" t="s">
        <v>3161</v>
      </c>
      <c r="AN703">
        <v>-7.26</v>
      </c>
      <c r="AO703" t="s">
        <v>3161</v>
      </c>
      <c r="AP703">
        <v>-0.105578386196468</v>
      </c>
      <c r="AQ703">
        <f>(Table2[[#This Row],[Sharpe Ratio]]-AVERAGE(Table2[Sharpe Ratio]))/_xlfn.STDEV.P(Table2[Sharpe Ratio])</f>
        <v>-1.9206246784423973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669</v>
      </c>
      <c r="AT703">
        <f>_xlfn.RANK.AVG(Table2[[#This Row],[6M Return vs Nifty Z-Score]],Table2[6M Return vs Nifty Z-Score])</f>
        <v>542</v>
      </c>
      <c r="AU703">
        <f>_xlfn.RANK.AVG(Table2[[#This Row],[Sharpe Ratio Z-Score]],Table2[Sharpe Ratio Z-Score])</f>
        <v>717</v>
      </c>
      <c r="AV703">
        <f>(Table2[[#This Row],[Rank 1Y]]+Table2[[#This Row],[Rank 6M]]+Table2[[#This Row],[Rank Sharpe]])/3</f>
        <v>642.66666666666663</v>
      </c>
    </row>
    <row r="704" spans="1:48" x14ac:dyDescent="0.3">
      <c r="A704" t="s">
        <v>652</v>
      </c>
      <c r="B704" t="s">
        <v>653</v>
      </c>
      <c r="C704" t="s">
        <v>3116</v>
      </c>
      <c r="D704" t="s">
        <v>24</v>
      </c>
      <c r="E704">
        <v>27998.681628499999</v>
      </c>
      <c r="F704">
        <v>173.8</v>
      </c>
      <c r="G704">
        <v>-41.676840252933999</v>
      </c>
      <c r="H704">
        <f>(Table2[[#This Row],[1Y Return vs Nifty]]-AVERAGE(Table2[1Y Return vs Nifty]))/_xlfn.STDEV.P(Table2[1Y Return vs Nifty])</f>
        <v>-1.1777543449402437</v>
      </c>
      <c r="I704">
        <v>-7.3396257223802204</v>
      </c>
      <c r="J704">
        <f>(Table2[[#This Row],[1M Return vs Nifty]]-AVERAGE(Table2[1M Return vs Nifty]))/_xlfn.STDEV.P(Table2[1M Return vs Nifty])</f>
        <v>-0.94008213503564342</v>
      </c>
      <c r="K704">
        <v>-13.433204311292799</v>
      </c>
      <c r="L704">
        <f>(Table2[[#This Row],[6M Return vs Nifty]]-AVERAGE(Table2[6M Return vs Nifty]))/_xlfn.STDEV.P(Table2[6M Return vs Nifty])</f>
        <v>-0.62417171983019237</v>
      </c>
      <c r="M704">
        <v>-5.5784928368247</v>
      </c>
      <c r="N704">
        <f>(Table2[[#This Row],[1W Return vs Nifty]]-AVERAGE(Table2[1W Return vs Nifty]))/_xlfn.STDEV.P(Table2[1W Return vs Nifty])</f>
        <v>-1.001799870745619</v>
      </c>
      <c r="O704">
        <v>192.84</v>
      </c>
      <c r="P704">
        <v>196.64815415214699</v>
      </c>
      <c r="Q704">
        <v>202.85623515408901</v>
      </c>
      <c r="R704">
        <v>27.168240331213099</v>
      </c>
      <c r="S704" s="1">
        <f>(Table2[[#This Row],[Close Price]]-Table2[[#This Row],[20D EMA]])/Table2[[#This Row],[20D EMA]]</f>
        <v>-9.8734702343912004E-2</v>
      </c>
      <c r="T704" s="1">
        <f>(Table2[[#This Row],[Close Price]]-Table2[[#This Row],[50D EMA]])/Table2[[#This Row],[50D EMA]]</f>
        <v>-0.11618799195272041</v>
      </c>
      <c r="U704" s="1">
        <f>(Table2[[#This Row],[Close Price]]-Table2[[#This Row],[200D EMA]])/Table2[[#This Row],[200D EMA]]</f>
        <v>-0.14323560294815668</v>
      </c>
      <c r="V704">
        <v>1.3056566576425801</v>
      </c>
      <c r="W704">
        <v>173</v>
      </c>
      <c r="X704">
        <v>184.9</v>
      </c>
      <c r="Y704">
        <v>173</v>
      </c>
      <c r="Z704">
        <v>191.95</v>
      </c>
      <c r="AA704">
        <v>173</v>
      </c>
      <c r="AB704">
        <v>211.8</v>
      </c>
      <c r="AC704" s="1">
        <f>(Table2[[#This Row],[Close Price]]/Table2[[#This Row],[Day Low]])-1</f>
        <v>4.6242774566473965E-3</v>
      </c>
      <c r="AD704" s="1">
        <f>(Table2[[#This Row],[Day High]]/Table2[[#This Row],[Close Price]])-1</f>
        <v>6.3866513233601818E-2</v>
      </c>
      <c r="AE704" s="1">
        <f>(Table2[[#This Row],[Close Price]]/Table2[[#This Row],[Current Week Low]])-1</f>
        <v>4.6242774566473965E-3</v>
      </c>
      <c r="AF704" s="1">
        <f>(Table2[[#This Row],[Current Week High]]/Table2[[#This Row],[Close Price]])-1</f>
        <v>0.10443037974683533</v>
      </c>
      <c r="AG704" s="1">
        <f>(Table2[[#This Row],[Close Price]]/Table2[[#This Row],[Current Month Low]])-1</f>
        <v>4.6242774566473965E-3</v>
      </c>
      <c r="AH704" s="1">
        <f>(Table2[[#This Row],[Current Month High]]/Table2[[#This Row],[Close Price]])-1</f>
        <v>0.21864211737629469</v>
      </c>
      <c r="AI704">
        <v>51.380897583429203</v>
      </c>
      <c r="AJ704">
        <v>2.7490393142181402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-0.18</v>
      </c>
      <c r="AM704" t="s">
        <v>3161</v>
      </c>
      <c r="AN704">
        <v>-6.99</v>
      </c>
      <c r="AO704" t="s">
        <v>3161</v>
      </c>
      <c r="AP704">
        <v>-9.5702674218837006E-2</v>
      </c>
      <c r="AQ704">
        <f>(Table2[[#This Row],[Sharpe Ratio]]-AVERAGE(Table2[Sharpe Ratio]))/_xlfn.STDEV.P(Table2[Sharpe Ratio])</f>
        <v>-1.8045408049103204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696</v>
      </c>
      <c r="AT704">
        <f>_xlfn.RANK.AVG(Table2[[#This Row],[6M Return vs Nifty Z-Score]],Table2[6M Return vs Nifty Z-Score])</f>
        <v>530</v>
      </c>
      <c r="AU704">
        <f>_xlfn.RANK.AVG(Table2[[#This Row],[Sharpe Ratio Z-Score]],Table2[Sharpe Ratio Z-Score])</f>
        <v>708</v>
      </c>
      <c r="AV704">
        <f>(Table2[[#This Row],[Rank 1Y]]+Table2[[#This Row],[Rank 6M]]+Table2[[#This Row],[Rank Sharpe]])/3</f>
        <v>644.66666666666663</v>
      </c>
    </row>
    <row r="705" spans="1:48" x14ac:dyDescent="0.3">
      <c r="A705" t="s">
        <v>353</v>
      </c>
      <c r="B705" t="s">
        <v>354</v>
      </c>
      <c r="C705" t="s">
        <v>3116</v>
      </c>
      <c r="D705" t="s">
        <v>355</v>
      </c>
      <c r="E705">
        <v>66964.494950730004</v>
      </c>
      <c r="F705">
        <v>703.95</v>
      </c>
      <c r="G705">
        <v>-32.444347708526202</v>
      </c>
      <c r="H705">
        <f>(Table2[[#This Row],[1Y Return vs Nifty]]-AVERAGE(Table2[1Y Return vs Nifty]))/_xlfn.STDEV.P(Table2[1Y Return vs Nifty])</f>
        <v>-1.025295534245465</v>
      </c>
      <c r="I705">
        <v>-3.70692990438019</v>
      </c>
      <c r="J705">
        <f>(Table2[[#This Row],[1M Return vs Nifty]]-AVERAGE(Table2[1M Return vs Nifty]))/_xlfn.STDEV.P(Table2[1M Return vs Nifty])</f>
        <v>-0.53354951933596384</v>
      </c>
      <c r="K705">
        <v>-14.3945633171562</v>
      </c>
      <c r="L705">
        <f>(Table2[[#This Row],[6M Return vs Nifty]]-AVERAGE(Table2[6M Return vs Nifty]))/_xlfn.STDEV.P(Table2[6M Return vs Nifty])</f>
        <v>-0.65748842357959159</v>
      </c>
      <c r="M705">
        <v>-0.60732117579309197</v>
      </c>
      <c r="N705">
        <f>(Table2[[#This Row],[1W Return vs Nifty]]-AVERAGE(Table2[1W Return vs Nifty]))/_xlfn.STDEV.P(Table2[1W Return vs Nifty])</f>
        <v>-3.7450564086254565E-2</v>
      </c>
      <c r="O705">
        <v>742.91</v>
      </c>
      <c r="P705">
        <v>746.95473490017196</v>
      </c>
      <c r="Q705">
        <v>743.66994493821505</v>
      </c>
      <c r="R705">
        <v>16.245601873508399</v>
      </c>
      <c r="S705" s="1">
        <f>(Table2[[#This Row],[Close Price]]-Table2[[#This Row],[20D EMA]])/Table2[[#This Row],[20D EMA]]</f>
        <v>-5.244242236610077E-2</v>
      </c>
      <c r="T705" s="1">
        <f>(Table2[[#This Row],[Close Price]]-Table2[[#This Row],[50D EMA]])/Table2[[#This Row],[50D EMA]]</f>
        <v>-5.7573414948523423E-2</v>
      </c>
      <c r="U705" s="1">
        <f>(Table2[[#This Row],[Close Price]]-Table2[[#This Row],[200D EMA]])/Table2[[#This Row],[200D EMA]]</f>
        <v>-5.3410716956586148E-2</v>
      </c>
      <c r="V705">
        <v>0.57665243323000104</v>
      </c>
      <c r="W705">
        <v>702.65</v>
      </c>
      <c r="X705">
        <v>719.55</v>
      </c>
      <c r="Y705">
        <v>702.65</v>
      </c>
      <c r="Z705">
        <v>741.1</v>
      </c>
      <c r="AA705">
        <v>702.65</v>
      </c>
      <c r="AB705">
        <v>780</v>
      </c>
      <c r="AC705" s="1">
        <f>(Table2[[#This Row],[Close Price]]/Table2[[#This Row],[Day Low]])-1</f>
        <v>1.8501387604070718E-3</v>
      </c>
      <c r="AD705" s="1">
        <f>(Table2[[#This Row],[Day High]]/Table2[[#This Row],[Close Price]])-1</f>
        <v>2.2160664819944387E-2</v>
      </c>
      <c r="AE705" s="1">
        <f>(Table2[[#This Row],[Close Price]]/Table2[[#This Row],[Current Week Low]])-1</f>
        <v>1.8501387604070718E-3</v>
      </c>
      <c r="AF705" s="1">
        <f>(Table2[[#This Row],[Current Week High]]/Table2[[#This Row],[Close Price]])-1</f>
        <v>5.2773634491086074E-2</v>
      </c>
      <c r="AG705" s="1">
        <f>(Table2[[#This Row],[Close Price]]/Table2[[#This Row],[Current Month Low]])-1</f>
        <v>1.8501387604070718E-3</v>
      </c>
      <c r="AH705" s="1">
        <f>(Table2[[#This Row],[Current Month High]]/Table2[[#This Row],[Close Price]])-1</f>
        <v>0.10803324099722977</v>
      </c>
      <c r="AI705">
        <v>16.1162014347609</v>
      </c>
      <c r="AJ705">
        <v>8.6426421791804895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-0.03</v>
      </c>
      <c r="AM705" t="s">
        <v>3161</v>
      </c>
      <c r="AN705">
        <v>-5.27</v>
      </c>
      <c r="AO705" t="s">
        <v>3161</v>
      </c>
      <c r="AP705">
        <v>-0.13712663035957801</v>
      </c>
      <c r="AQ705">
        <f>(Table2[[#This Row],[Sharpe Ratio]]-AVERAGE(Table2[Sharpe Ratio]))/_xlfn.STDEV.P(Table2[Sharpe Ratio])</f>
        <v>-2.2914579301496891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663</v>
      </c>
      <c r="AT705">
        <f>_xlfn.RANK.AVG(Table2[[#This Row],[6M Return vs Nifty Z-Score]],Table2[6M Return vs Nifty Z-Score])</f>
        <v>546</v>
      </c>
      <c r="AU705">
        <f>_xlfn.RANK.AVG(Table2[[#This Row],[Sharpe Ratio Z-Score]],Table2[Sharpe Ratio Z-Score])</f>
        <v>731</v>
      </c>
      <c r="AV705">
        <f>(Table2[[#This Row],[Rank 1Y]]+Table2[[#This Row],[Rank 6M]]+Table2[[#This Row],[Rank Sharpe]])/3</f>
        <v>646.66666666666663</v>
      </c>
    </row>
    <row r="706" spans="1:48" x14ac:dyDescent="0.3">
      <c r="A706" t="s">
        <v>1703</v>
      </c>
      <c r="B706" t="s">
        <v>1704</v>
      </c>
      <c r="C706" t="s">
        <v>3127</v>
      </c>
      <c r="D706" t="s">
        <v>265</v>
      </c>
      <c r="E706">
        <v>4811.2614262650004</v>
      </c>
      <c r="F706">
        <v>1564.15</v>
      </c>
      <c r="G706">
        <v>-62.269421343828199</v>
      </c>
      <c r="H706">
        <f>(Table2[[#This Row],[1Y Return vs Nifty]]-AVERAGE(Table2[1Y Return vs Nifty]))/_xlfn.STDEV.P(Table2[1Y Return vs Nifty])</f>
        <v>-1.5178055724015804</v>
      </c>
      <c r="I706">
        <v>-0.658170087613554</v>
      </c>
      <c r="J706">
        <f>(Table2[[#This Row],[1M Return vs Nifty]]-AVERAGE(Table2[1M Return vs Nifty]))/_xlfn.STDEV.P(Table2[1M Return vs Nifty])</f>
        <v>-0.19236480004048054</v>
      </c>
      <c r="K706">
        <v>-22.2203162058027</v>
      </c>
      <c r="L706">
        <f>(Table2[[#This Row],[6M Return vs Nifty]]-AVERAGE(Table2[6M Return vs Nifty]))/_xlfn.STDEV.P(Table2[6M Return vs Nifty])</f>
        <v>-0.9286964624254741</v>
      </c>
      <c r="M706">
        <v>-4.47396297219787</v>
      </c>
      <c r="N706">
        <f>(Table2[[#This Row],[1W Return vs Nifty]]-AVERAGE(Table2[1W Return vs Nifty]))/_xlfn.STDEV.P(Table2[1W Return vs Nifty])</f>
        <v>-0.78753396287383037</v>
      </c>
      <c r="O706">
        <v>1725.99</v>
      </c>
      <c r="P706">
        <v>1761.87261288893</v>
      </c>
      <c r="Q706">
        <v>1875.78665276729</v>
      </c>
      <c r="R706">
        <v>20.521736706068399</v>
      </c>
      <c r="S706" s="1">
        <f>(Table2[[#This Row],[Close Price]]-Table2[[#This Row],[20D EMA]])/Table2[[#This Row],[20D EMA]]</f>
        <v>-9.3766476051425504E-2</v>
      </c>
      <c r="T706" s="1">
        <f>(Table2[[#This Row],[Close Price]]-Table2[[#This Row],[50D EMA]])/Table2[[#This Row],[50D EMA]]</f>
        <v>-0.11222299015405293</v>
      </c>
      <c r="U706" s="1">
        <f>(Table2[[#This Row],[Close Price]]-Table2[[#This Row],[200D EMA]])/Table2[[#This Row],[200D EMA]]</f>
        <v>-0.16613651254397294</v>
      </c>
      <c r="V706">
        <v>1.31607012617367</v>
      </c>
      <c r="W706">
        <v>1550</v>
      </c>
      <c r="X706">
        <v>1670</v>
      </c>
      <c r="Y706">
        <v>1550</v>
      </c>
      <c r="Z706">
        <v>1709.8</v>
      </c>
      <c r="AA706">
        <v>1550</v>
      </c>
      <c r="AB706">
        <v>1841.95</v>
      </c>
      <c r="AC706" s="1">
        <f>(Table2[[#This Row],[Close Price]]/Table2[[#This Row],[Day Low]])-1</f>
        <v>9.1290322580646066E-3</v>
      </c>
      <c r="AD706" s="1">
        <f>(Table2[[#This Row],[Day High]]/Table2[[#This Row],[Close Price]])-1</f>
        <v>6.7672537800083088E-2</v>
      </c>
      <c r="AE706" s="1">
        <f>(Table2[[#This Row],[Close Price]]/Table2[[#This Row],[Current Week Low]])-1</f>
        <v>9.1290322580646066E-3</v>
      </c>
      <c r="AF706" s="1">
        <f>(Table2[[#This Row],[Current Week High]]/Table2[[#This Row],[Close Price]])-1</f>
        <v>9.3117667742863341E-2</v>
      </c>
      <c r="AG706" s="1">
        <f>(Table2[[#This Row],[Close Price]]/Table2[[#This Row],[Current Month Low]])-1</f>
        <v>9.1290322580646066E-3</v>
      </c>
      <c r="AH706" s="1">
        <f>(Table2[[#This Row],[Current Month High]]/Table2[[#This Row],[Close Price]])-1</f>
        <v>0.17760444970111555</v>
      </c>
      <c r="AI706">
        <v>77.978454751782095</v>
      </c>
      <c r="AJ706">
        <v>0.91290322580645999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-0.12</v>
      </c>
      <c r="AM706" t="s">
        <v>3161</v>
      </c>
      <c r="AN706">
        <v>-7.96</v>
      </c>
      <c r="AO706" t="s">
        <v>3161</v>
      </c>
      <c r="AP706">
        <v>-1.8351779747583001E-2</v>
      </c>
      <c r="AQ706">
        <f>(Table2[[#This Row],[Sharpe Ratio]]-AVERAGE(Table2[Sharpe Ratio]))/_xlfn.STDEV.P(Table2[Sharpe Ratio])</f>
        <v>-0.89532114847112676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729</v>
      </c>
      <c r="AT706">
        <f>_xlfn.RANK.AVG(Table2[[#This Row],[6M Return vs Nifty Z-Score]],Table2[6M Return vs Nifty Z-Score])</f>
        <v>623</v>
      </c>
      <c r="AU706">
        <f>_xlfn.RANK.AVG(Table2[[#This Row],[Sharpe Ratio Z-Score]],Table2[Sharpe Ratio Z-Score])</f>
        <v>596</v>
      </c>
      <c r="AV706">
        <f>(Table2[[#This Row],[Rank 1Y]]+Table2[[#This Row],[Rank 6M]]+Table2[[#This Row],[Rank Sharpe]])/3</f>
        <v>649.33333333333337</v>
      </c>
    </row>
    <row r="707" spans="1:48" x14ac:dyDescent="0.3">
      <c r="A707" t="s">
        <v>2286</v>
      </c>
      <c r="B707" t="s">
        <v>2287</v>
      </c>
      <c r="C707" t="s">
        <v>3128</v>
      </c>
      <c r="D707" t="s">
        <v>611</v>
      </c>
      <c r="E707">
        <v>2314.2785817019999</v>
      </c>
      <c r="F707">
        <v>157.06</v>
      </c>
      <c r="G707">
        <v>-56.667999987013701</v>
      </c>
      <c r="H707">
        <f>(Table2[[#This Row],[1Y Return vs Nifty]]-AVERAGE(Table2[1Y Return vs Nifty]))/_xlfn.STDEV.P(Table2[1Y Return vs Nifty])</f>
        <v>-1.4253076869007102</v>
      </c>
      <c r="I707">
        <v>-4.78306754500883</v>
      </c>
      <c r="J707">
        <f>(Table2[[#This Row],[1M Return vs Nifty]]-AVERAGE(Table2[1M Return vs Nifty]))/_xlfn.STDEV.P(Table2[1M Return vs Nifty])</f>
        <v>-0.65397937964243424</v>
      </c>
      <c r="K707">
        <v>-34.913233921979497</v>
      </c>
      <c r="L707">
        <f>(Table2[[#This Row],[6M Return vs Nifty]]-AVERAGE(Table2[6M Return vs Nifty]))/_xlfn.STDEV.P(Table2[6M Return vs Nifty])</f>
        <v>-1.3685801860772502</v>
      </c>
      <c r="M707">
        <v>-1.8784743857478901</v>
      </c>
      <c r="N707">
        <f>(Table2[[#This Row],[1W Return vs Nifty]]-AVERAGE(Table2[1W Return vs Nifty]))/_xlfn.STDEV.P(Table2[1W Return vs Nifty])</f>
        <v>-0.28403945706030082</v>
      </c>
      <c r="O707">
        <v>171.22</v>
      </c>
      <c r="P707">
        <v>173.13889756874201</v>
      </c>
      <c r="Q707">
        <v>199.82768929376101</v>
      </c>
      <c r="R707">
        <v>19.167170499842602</v>
      </c>
      <c r="S707" s="1">
        <f>(Table2[[#This Row],[Close Price]]-Table2[[#This Row],[20D EMA]])/Table2[[#This Row],[20D EMA]]</f>
        <v>-8.2700619086555294E-2</v>
      </c>
      <c r="T707" s="1">
        <f>(Table2[[#This Row],[Close Price]]-Table2[[#This Row],[50D EMA]])/Table2[[#This Row],[50D EMA]]</f>
        <v>-9.286704371187382E-2</v>
      </c>
      <c r="U707" s="1">
        <f>(Table2[[#This Row],[Close Price]]-Table2[[#This Row],[200D EMA]])/Table2[[#This Row],[200D EMA]]</f>
        <v>-0.21402283860115823</v>
      </c>
      <c r="V707">
        <v>0.40305178941944098</v>
      </c>
      <c r="W707">
        <v>156</v>
      </c>
      <c r="X707">
        <v>166.7</v>
      </c>
      <c r="Y707">
        <v>156</v>
      </c>
      <c r="Z707">
        <v>172.57</v>
      </c>
      <c r="AA707">
        <v>156</v>
      </c>
      <c r="AB707">
        <v>179.9</v>
      </c>
      <c r="AC707" s="1">
        <f>(Table2[[#This Row],[Close Price]]/Table2[[#This Row],[Day Low]])-1</f>
        <v>6.7948717948718151E-3</v>
      </c>
      <c r="AD707" s="1">
        <f>(Table2[[#This Row],[Day High]]/Table2[[#This Row],[Close Price]])-1</f>
        <v>6.1377817394626222E-2</v>
      </c>
      <c r="AE707" s="1">
        <f>(Table2[[#This Row],[Close Price]]/Table2[[#This Row],[Current Week Low]])-1</f>
        <v>6.7948717948718151E-3</v>
      </c>
      <c r="AF707" s="1">
        <f>(Table2[[#This Row],[Current Week High]]/Table2[[#This Row],[Close Price]])-1</f>
        <v>9.8752069272889376E-2</v>
      </c>
      <c r="AG707" s="1">
        <f>(Table2[[#This Row],[Close Price]]/Table2[[#This Row],[Current Month Low]])-1</f>
        <v>6.7948717948718151E-3</v>
      </c>
      <c r="AH707" s="1">
        <f>(Table2[[#This Row],[Current Month High]]/Table2[[#This Row],[Close Price]])-1</f>
        <v>0.14542213166942575</v>
      </c>
      <c r="AI707">
        <v>98.650197376798602</v>
      </c>
      <c r="AJ707">
        <v>9.1300722623679906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-0.06</v>
      </c>
      <c r="AM707" t="s">
        <v>3161</v>
      </c>
      <c r="AN707">
        <v>-7.34</v>
      </c>
      <c r="AO707" t="s">
        <v>3161</v>
      </c>
      <c r="AQ707">
        <f>(Table2[[#This Row],[Sharpe Ratio]]-AVERAGE(Table2[Sharpe Ratio]))/_xlfn.STDEV.P(Table2[Sharpe Ratio])</f>
        <v>-0.6796054933231942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724</v>
      </c>
      <c r="AT707">
        <f>_xlfn.RANK.AVG(Table2[[#This Row],[6M Return vs Nifty Z-Score]],Table2[6M Return vs Nifty Z-Score])</f>
        <v>704</v>
      </c>
      <c r="AU707">
        <f>_xlfn.RANK.AVG(Table2[[#This Row],[Sharpe Ratio Z-Score]],Table2[Sharpe Ratio Z-Score])</f>
        <v>524.5</v>
      </c>
      <c r="AV707">
        <f>(Table2[[#This Row],[Rank 1Y]]+Table2[[#This Row],[Rank 6M]]+Table2[[#This Row],[Rank Sharpe]])/3</f>
        <v>650.83333333333337</v>
      </c>
    </row>
    <row r="708" spans="1:48" x14ac:dyDescent="0.3">
      <c r="A708" t="s">
        <v>2309</v>
      </c>
      <c r="B708" t="s">
        <v>2310</v>
      </c>
      <c r="C708" t="s">
        <v>3116</v>
      </c>
      <c r="D708" t="s">
        <v>24</v>
      </c>
      <c r="E708">
        <v>2278.8318636959998</v>
      </c>
      <c r="F708">
        <v>44.26</v>
      </c>
      <c r="G708">
        <v>-59.402193008506103</v>
      </c>
      <c r="H708">
        <f>(Table2[[#This Row],[1Y Return vs Nifty]]-AVERAGE(Table2[1Y Return vs Nifty]))/_xlfn.STDEV.P(Table2[1Y Return vs Nifty])</f>
        <v>-1.4704582044084862</v>
      </c>
      <c r="I708">
        <v>-4.5823909231654003</v>
      </c>
      <c r="J708">
        <f>(Table2[[#This Row],[1M Return vs Nifty]]-AVERAGE(Table2[1M Return vs Nifty]))/_xlfn.STDEV.P(Table2[1M Return vs Nifty])</f>
        <v>-0.63152178999687469</v>
      </c>
      <c r="K708">
        <v>-36.825286247869698</v>
      </c>
      <c r="L708">
        <f>(Table2[[#This Row],[6M Return vs Nifty]]-AVERAGE(Table2[6M Return vs Nifty]))/_xlfn.STDEV.P(Table2[6M Return vs Nifty])</f>
        <v>-1.4348439652757623</v>
      </c>
      <c r="M708">
        <v>2.66676786498132</v>
      </c>
      <c r="N708">
        <f>(Table2[[#This Row],[1W Return vs Nifty]]-AVERAGE(Table2[1W Return vs Nifty]))/_xlfn.STDEV.P(Table2[1W Return vs Nifty])</f>
        <v>0.59768451305501979</v>
      </c>
      <c r="O708">
        <v>46.33</v>
      </c>
      <c r="P708">
        <v>48.099157995942697</v>
      </c>
      <c r="Q708">
        <v>56.435194568368701</v>
      </c>
      <c r="R708">
        <v>34.668411663898802</v>
      </c>
      <c r="S708" s="1">
        <f>(Table2[[#This Row],[Close Price]]-Table2[[#This Row],[20D EMA]])/Table2[[#This Row],[20D EMA]]</f>
        <v>-4.4679473343406009E-2</v>
      </c>
      <c r="T708" s="1">
        <f>(Table2[[#This Row],[Close Price]]-Table2[[#This Row],[50D EMA]])/Table2[[#This Row],[50D EMA]]</f>
        <v>-7.9817571780914406E-2</v>
      </c>
      <c r="U708" s="1">
        <f>(Table2[[#This Row],[Close Price]]-Table2[[#This Row],[200D EMA]])/Table2[[#This Row],[200D EMA]]</f>
        <v>-0.21573762014090342</v>
      </c>
      <c r="V708">
        <v>0.87453564400454598</v>
      </c>
      <c r="W708">
        <v>44.2</v>
      </c>
      <c r="X708">
        <v>45.72</v>
      </c>
      <c r="Y708">
        <v>44.2</v>
      </c>
      <c r="Z708">
        <v>47.56</v>
      </c>
      <c r="AA708">
        <v>44</v>
      </c>
      <c r="AB708">
        <v>48.09</v>
      </c>
      <c r="AC708" s="1">
        <f>(Table2[[#This Row],[Close Price]]/Table2[[#This Row],[Day Low]])-1</f>
        <v>1.3574660633484115E-3</v>
      </c>
      <c r="AD708" s="1">
        <f>(Table2[[#This Row],[Day High]]/Table2[[#This Row],[Close Price]])-1</f>
        <v>3.2986895616809786E-2</v>
      </c>
      <c r="AE708" s="1">
        <f>(Table2[[#This Row],[Close Price]]/Table2[[#This Row],[Current Week Low]])-1</f>
        <v>1.3574660633484115E-3</v>
      </c>
      <c r="AF708" s="1">
        <f>(Table2[[#This Row],[Current Week High]]/Table2[[#This Row],[Close Price]])-1</f>
        <v>7.4559421599638576E-2</v>
      </c>
      <c r="AG708" s="1">
        <f>(Table2[[#This Row],[Close Price]]/Table2[[#This Row],[Current Month Low]])-1</f>
        <v>5.9090909090908639E-3</v>
      </c>
      <c r="AH708" s="1">
        <f>(Table2[[#This Row],[Current Month High]]/Table2[[#This Row],[Close Price]])-1</f>
        <v>8.6534116583822929E-2</v>
      </c>
      <c r="AI708">
        <v>86.172616357885204</v>
      </c>
      <c r="AJ708">
        <v>0.59090909090908605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-0.12</v>
      </c>
      <c r="AM708" t="s">
        <v>3161</v>
      </c>
      <c r="AN708">
        <v>-5.47</v>
      </c>
      <c r="AO708" t="s">
        <v>3161</v>
      </c>
      <c r="AQ708">
        <f>(Table2[[#This Row],[Sharpe Ratio]]-AVERAGE(Table2[Sharpe Ratio]))/_xlfn.STDEV.P(Table2[Sharpe Ratio])</f>
        <v>-0.6796054933231942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726</v>
      </c>
      <c r="AT708">
        <f>_xlfn.RANK.AVG(Table2[[#This Row],[6M Return vs Nifty Z-Score]],Table2[6M Return vs Nifty Z-Score])</f>
        <v>711</v>
      </c>
      <c r="AU708">
        <f>_xlfn.RANK.AVG(Table2[[#This Row],[Sharpe Ratio Z-Score]],Table2[Sharpe Ratio Z-Score])</f>
        <v>524.5</v>
      </c>
      <c r="AV708">
        <f>(Table2[[#This Row],[Rank 1Y]]+Table2[[#This Row],[Rank 6M]]+Table2[[#This Row],[Rank Sharpe]])/3</f>
        <v>653.83333333333337</v>
      </c>
    </row>
    <row r="709" spans="1:48" x14ac:dyDescent="0.3">
      <c r="A709" t="s">
        <v>52</v>
      </c>
      <c r="B709" t="s">
        <v>53</v>
      </c>
      <c r="C709" t="s">
        <v>3116</v>
      </c>
      <c r="D709" t="s">
        <v>54</v>
      </c>
      <c r="E709">
        <v>413138.18014780001</v>
      </c>
      <c r="F709">
        <v>6677.9</v>
      </c>
      <c r="G709">
        <v>-38.277184096250103</v>
      </c>
      <c r="H709">
        <f>(Table2[[#This Row],[1Y Return vs Nifty]]-AVERAGE(Table2[1Y Return vs Nifty]))/_xlfn.STDEV.P(Table2[1Y Return vs Nifty])</f>
        <v>-1.1216148428582029</v>
      </c>
      <c r="I709">
        <v>-5.9443007371914902</v>
      </c>
      <c r="J709">
        <f>(Table2[[#This Row],[1M Return vs Nifty]]-AVERAGE(Table2[1M Return vs Nifty]))/_xlfn.STDEV.P(Table2[1M Return vs Nifty])</f>
        <v>-0.78393222752916081</v>
      </c>
      <c r="K709">
        <v>-17.9855924491333</v>
      </c>
      <c r="L709">
        <f>(Table2[[#This Row],[6M Return vs Nifty]]-AVERAGE(Table2[6M Return vs Nifty]))/_xlfn.STDEV.P(Table2[6M Return vs Nifty])</f>
        <v>-0.78193855408842539</v>
      </c>
      <c r="M709">
        <v>-4.0953392722116897</v>
      </c>
      <c r="N709">
        <f>(Table2[[#This Row],[1W Return vs Nifty]]-AVERAGE(Table2[1W Return vs Nifty]))/_xlfn.STDEV.P(Table2[1W Return vs Nifty])</f>
        <v>-0.71408538224471041</v>
      </c>
      <c r="O709">
        <v>7138.5</v>
      </c>
      <c r="P709">
        <v>7168.8157722762999</v>
      </c>
      <c r="Q709">
        <v>7061.31841759076</v>
      </c>
      <c r="R709">
        <v>14.5479905942562</v>
      </c>
      <c r="S709" s="1">
        <f>(Table2[[#This Row],[Close Price]]-Table2[[#This Row],[20D EMA]])/Table2[[#This Row],[20D EMA]]</f>
        <v>-6.4523359249142029E-2</v>
      </c>
      <c r="T709" s="1">
        <f>(Table2[[#This Row],[Close Price]]-Table2[[#This Row],[50D EMA]])/Table2[[#This Row],[50D EMA]]</f>
        <v>-6.8479339945490145E-2</v>
      </c>
      <c r="U709" s="1">
        <f>(Table2[[#This Row],[Close Price]]-Table2[[#This Row],[200D EMA]])/Table2[[#This Row],[200D EMA]]</f>
        <v>-5.4298417790594161E-2</v>
      </c>
      <c r="V709">
        <v>0.848392393746078</v>
      </c>
      <c r="W709">
        <v>6643.65</v>
      </c>
      <c r="X709">
        <v>6833</v>
      </c>
      <c r="Y709">
        <v>6643.65</v>
      </c>
      <c r="Z709">
        <v>6950.75</v>
      </c>
      <c r="AA709">
        <v>6643.65</v>
      </c>
      <c r="AB709">
        <v>7814.65</v>
      </c>
      <c r="AC709" s="1">
        <f>(Table2[[#This Row],[Close Price]]/Table2[[#This Row],[Day Low]])-1</f>
        <v>5.1552986686536073E-3</v>
      </c>
      <c r="AD709" s="1">
        <f>(Table2[[#This Row],[Day High]]/Table2[[#This Row],[Close Price]])-1</f>
        <v>2.3225864418454867E-2</v>
      </c>
      <c r="AE709" s="1">
        <f>(Table2[[#This Row],[Close Price]]/Table2[[#This Row],[Current Week Low]])-1</f>
        <v>5.1552986686536073E-3</v>
      </c>
      <c r="AF709" s="1">
        <f>(Table2[[#This Row],[Current Week High]]/Table2[[#This Row],[Close Price]])-1</f>
        <v>4.0858653169409509E-2</v>
      </c>
      <c r="AG709" s="1">
        <f>(Table2[[#This Row],[Close Price]]/Table2[[#This Row],[Current Month Low]])-1</f>
        <v>5.1552986686536073E-3</v>
      </c>
      <c r="AH709" s="1">
        <f>(Table2[[#This Row],[Current Month High]]/Table2[[#This Row],[Close Price]])-1</f>
        <v>0.17022566974647724</v>
      </c>
      <c r="AI709">
        <v>18.0745443926983</v>
      </c>
      <c r="AJ709">
        <v>7.9204240602475702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-0.02</v>
      </c>
      <c r="AM709" t="s">
        <v>3161</v>
      </c>
      <c r="AN709">
        <v>-7.4</v>
      </c>
      <c r="AO709" t="s">
        <v>3161</v>
      </c>
      <c r="AP709">
        <v>-7.3194010868678994E-2</v>
      </c>
      <c r="AQ709">
        <f>(Table2[[#This Row],[Sharpe Ratio]]-AVERAGE(Table2[Sharpe Ratio]))/_xlfn.STDEV.P(Table2[Sharpe Ratio])</f>
        <v>-1.5399631384459505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687</v>
      </c>
      <c r="AT709">
        <f>_xlfn.RANK.AVG(Table2[[#This Row],[6M Return vs Nifty Z-Score]],Table2[6M Return vs Nifty Z-Score])</f>
        <v>584</v>
      </c>
      <c r="AU709">
        <f>_xlfn.RANK.AVG(Table2[[#This Row],[Sharpe Ratio Z-Score]],Table2[Sharpe Ratio Z-Score])</f>
        <v>691</v>
      </c>
      <c r="AV709">
        <f>(Table2[[#This Row],[Rank 1Y]]+Table2[[#This Row],[Rank 6M]]+Table2[[#This Row],[Rank Sharpe]])/3</f>
        <v>654</v>
      </c>
    </row>
    <row r="710" spans="1:48" x14ac:dyDescent="0.3">
      <c r="A710" t="s">
        <v>1182</v>
      </c>
      <c r="B710" t="s">
        <v>1183</v>
      </c>
      <c r="C710" t="s">
        <v>3125</v>
      </c>
      <c r="D710" t="s">
        <v>299</v>
      </c>
      <c r="E710">
        <v>9848.1421310400001</v>
      </c>
      <c r="F710">
        <v>854.3</v>
      </c>
      <c r="G710">
        <v>-43.210291856780103</v>
      </c>
      <c r="H710">
        <f>(Table2[[#This Row],[1Y Return vs Nifty]]-AVERAGE(Table2[1Y Return vs Nifty]))/_xlfn.STDEV.P(Table2[1Y Return vs Nifty])</f>
        <v>-1.2030766732991205</v>
      </c>
      <c r="I710">
        <v>-8.6160164299443807</v>
      </c>
      <c r="J710">
        <f>(Table2[[#This Row],[1M Return vs Nifty]]-AVERAGE(Table2[1M Return vs Nifty]))/_xlfn.STDEV.P(Table2[1M Return vs Nifty])</f>
        <v>-1.0829221852346438</v>
      </c>
      <c r="K710">
        <v>-19.739211887057401</v>
      </c>
      <c r="L710">
        <f>(Table2[[#This Row],[6M Return vs Nifty]]-AVERAGE(Table2[6M Return vs Nifty]))/_xlfn.STDEV.P(Table2[6M Return vs Nifty])</f>
        <v>-0.84271170849397814</v>
      </c>
      <c r="M710">
        <v>-3.62861626784367</v>
      </c>
      <c r="N710">
        <f>(Table2[[#This Row],[1W Return vs Nifty]]-AVERAGE(Table2[1W Return vs Nifty]))/_xlfn.STDEV.P(Table2[1W Return vs Nifty])</f>
        <v>-0.62354656436553157</v>
      </c>
      <c r="O710">
        <v>909.77</v>
      </c>
      <c r="P710">
        <v>945.51111250571796</v>
      </c>
      <c r="Q710">
        <v>982.51018512371502</v>
      </c>
      <c r="R710">
        <v>14.6340382531926</v>
      </c>
      <c r="S710" s="1">
        <f>(Table2[[#This Row],[Close Price]]-Table2[[#This Row],[20D EMA]])/Table2[[#This Row],[20D EMA]]</f>
        <v>-6.0971454323620285E-2</v>
      </c>
      <c r="T710" s="1">
        <f>(Table2[[#This Row],[Close Price]]-Table2[[#This Row],[50D EMA]])/Table2[[#This Row],[50D EMA]]</f>
        <v>-9.6467520370011953E-2</v>
      </c>
      <c r="U710" s="1">
        <f>(Table2[[#This Row],[Close Price]]-Table2[[#This Row],[200D EMA]])/Table2[[#This Row],[200D EMA]]</f>
        <v>-0.13049247434271757</v>
      </c>
      <c r="V710">
        <v>0.61191702512911905</v>
      </c>
      <c r="W710">
        <v>850</v>
      </c>
      <c r="X710">
        <v>864.35</v>
      </c>
      <c r="Y710">
        <v>848.05</v>
      </c>
      <c r="Z710">
        <v>870.95</v>
      </c>
      <c r="AA710">
        <v>848.05</v>
      </c>
      <c r="AB710">
        <v>973.95</v>
      </c>
      <c r="AC710" s="1">
        <f>(Table2[[#This Row],[Close Price]]/Table2[[#This Row],[Day Low]])-1</f>
        <v>5.0588235294117823E-3</v>
      </c>
      <c r="AD710" s="1">
        <f>(Table2[[#This Row],[Day High]]/Table2[[#This Row],[Close Price]])-1</f>
        <v>1.1764017324125131E-2</v>
      </c>
      <c r="AE710" s="1">
        <f>(Table2[[#This Row],[Close Price]]/Table2[[#This Row],[Current Week Low]])-1</f>
        <v>7.3698484759152638E-3</v>
      </c>
      <c r="AF710" s="1">
        <f>(Table2[[#This Row],[Current Week High]]/Table2[[#This Row],[Close Price]])-1</f>
        <v>1.9489640641460859E-2</v>
      </c>
      <c r="AG710" s="1">
        <f>(Table2[[#This Row],[Close Price]]/Table2[[#This Row],[Current Month Low]])-1</f>
        <v>7.3698484759152638E-3</v>
      </c>
      <c r="AH710" s="1">
        <f>(Table2[[#This Row],[Current Month High]]/Table2[[#This Row],[Close Price]])-1</f>
        <v>0.14005618635139894</v>
      </c>
      <c r="AI710">
        <v>29.930937609738901</v>
      </c>
      <c r="AJ710">
        <v>4.1638724623544299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-0.15</v>
      </c>
      <c r="AM710" t="s">
        <v>3161</v>
      </c>
      <c r="AN710">
        <v>-8.0299999999999994</v>
      </c>
      <c r="AO710" t="s">
        <v>3161</v>
      </c>
      <c r="AP710">
        <v>-5.7913856267700001E-2</v>
      </c>
      <c r="AQ710">
        <f>(Table2[[#This Row],[Sharpe Ratio]]-AVERAGE(Table2[Sharpe Ratio]))/_xlfn.STDEV.P(Table2[Sharpe Ratio])</f>
        <v>-1.3603528441939172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702</v>
      </c>
      <c r="AT710">
        <f>_xlfn.RANK.AVG(Table2[[#This Row],[6M Return vs Nifty Z-Score]],Table2[6M Return vs Nifty Z-Score])</f>
        <v>599</v>
      </c>
      <c r="AU710">
        <f>_xlfn.RANK.AVG(Table2[[#This Row],[Sharpe Ratio Z-Score]],Table2[Sharpe Ratio Z-Score])</f>
        <v>669</v>
      </c>
      <c r="AV710">
        <f>(Table2[[#This Row],[Rank 1Y]]+Table2[[#This Row],[Rank 6M]]+Table2[[#This Row],[Rank Sharpe]])/3</f>
        <v>656.66666666666663</v>
      </c>
    </row>
    <row r="711" spans="1:48" x14ac:dyDescent="0.3">
      <c r="A711" t="s">
        <v>1076</v>
      </c>
      <c r="B711" t="s">
        <v>1077</v>
      </c>
      <c r="C711" t="s">
        <v>3116</v>
      </c>
      <c r="D711" t="s">
        <v>54</v>
      </c>
      <c r="E711">
        <v>11807.76446955</v>
      </c>
      <c r="F711">
        <v>139.5</v>
      </c>
      <c r="G711">
        <v>-16.288206566628599</v>
      </c>
      <c r="H711">
        <f>(Table2[[#This Row],[1Y Return vs Nifty]]-AVERAGE(Table2[1Y Return vs Nifty]))/_xlfn.STDEV.P(Table2[1Y Return vs Nifty])</f>
        <v>-0.75850451848638534</v>
      </c>
      <c r="I711">
        <v>-23.3743604194756</v>
      </c>
      <c r="J711">
        <f>(Table2[[#This Row],[1M Return vs Nifty]]-AVERAGE(Table2[1M Return vs Nifty]))/_xlfn.STDEV.P(Table2[1M Return vs Nifty])</f>
        <v>-2.7345188192635601</v>
      </c>
      <c r="K711">
        <v>-36.524873680703898</v>
      </c>
      <c r="L711">
        <f>(Table2[[#This Row],[6M Return vs Nifty]]-AVERAGE(Table2[6M Return vs Nifty]))/_xlfn.STDEV.P(Table2[6M Return vs Nifty])</f>
        <v>-1.4244329154579365</v>
      </c>
      <c r="M711">
        <v>-18.387509608812699</v>
      </c>
      <c r="N711">
        <f>(Table2[[#This Row],[1W Return vs Nifty]]-AVERAGE(Table2[1W Return vs Nifty]))/_xlfn.STDEV.P(Table2[1W Return vs Nifty])</f>
        <v>-3.4865996896461509</v>
      </c>
      <c r="O711">
        <v>179.56</v>
      </c>
      <c r="P711">
        <v>192.55340790664499</v>
      </c>
      <c r="Q711">
        <v>186.97483770887999</v>
      </c>
      <c r="R711">
        <v>6.6592499431508703</v>
      </c>
      <c r="S711" s="1">
        <f>(Table2[[#This Row],[Close Price]]-Table2[[#This Row],[20D EMA]])/Table2[[#This Row],[20D EMA]]</f>
        <v>-0.22310091334372911</v>
      </c>
      <c r="T711" s="1">
        <f>(Table2[[#This Row],[Close Price]]-Table2[[#This Row],[50D EMA]])/Table2[[#This Row],[50D EMA]]</f>
        <v>-0.2755256761405474</v>
      </c>
      <c r="U711" s="1">
        <f>(Table2[[#This Row],[Close Price]]-Table2[[#This Row],[200D EMA]])/Table2[[#This Row],[200D EMA]]</f>
        <v>-0.25391030306868539</v>
      </c>
      <c r="V711">
        <v>1.7757490399783999</v>
      </c>
      <c r="W711">
        <v>138.35</v>
      </c>
      <c r="X711">
        <v>147.15</v>
      </c>
      <c r="Y711">
        <v>138.35</v>
      </c>
      <c r="Z711">
        <v>155.44</v>
      </c>
      <c r="AA711">
        <v>138.35</v>
      </c>
      <c r="AB711">
        <v>198.59</v>
      </c>
      <c r="AC711" s="1">
        <f>(Table2[[#This Row],[Close Price]]/Table2[[#This Row],[Day Low]])-1</f>
        <v>8.3122515359594917E-3</v>
      </c>
      <c r="AD711" s="1">
        <f>(Table2[[#This Row],[Day High]]/Table2[[#This Row],[Close Price]])-1</f>
        <v>5.4838709677419439E-2</v>
      </c>
      <c r="AE711" s="1">
        <f>(Table2[[#This Row],[Close Price]]/Table2[[#This Row],[Current Week Low]])-1</f>
        <v>8.3122515359594917E-3</v>
      </c>
      <c r="AF711" s="1">
        <f>(Table2[[#This Row],[Current Week High]]/Table2[[#This Row],[Close Price]])-1</f>
        <v>0.11426523297491031</v>
      </c>
      <c r="AG711" s="1">
        <f>(Table2[[#This Row],[Close Price]]/Table2[[#This Row],[Current Month Low]])-1</f>
        <v>8.3122515359594917E-3</v>
      </c>
      <c r="AH711" s="1">
        <f>(Table2[[#This Row],[Current Month High]]/Table2[[#This Row],[Close Price]])-1</f>
        <v>0.42358422939068108</v>
      </c>
      <c r="AI711">
        <v>65.161290322580598</v>
      </c>
      <c r="AJ711">
        <v>11.288392500997199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-0.34</v>
      </c>
      <c r="AM711" t="s">
        <v>3161</v>
      </c>
      <c r="AN711">
        <v>-26.31</v>
      </c>
      <c r="AO711" t="s">
        <v>3161</v>
      </c>
      <c r="AP711">
        <v>-6.9341392467176993E-2</v>
      </c>
      <c r="AQ711">
        <f>(Table2[[#This Row],[Sharpe Ratio]]-AVERAGE(Table2[Sharpe Ratio]))/_xlfn.STDEV.P(Table2[Sharpe Ratio])</f>
        <v>-1.4946776068002012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578</v>
      </c>
      <c r="AT711">
        <f>_xlfn.RANK.AVG(Table2[[#This Row],[6M Return vs Nifty Z-Score]],Table2[6M Return vs Nifty Z-Score])</f>
        <v>710</v>
      </c>
      <c r="AU711">
        <f>_xlfn.RANK.AVG(Table2[[#This Row],[Sharpe Ratio Z-Score]],Table2[Sharpe Ratio Z-Score])</f>
        <v>686</v>
      </c>
      <c r="AV711">
        <f>(Table2[[#This Row],[Rank 1Y]]+Table2[[#This Row],[Rank 6M]]+Table2[[#This Row],[Rank Sharpe]])/3</f>
        <v>658</v>
      </c>
    </row>
    <row r="712" spans="1:48" x14ac:dyDescent="0.3">
      <c r="A712" t="s">
        <v>1232</v>
      </c>
      <c r="B712" t="s">
        <v>1233</v>
      </c>
      <c r="C712" t="s">
        <v>3125</v>
      </c>
      <c r="D712" t="s">
        <v>1234</v>
      </c>
      <c r="E712">
        <v>9243.6218786399895</v>
      </c>
      <c r="F712">
        <v>850.4</v>
      </c>
      <c r="G712">
        <v>-44.243577948571598</v>
      </c>
      <c r="H712">
        <f>(Table2[[#This Row],[1Y Return vs Nifty]]-AVERAGE(Table2[1Y Return vs Nifty]))/_xlfn.STDEV.P(Table2[1Y Return vs Nifty])</f>
        <v>-1.2201396243824016</v>
      </c>
      <c r="I712">
        <v>-1.62903988700997</v>
      </c>
      <c r="J712">
        <f>(Table2[[#This Row],[1M Return vs Nifty]]-AVERAGE(Table2[1M Return vs Nifty]))/_xlfn.STDEV.P(Table2[1M Return vs Nifty])</f>
        <v>-0.30101420500765552</v>
      </c>
      <c r="K712">
        <v>-16.367002347418399</v>
      </c>
      <c r="L712">
        <f>(Table2[[#This Row],[6M Return vs Nifty]]-AVERAGE(Table2[6M Return vs Nifty]))/_xlfn.STDEV.P(Table2[6M Return vs Nifty])</f>
        <v>-0.72584495473413013</v>
      </c>
      <c r="M712">
        <v>-1.6054890398920101</v>
      </c>
      <c r="N712">
        <f>(Table2[[#This Row],[1W Return vs Nifty]]-AVERAGE(Table2[1W Return vs Nifty]))/_xlfn.STDEV.P(Table2[1W Return vs Nifty])</f>
        <v>-0.23108348471521092</v>
      </c>
      <c r="O712">
        <v>898.85</v>
      </c>
      <c r="P712">
        <v>918.638869086819</v>
      </c>
      <c r="Q712">
        <v>981.11171694840198</v>
      </c>
      <c r="R712">
        <v>20.678079522708899</v>
      </c>
      <c r="S712" s="1">
        <f>(Table2[[#This Row],[Close Price]]-Table2[[#This Row],[20D EMA]])/Table2[[#This Row],[20D EMA]]</f>
        <v>-5.3902208377371134E-2</v>
      </c>
      <c r="T712" s="1">
        <f>(Table2[[#This Row],[Close Price]]-Table2[[#This Row],[50D EMA]])/Table2[[#This Row],[50D EMA]]</f>
        <v>-7.4282584139567773E-2</v>
      </c>
      <c r="U712" s="1">
        <f>(Table2[[#This Row],[Close Price]]-Table2[[#This Row],[200D EMA]])/Table2[[#This Row],[200D EMA]]</f>
        <v>-0.13322816830173104</v>
      </c>
      <c r="V712">
        <v>0.55033381522525304</v>
      </c>
      <c r="W712">
        <v>849</v>
      </c>
      <c r="X712">
        <v>873.1</v>
      </c>
      <c r="Y712">
        <v>849</v>
      </c>
      <c r="Z712">
        <v>895</v>
      </c>
      <c r="AA712">
        <v>849</v>
      </c>
      <c r="AB712">
        <v>930</v>
      </c>
      <c r="AC712" s="1">
        <f>(Table2[[#This Row],[Close Price]]/Table2[[#This Row],[Day Low]])-1</f>
        <v>1.6489988221437546E-3</v>
      </c>
      <c r="AD712" s="1">
        <f>(Table2[[#This Row],[Day High]]/Table2[[#This Row],[Close Price]])-1</f>
        <v>2.6693320790216468E-2</v>
      </c>
      <c r="AE712" s="1">
        <f>(Table2[[#This Row],[Close Price]]/Table2[[#This Row],[Current Week Low]])-1</f>
        <v>1.6489988221437546E-3</v>
      </c>
      <c r="AF712" s="1">
        <f>(Table2[[#This Row],[Current Week High]]/Table2[[#This Row],[Close Price]])-1</f>
        <v>5.2445907808090331E-2</v>
      </c>
      <c r="AG712" s="1">
        <f>(Table2[[#This Row],[Close Price]]/Table2[[#This Row],[Current Month Low]])-1</f>
        <v>1.6489988221437546E-3</v>
      </c>
      <c r="AH712" s="1">
        <f>(Table2[[#This Row],[Current Month High]]/Table2[[#This Row],[Close Price]])-1</f>
        <v>9.3603010348071614E-2</v>
      </c>
      <c r="AI712">
        <v>52.516462841015901</v>
      </c>
      <c r="AJ712">
        <v>0.16489988221437499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-0.12</v>
      </c>
      <c r="AM712" t="s">
        <v>3161</v>
      </c>
      <c r="AN712">
        <v>-5.59</v>
      </c>
      <c r="AO712" t="s">
        <v>3161</v>
      </c>
      <c r="AP712">
        <v>-8.9933380371885002E-2</v>
      </c>
      <c r="AQ712">
        <f>(Table2[[#This Row],[Sharpe Ratio]]-AVERAGE(Table2[Sharpe Ratio]))/_xlfn.STDEV.P(Table2[Sharpe Ratio])</f>
        <v>-1.7367257472399547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705</v>
      </c>
      <c r="AT712">
        <f>_xlfn.RANK.AVG(Table2[[#This Row],[6M Return vs Nifty Z-Score]],Table2[6M Return vs Nifty Z-Score])</f>
        <v>566</v>
      </c>
      <c r="AU712">
        <f>_xlfn.RANK.AVG(Table2[[#This Row],[Sharpe Ratio Z-Score]],Table2[Sharpe Ratio Z-Score])</f>
        <v>703</v>
      </c>
      <c r="AV712">
        <f>(Table2[[#This Row],[Rank 1Y]]+Table2[[#This Row],[Rank 6M]]+Table2[[#This Row],[Rank Sharpe]])/3</f>
        <v>658</v>
      </c>
    </row>
    <row r="713" spans="1:48" x14ac:dyDescent="0.3">
      <c r="A713" t="s">
        <v>1866</v>
      </c>
      <c r="B713" t="s">
        <v>1867</v>
      </c>
      <c r="C713" t="s">
        <v>3126</v>
      </c>
      <c r="D713" t="s">
        <v>439</v>
      </c>
      <c r="E713">
        <v>3882.1390230000002</v>
      </c>
      <c r="F713">
        <v>1011.5</v>
      </c>
      <c r="G713">
        <v>-48.3353913438999</v>
      </c>
      <c r="H713">
        <f>(Table2[[#This Row],[1Y Return vs Nifty]]-AVERAGE(Table2[1Y Return vs Nifty]))/_xlfn.STDEV.P(Table2[1Y Return vs Nifty])</f>
        <v>-1.2877089184637249</v>
      </c>
      <c r="I713">
        <v>-3.1450910327901398</v>
      </c>
      <c r="J713">
        <f>(Table2[[#This Row],[1M Return vs Nifty]]-AVERAGE(Table2[1M Return vs Nifty]))/_xlfn.STDEV.P(Table2[1M Return vs Nifty])</f>
        <v>-0.47067449827377983</v>
      </c>
      <c r="K713">
        <v>-13.7528560708312</v>
      </c>
      <c r="L713">
        <f>(Table2[[#This Row],[6M Return vs Nifty]]-AVERAGE(Table2[6M Return vs Nifty]))/_xlfn.STDEV.P(Table2[6M Return vs Nifty])</f>
        <v>-0.63524952001780333</v>
      </c>
      <c r="M713">
        <v>0.61083583561635602</v>
      </c>
      <c r="N713">
        <f>(Table2[[#This Row],[1W Return vs Nifty]]-AVERAGE(Table2[1W Return vs Nifty]))/_xlfn.STDEV.P(Table2[1W Return vs Nifty])</f>
        <v>0.19885768464381789</v>
      </c>
      <c r="O713">
        <v>1048.8499999999999</v>
      </c>
      <c r="P713">
        <v>1082.7828229939801</v>
      </c>
      <c r="Q713">
        <v>1167.5598498347499</v>
      </c>
      <c r="R713">
        <v>20.8959183691451</v>
      </c>
      <c r="S713" s="1">
        <f>(Table2[[#This Row],[Close Price]]-Table2[[#This Row],[20D EMA]])/Table2[[#This Row],[20D EMA]]</f>
        <v>-3.5610430471468668E-2</v>
      </c>
      <c r="T713" s="1">
        <f>(Table2[[#This Row],[Close Price]]-Table2[[#This Row],[50D EMA]])/Table2[[#This Row],[50D EMA]]</f>
        <v>-6.5832982829259729E-2</v>
      </c>
      <c r="U713" s="1">
        <f>(Table2[[#This Row],[Close Price]]-Table2[[#This Row],[200D EMA]])/Table2[[#This Row],[200D EMA]]</f>
        <v>-0.13366325491308884</v>
      </c>
      <c r="V713">
        <v>0.70624598846737796</v>
      </c>
      <c r="W713">
        <v>1000.2</v>
      </c>
      <c r="X713">
        <v>1021.55</v>
      </c>
      <c r="Y713">
        <v>1000.2</v>
      </c>
      <c r="Z713">
        <v>1039.25</v>
      </c>
      <c r="AA713">
        <v>1000.2</v>
      </c>
      <c r="AB713">
        <v>1110</v>
      </c>
      <c r="AC713" s="1">
        <f>(Table2[[#This Row],[Close Price]]/Table2[[#This Row],[Day Low]])-1</f>
        <v>1.1297740451909677E-2</v>
      </c>
      <c r="AD713" s="1">
        <f>(Table2[[#This Row],[Day High]]/Table2[[#This Row],[Close Price]])-1</f>
        <v>9.9357390014829239E-3</v>
      </c>
      <c r="AE713" s="1">
        <f>(Table2[[#This Row],[Close Price]]/Table2[[#This Row],[Current Week Low]])-1</f>
        <v>1.1297740451909677E-2</v>
      </c>
      <c r="AF713" s="1">
        <f>(Table2[[#This Row],[Current Week High]]/Table2[[#This Row],[Close Price]])-1</f>
        <v>2.7434503213049855E-2</v>
      </c>
      <c r="AG713" s="1">
        <f>(Table2[[#This Row],[Close Price]]/Table2[[#This Row],[Current Month Low]])-1</f>
        <v>1.1297740451909677E-2</v>
      </c>
      <c r="AH713" s="1">
        <f>(Table2[[#This Row],[Current Month High]]/Table2[[#This Row],[Close Price]])-1</f>
        <v>9.7380128521997067E-2</v>
      </c>
      <c r="AI713">
        <v>43.129016312407302</v>
      </c>
      <c r="AJ713">
        <v>1.3679410733075901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</v>
      </c>
      <c r="AM713" t="s">
        <v>3161</v>
      </c>
      <c r="AN713">
        <v>-4.9000000000000004</v>
      </c>
      <c r="AO713" t="s">
        <v>3161</v>
      </c>
      <c r="AP713">
        <v>-0.116315999204275</v>
      </c>
      <c r="AQ713">
        <f>(Table2[[#This Row],[Sharpe Ratio]]-AVERAGE(Table2[Sharpe Ratio]))/_xlfn.STDEV.P(Table2[Sharpe Ratio])</f>
        <v>-2.0468397516703285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715</v>
      </c>
      <c r="AT713">
        <f>_xlfn.RANK.AVG(Table2[[#This Row],[6M Return vs Nifty Z-Score]],Table2[6M Return vs Nifty Z-Score])</f>
        <v>537</v>
      </c>
      <c r="AU713">
        <f>_xlfn.RANK.AVG(Table2[[#This Row],[Sharpe Ratio Z-Score]],Table2[Sharpe Ratio Z-Score])</f>
        <v>722</v>
      </c>
      <c r="AV713">
        <f>(Table2[[#This Row],[Rank 1Y]]+Table2[[#This Row],[Rank 6M]]+Table2[[#This Row],[Rank Sharpe]])/3</f>
        <v>658</v>
      </c>
    </row>
    <row r="714" spans="1:48" x14ac:dyDescent="0.3">
      <c r="A714" t="s">
        <v>1265</v>
      </c>
      <c r="B714" t="s">
        <v>1266</v>
      </c>
      <c r="C714" t="s">
        <v>3124</v>
      </c>
      <c r="D714" t="s">
        <v>77</v>
      </c>
      <c r="E714">
        <v>8830.2031404899899</v>
      </c>
      <c r="F714">
        <v>1146.7</v>
      </c>
      <c r="G714">
        <v>-25.5543667525647</v>
      </c>
      <c r="H714">
        <f>(Table2[[#This Row],[1Y Return vs Nifty]]-AVERAGE(Table2[1Y Return vs Nifty]))/_xlfn.STDEV.P(Table2[1Y Return vs Nifty])</f>
        <v>-0.91151929265057507</v>
      </c>
      <c r="I714">
        <v>-3.0189719990059798</v>
      </c>
      <c r="J714">
        <f>(Table2[[#This Row],[1M Return vs Nifty]]-AVERAGE(Table2[1M Return vs Nifty]))/_xlfn.STDEV.P(Table2[1M Return vs Nifty])</f>
        <v>-0.45656059959838291</v>
      </c>
      <c r="K714">
        <v>-30.511474639469402</v>
      </c>
      <c r="L714">
        <f>(Table2[[#This Row],[6M Return vs Nifty]]-AVERAGE(Table2[6M Return vs Nifty]))/_xlfn.STDEV.P(Table2[6M Return vs Nifty])</f>
        <v>-1.2160335213067386</v>
      </c>
      <c r="M714">
        <v>-0.62303299097282905</v>
      </c>
      <c r="N714">
        <f>(Table2[[#This Row],[1W Return vs Nifty]]-AVERAGE(Table2[1W Return vs Nifty]))/_xlfn.STDEV.P(Table2[1W Return vs Nifty])</f>
        <v>-4.0498472931107303E-2</v>
      </c>
      <c r="O714">
        <v>1237.81</v>
      </c>
      <c r="P714">
        <v>1296.1750506488499</v>
      </c>
      <c r="Q714">
        <v>1381.21532405986</v>
      </c>
      <c r="R714">
        <v>27.6336349893589</v>
      </c>
      <c r="S714" s="1">
        <f>(Table2[[#This Row],[Close Price]]-Table2[[#This Row],[20D EMA]])/Table2[[#This Row],[20D EMA]]</f>
        <v>-7.3605803798644301E-2</v>
      </c>
      <c r="T714" s="1">
        <f>(Table2[[#This Row],[Close Price]]-Table2[[#This Row],[50D EMA]])/Table2[[#This Row],[50D EMA]]</f>
        <v>-0.11532011094799614</v>
      </c>
      <c r="U714" s="1">
        <f>(Table2[[#This Row],[Close Price]]-Table2[[#This Row],[200D EMA]])/Table2[[#This Row],[200D EMA]]</f>
        <v>-0.16978911251182757</v>
      </c>
      <c r="V714">
        <v>1.20488295254502</v>
      </c>
      <c r="W714">
        <v>1139</v>
      </c>
      <c r="X714">
        <v>1211</v>
      </c>
      <c r="Y714">
        <v>1139</v>
      </c>
      <c r="Z714">
        <v>1230.95</v>
      </c>
      <c r="AA714">
        <v>1139</v>
      </c>
      <c r="AB714">
        <v>1298</v>
      </c>
      <c r="AC714" s="1">
        <f>(Table2[[#This Row],[Close Price]]/Table2[[#This Row],[Day Low]])-1</f>
        <v>6.7603160667253359E-3</v>
      </c>
      <c r="AD714" s="1">
        <f>(Table2[[#This Row],[Day High]]/Table2[[#This Row],[Close Price]])-1</f>
        <v>5.6073951338623917E-2</v>
      </c>
      <c r="AE714" s="1">
        <f>(Table2[[#This Row],[Close Price]]/Table2[[#This Row],[Current Week Low]])-1</f>
        <v>6.7603160667253359E-3</v>
      </c>
      <c r="AF714" s="1">
        <f>(Table2[[#This Row],[Current Week High]]/Table2[[#This Row],[Close Price]])-1</f>
        <v>7.3471701404028922E-2</v>
      </c>
      <c r="AG714" s="1">
        <f>(Table2[[#This Row],[Close Price]]/Table2[[#This Row],[Current Month Low]])-1</f>
        <v>6.7603160667253359E-3</v>
      </c>
      <c r="AH714" s="1">
        <f>(Table2[[#This Row],[Current Month High]]/Table2[[#This Row],[Close Price]])-1</f>
        <v>0.13194383884189409</v>
      </c>
      <c r="AI714">
        <v>57.146594575739002</v>
      </c>
      <c r="AJ714">
        <v>0.77778266028036802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-0.2</v>
      </c>
      <c r="AM714" t="s">
        <v>3161</v>
      </c>
      <c r="AN714">
        <v>-7.73</v>
      </c>
      <c r="AO714" t="s">
        <v>3161</v>
      </c>
      <c r="AP714">
        <v>-5.8640756153022999E-2</v>
      </c>
      <c r="AQ714">
        <f>(Table2[[#This Row],[Sharpe Ratio]]-AVERAGE(Table2[Sharpe Ratio]))/_xlfn.STDEV.P(Table2[Sharpe Ratio])</f>
        <v>-1.3688971754329657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635</v>
      </c>
      <c r="AT714">
        <f>_xlfn.RANK.AVG(Table2[[#This Row],[6M Return vs Nifty Z-Score]],Table2[6M Return vs Nifty Z-Score])</f>
        <v>682</v>
      </c>
      <c r="AU714">
        <f>_xlfn.RANK.AVG(Table2[[#This Row],[Sharpe Ratio Z-Score]],Table2[Sharpe Ratio Z-Score])</f>
        <v>671</v>
      </c>
      <c r="AV714">
        <f>(Table2[[#This Row],[Rank 1Y]]+Table2[[#This Row],[Rank 6M]]+Table2[[#This Row],[Rank Sharpe]])/3</f>
        <v>662.66666666666663</v>
      </c>
    </row>
    <row r="715" spans="1:48" x14ac:dyDescent="0.3">
      <c r="A715" t="s">
        <v>2398</v>
      </c>
      <c r="B715" t="s">
        <v>2399</v>
      </c>
      <c r="C715" t="s">
        <v>3116</v>
      </c>
      <c r="D715" t="s">
        <v>54</v>
      </c>
      <c r="E715">
        <v>2057.261076495</v>
      </c>
      <c r="F715">
        <v>204.39</v>
      </c>
      <c r="G715">
        <v>-91.099547601270004</v>
      </c>
      <c r="H715">
        <f>(Table2[[#This Row],[1Y Return vs Nifty]]-AVERAGE(Table2[1Y Return vs Nifty]))/_xlfn.STDEV.P(Table2[1Y Return vs Nifty])</f>
        <v>-1.9938857577088753</v>
      </c>
      <c r="I715">
        <v>-21.776562165708299</v>
      </c>
      <c r="J715">
        <f>(Table2[[#This Row],[1M Return vs Nifty]]-AVERAGE(Table2[1M Return vs Nifty]))/_xlfn.STDEV.P(Table2[1M Return vs Nifty])</f>
        <v>-2.5557102605491635</v>
      </c>
      <c r="K715">
        <v>-66.409406353613306</v>
      </c>
      <c r="L715">
        <f>(Table2[[#This Row],[6M Return vs Nifty]]-AVERAGE(Table2[6M Return vs Nifty]))/_xlfn.STDEV.P(Table2[6M Return vs Nifty])</f>
        <v>-2.4601064938818067</v>
      </c>
      <c r="M715">
        <v>-9.1989397794202397</v>
      </c>
      <c r="N715">
        <f>(Table2[[#This Row],[1W Return vs Nifty]]-AVERAGE(Table2[1W Return vs Nifty]))/_xlfn.STDEV.P(Table2[1W Return vs Nifty])</f>
        <v>-1.7041243400970758</v>
      </c>
      <c r="O715">
        <v>234.1</v>
      </c>
      <c r="P715">
        <v>279.8270705397</v>
      </c>
      <c r="Q715">
        <v>403.21216734987098</v>
      </c>
      <c r="R715">
        <v>14.5974842492638</v>
      </c>
      <c r="S715" s="1">
        <f>(Table2[[#This Row],[Close Price]]-Table2[[#This Row],[20D EMA]])/Table2[[#This Row],[20D EMA]]</f>
        <v>-0.12691157624946608</v>
      </c>
      <c r="T715" s="1">
        <f>(Table2[[#This Row],[Close Price]]-Table2[[#This Row],[50D EMA]])/Table2[[#This Row],[50D EMA]]</f>
        <v>-0.26958460592895894</v>
      </c>
      <c r="U715" s="1">
        <f>(Table2[[#This Row],[Close Price]]-Table2[[#This Row],[200D EMA]])/Table2[[#This Row],[200D EMA]]</f>
        <v>-0.49309565397452687</v>
      </c>
      <c r="V715">
        <v>0.563156792454094</v>
      </c>
      <c r="W715">
        <v>195</v>
      </c>
      <c r="X715">
        <v>211.2</v>
      </c>
      <c r="Y715">
        <v>195</v>
      </c>
      <c r="Z715">
        <v>211.2</v>
      </c>
      <c r="AA715">
        <v>195</v>
      </c>
      <c r="AB715">
        <v>249</v>
      </c>
      <c r="AC715" s="1">
        <f>(Table2[[#This Row],[Close Price]]/Table2[[#This Row],[Day Low]])-1</f>
        <v>4.8153846153845992E-2</v>
      </c>
      <c r="AD715" s="1">
        <f>(Table2[[#This Row],[Day High]]/Table2[[#This Row],[Close Price]])-1</f>
        <v>3.3318655511522133E-2</v>
      </c>
      <c r="AE715" s="1">
        <f>(Table2[[#This Row],[Close Price]]/Table2[[#This Row],[Current Week Low]])-1</f>
        <v>4.8153846153845992E-2</v>
      </c>
      <c r="AF715" s="1">
        <f>(Table2[[#This Row],[Current Week High]]/Table2[[#This Row],[Close Price]])-1</f>
        <v>3.3318655511522133E-2</v>
      </c>
      <c r="AG715" s="1">
        <f>(Table2[[#This Row],[Close Price]]/Table2[[#This Row],[Current Month Low]])-1</f>
        <v>4.8153846153845992E-2</v>
      </c>
      <c r="AH715" s="1">
        <f>(Table2[[#This Row],[Current Month High]]/Table2[[#This Row],[Close Price]])-1</f>
        <v>0.21825921033318663</v>
      </c>
      <c r="AI715">
        <v>230.17760164391601</v>
      </c>
      <c r="AJ715">
        <v>4.8153846153845903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-0.54</v>
      </c>
      <c r="AM715" t="s">
        <v>3161</v>
      </c>
      <c r="AN715">
        <v>-13.62</v>
      </c>
      <c r="AO715" t="s">
        <v>3161</v>
      </c>
      <c r="AQ715">
        <f>(Table2[[#This Row],[Sharpe Ratio]]-AVERAGE(Table2[Sharpe Ratio]))/_xlfn.STDEV.P(Table2[Sharpe Ratio])</f>
        <v>-0.6796054933231942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732</v>
      </c>
      <c r="AT715">
        <f>_xlfn.RANK.AVG(Table2[[#This Row],[6M Return vs Nifty Z-Score]],Table2[6M Return vs Nifty Z-Score])</f>
        <v>732</v>
      </c>
      <c r="AU715">
        <f>_xlfn.RANK.AVG(Table2[[#This Row],[Sharpe Ratio Z-Score]],Table2[Sharpe Ratio Z-Score])</f>
        <v>524.5</v>
      </c>
      <c r="AV715">
        <f>(Table2[[#This Row],[Rank 1Y]]+Table2[[#This Row],[Rank 6M]]+Table2[[#This Row],[Rank Sharpe]])/3</f>
        <v>662.83333333333337</v>
      </c>
    </row>
    <row r="716" spans="1:48" x14ac:dyDescent="0.3">
      <c r="A716" t="s">
        <v>1477</v>
      </c>
      <c r="B716" t="s">
        <v>1478</v>
      </c>
      <c r="C716" t="s">
        <v>3120</v>
      </c>
      <c r="D716" t="s">
        <v>51</v>
      </c>
      <c r="E716">
        <v>6751.9961599279904</v>
      </c>
      <c r="F716">
        <v>208.06</v>
      </c>
      <c r="G716">
        <v>-31.076512861872398</v>
      </c>
      <c r="H716">
        <f>(Table2[[#This Row],[1Y Return vs Nifty]]-AVERAGE(Table2[1Y Return vs Nifty]))/_xlfn.STDEV.P(Table2[1Y Return vs Nifty])</f>
        <v>-1.0027080831379063</v>
      </c>
      <c r="I716">
        <v>0.67546192589934995</v>
      </c>
      <c r="J716">
        <f>(Table2[[#This Row],[1M Return vs Nifty]]-AVERAGE(Table2[1M Return vs Nifty]))/_xlfn.STDEV.P(Table2[1M Return vs Nifty])</f>
        <v>-4.3118912689329124E-2</v>
      </c>
      <c r="K716">
        <v>-43.709331092863202</v>
      </c>
      <c r="L716">
        <f>(Table2[[#This Row],[6M Return vs Nifty]]-AVERAGE(Table2[6M Return vs Nifty]))/_xlfn.STDEV.P(Table2[6M Return vs Nifty])</f>
        <v>-1.6734163209715864</v>
      </c>
      <c r="M716">
        <v>-0.63157943809868999</v>
      </c>
      <c r="N716">
        <f>(Table2[[#This Row],[1W Return vs Nifty]]-AVERAGE(Table2[1W Return vs Nifty]))/_xlfn.STDEV.P(Table2[1W Return vs Nifty])</f>
        <v>-4.2156383967419137E-2</v>
      </c>
      <c r="O716">
        <v>212.66</v>
      </c>
      <c r="P716">
        <v>218.05200499313</v>
      </c>
      <c r="Q716">
        <v>247.02296744940901</v>
      </c>
      <c r="R716">
        <v>41.609966717606099</v>
      </c>
      <c r="S716" s="1">
        <f>(Table2[[#This Row],[Close Price]]-Table2[[#This Row],[20D EMA]])/Table2[[#This Row],[20D EMA]]</f>
        <v>-2.1630772124517982E-2</v>
      </c>
      <c r="T716" s="1">
        <f>(Table2[[#This Row],[Close Price]]-Table2[[#This Row],[50D EMA]])/Table2[[#This Row],[50D EMA]]</f>
        <v>-4.582395375564103E-2</v>
      </c>
      <c r="U716" s="1">
        <f>(Table2[[#This Row],[Close Price]]-Table2[[#This Row],[200D EMA]])/Table2[[#This Row],[200D EMA]]</f>
        <v>-0.1577301408517357</v>
      </c>
      <c r="V716">
        <v>1.0729475326998299</v>
      </c>
      <c r="W716">
        <v>206.1</v>
      </c>
      <c r="X716">
        <v>210.92</v>
      </c>
      <c r="Y716">
        <v>206.1</v>
      </c>
      <c r="Z716">
        <v>218.2</v>
      </c>
      <c r="AA716">
        <v>198.7</v>
      </c>
      <c r="AB716">
        <v>223.39</v>
      </c>
      <c r="AC716" s="1">
        <f>(Table2[[#This Row],[Close Price]]/Table2[[#This Row],[Day Low]])-1</f>
        <v>9.5099466278505407E-3</v>
      </c>
      <c r="AD716" s="1">
        <f>(Table2[[#This Row],[Day High]]/Table2[[#This Row],[Close Price]])-1</f>
        <v>1.374603479765435E-2</v>
      </c>
      <c r="AE716" s="1">
        <f>(Table2[[#This Row],[Close Price]]/Table2[[#This Row],[Current Week Low]])-1</f>
        <v>9.5099466278505407E-3</v>
      </c>
      <c r="AF716" s="1">
        <f>(Table2[[#This Row],[Current Week High]]/Table2[[#This Row],[Close Price]])-1</f>
        <v>4.8735941555320572E-2</v>
      </c>
      <c r="AG716" s="1">
        <f>(Table2[[#This Row],[Close Price]]/Table2[[#This Row],[Current Month Low]])-1</f>
        <v>4.7106190236537504E-2</v>
      </c>
      <c r="AH716" s="1">
        <f>(Table2[[#This Row],[Current Month High]]/Table2[[#This Row],[Close Price]])-1</f>
        <v>7.3680669037777591E-2</v>
      </c>
      <c r="AI716">
        <v>127.242141689897</v>
      </c>
      <c r="AJ716">
        <v>6.09892911779703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-0.12</v>
      </c>
      <c r="AM716" t="s">
        <v>3161</v>
      </c>
      <c r="AN716">
        <v>-1.1100000000000001</v>
      </c>
      <c r="AO716" t="s">
        <v>3161</v>
      </c>
      <c r="AP716">
        <v>-2.231097474349E-2</v>
      </c>
      <c r="AQ716">
        <f>(Table2[[#This Row],[Sharpe Ratio]]-AVERAGE(Table2[Sharpe Ratio]))/_xlfn.STDEV.P(Table2[Sharpe Ratio])</f>
        <v>-0.94185943272189443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656</v>
      </c>
      <c r="AT716">
        <f>_xlfn.RANK.AVG(Table2[[#This Row],[6M Return vs Nifty Z-Score]],Table2[6M Return vs Nifty Z-Score])</f>
        <v>725</v>
      </c>
      <c r="AU716">
        <f>_xlfn.RANK.AVG(Table2[[#This Row],[Sharpe Ratio Z-Score]],Table2[Sharpe Ratio Z-Score])</f>
        <v>611</v>
      </c>
      <c r="AV716">
        <f>(Table2[[#This Row],[Rank 1Y]]+Table2[[#This Row],[Rank 6M]]+Table2[[#This Row],[Rank Sharpe]])/3</f>
        <v>664</v>
      </c>
    </row>
    <row r="717" spans="1:48" x14ac:dyDescent="0.3">
      <c r="A717" t="s">
        <v>1665</v>
      </c>
      <c r="B717" t="s">
        <v>1666</v>
      </c>
      <c r="C717" t="s">
        <v>3116</v>
      </c>
      <c r="D717" t="s">
        <v>24</v>
      </c>
      <c r="E717">
        <v>5127.6502774250002</v>
      </c>
      <c r="F717">
        <v>303.25</v>
      </c>
      <c r="G717">
        <v>-33.455129762299698</v>
      </c>
      <c r="H717">
        <f>(Table2[[#This Row],[1Y Return vs Nifty]]-AVERAGE(Table2[1Y Return vs Nifty]))/_xlfn.STDEV.P(Table2[1Y Return vs Nifty])</f>
        <v>-1.0419868696620611</v>
      </c>
      <c r="I717">
        <v>-0.85172730397218799</v>
      </c>
      <c r="J717">
        <f>(Table2[[#This Row],[1M Return vs Nifty]]-AVERAGE(Table2[1M Return vs Nifty]))/_xlfn.STDEV.P(Table2[1M Return vs Nifty])</f>
        <v>-0.21402566166944711</v>
      </c>
      <c r="K717">
        <v>-34.471761845468798</v>
      </c>
      <c r="L717">
        <f>(Table2[[#This Row],[6M Return vs Nifty]]-AVERAGE(Table2[6M Return vs Nifty]))/_xlfn.STDEV.P(Table2[6M Return vs Nifty])</f>
        <v>-1.3532806004936841</v>
      </c>
      <c r="M717">
        <v>2.1890861016513501</v>
      </c>
      <c r="N717">
        <f>(Table2[[#This Row],[1W Return vs Nifty]]-AVERAGE(Table2[1W Return vs Nifty]))/_xlfn.STDEV.P(Table2[1W Return vs Nifty])</f>
        <v>0.50501982378627597</v>
      </c>
      <c r="O717">
        <v>311.77999999999997</v>
      </c>
      <c r="P717">
        <v>320.02077289402899</v>
      </c>
      <c r="Q717">
        <v>338.18041423716301</v>
      </c>
      <c r="R717">
        <v>34.377850257399402</v>
      </c>
      <c r="S717" s="1">
        <f>(Table2[[#This Row],[Close Price]]-Table2[[#This Row],[20D EMA]])/Table2[[#This Row],[20D EMA]]</f>
        <v>-2.7359035217140205E-2</v>
      </c>
      <c r="T717" s="1">
        <f>(Table2[[#This Row],[Close Price]]-Table2[[#This Row],[50D EMA]])/Table2[[#This Row],[50D EMA]]</f>
        <v>-5.24052633907688E-2</v>
      </c>
      <c r="U717" s="1">
        <f>(Table2[[#This Row],[Close Price]]-Table2[[#This Row],[200D EMA]])/Table2[[#This Row],[200D EMA]]</f>
        <v>-0.10328928810367655</v>
      </c>
      <c r="V717">
        <v>0.87337098107091204</v>
      </c>
      <c r="W717">
        <v>296.05</v>
      </c>
      <c r="X717">
        <v>309</v>
      </c>
      <c r="Y717">
        <v>296.05</v>
      </c>
      <c r="Z717">
        <v>312.39999999999998</v>
      </c>
      <c r="AA717">
        <v>296.05</v>
      </c>
      <c r="AB717">
        <v>321.5</v>
      </c>
      <c r="AC717" s="1">
        <f>(Table2[[#This Row],[Close Price]]/Table2[[#This Row],[Day Low]])-1</f>
        <v>2.4320216179699372E-2</v>
      </c>
      <c r="AD717" s="1">
        <f>(Table2[[#This Row],[Day High]]/Table2[[#This Row],[Close Price]])-1</f>
        <v>1.8961253091508645E-2</v>
      </c>
      <c r="AE717" s="1">
        <f>(Table2[[#This Row],[Close Price]]/Table2[[#This Row],[Current Week Low]])-1</f>
        <v>2.4320216179699372E-2</v>
      </c>
      <c r="AF717" s="1">
        <f>(Table2[[#This Row],[Current Week High]]/Table2[[#This Row],[Close Price]])-1</f>
        <v>3.0173124484748515E-2</v>
      </c>
      <c r="AG717" s="1">
        <f>(Table2[[#This Row],[Close Price]]/Table2[[#This Row],[Current Month Low]])-1</f>
        <v>2.4320216179699372E-2</v>
      </c>
      <c r="AH717" s="1">
        <f>(Table2[[#This Row],[Current Month High]]/Table2[[#This Row],[Close Price]])-1</f>
        <v>6.0181368507831845E-2</v>
      </c>
      <c r="AI717">
        <v>39.241549876339597</v>
      </c>
      <c r="AJ717">
        <v>2.4320216179699301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</v>
      </c>
      <c r="AM717" t="s">
        <v>3161</v>
      </c>
      <c r="AN717">
        <v>-5.12</v>
      </c>
      <c r="AO717" t="s">
        <v>3161</v>
      </c>
      <c r="AP717">
        <v>-2.7585084419123999E-2</v>
      </c>
      <c r="AQ717">
        <f>(Table2[[#This Row],[Sharpe Ratio]]-AVERAGE(Table2[Sharpe Ratio]))/_xlfn.STDEV.P(Table2[Sharpe Ratio])</f>
        <v>-1.0038538572218549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667</v>
      </c>
      <c r="AT717">
        <f>_xlfn.RANK.AVG(Table2[[#This Row],[6M Return vs Nifty Z-Score]],Table2[6M Return vs Nifty Z-Score])</f>
        <v>702</v>
      </c>
      <c r="AU717">
        <f>_xlfn.RANK.AVG(Table2[[#This Row],[Sharpe Ratio Z-Score]],Table2[Sharpe Ratio Z-Score])</f>
        <v>623</v>
      </c>
      <c r="AV717">
        <f>(Table2[[#This Row],[Rank 1Y]]+Table2[[#This Row],[Rank 6M]]+Table2[[#This Row],[Rank Sharpe]])/3</f>
        <v>664</v>
      </c>
    </row>
    <row r="718" spans="1:48" x14ac:dyDescent="0.3">
      <c r="A718" t="s">
        <v>1151</v>
      </c>
      <c r="B718" t="s">
        <v>1152</v>
      </c>
      <c r="C718" t="s">
        <v>3116</v>
      </c>
      <c r="D718" t="s">
        <v>24</v>
      </c>
      <c r="E718">
        <v>10160.44711968</v>
      </c>
      <c r="F718">
        <v>167.2</v>
      </c>
      <c r="G718">
        <v>-48.807575319730198</v>
      </c>
      <c r="H718">
        <f>(Table2[[#This Row],[1Y Return vs Nifty]]-AVERAGE(Table2[1Y Return vs Nifty]))/_xlfn.STDEV.P(Table2[1Y Return vs Nifty])</f>
        <v>-1.2955062285658405</v>
      </c>
      <c r="I718">
        <v>-12.23035453228</v>
      </c>
      <c r="J718">
        <f>(Table2[[#This Row],[1M Return vs Nifty]]-AVERAGE(Table2[1M Return vs Nifty]))/_xlfn.STDEV.P(Table2[1M Return vs Nifty])</f>
        <v>-1.48740040096768</v>
      </c>
      <c r="K718">
        <v>-44.818057261288097</v>
      </c>
      <c r="L718">
        <f>(Table2[[#This Row],[6M Return vs Nifty]]-AVERAGE(Table2[6M Return vs Nifty]))/_xlfn.STDEV.P(Table2[6M Return vs Nifty])</f>
        <v>-1.7118401575064546</v>
      </c>
      <c r="M718">
        <v>-12.3458789122156</v>
      </c>
      <c r="N718">
        <f>(Table2[[#This Row],[1W Return vs Nifty]]-AVERAGE(Table2[1W Return vs Nifty]))/_xlfn.STDEV.P(Table2[1W Return vs Nifty])</f>
        <v>-2.3145938184696377</v>
      </c>
      <c r="O718">
        <v>199.41</v>
      </c>
      <c r="P718">
        <v>210.25524505793999</v>
      </c>
      <c r="Q718">
        <v>229.535477539109</v>
      </c>
      <c r="R718">
        <v>18.5681550915691</v>
      </c>
      <c r="S718" s="1">
        <f>(Table2[[#This Row],[Close Price]]-Table2[[#This Row],[20D EMA]])/Table2[[#This Row],[20D EMA]]</f>
        <v>-0.16152650318439402</v>
      </c>
      <c r="T718" s="1">
        <f>(Table2[[#This Row],[Close Price]]-Table2[[#This Row],[50D EMA]])/Table2[[#This Row],[50D EMA]]</f>
        <v>-0.20477608083486942</v>
      </c>
      <c r="U718" s="1">
        <f>(Table2[[#This Row],[Close Price]]-Table2[[#This Row],[200D EMA]])/Table2[[#This Row],[200D EMA]]</f>
        <v>-0.27157229987895048</v>
      </c>
      <c r="V718">
        <v>1.4477315125088199</v>
      </c>
      <c r="W718">
        <v>166.21</v>
      </c>
      <c r="X718">
        <v>178.58</v>
      </c>
      <c r="Y718">
        <v>166.21</v>
      </c>
      <c r="Z718">
        <v>195.7</v>
      </c>
      <c r="AA718">
        <v>166.21</v>
      </c>
      <c r="AB718">
        <v>212.01</v>
      </c>
      <c r="AC718" s="1">
        <f>(Table2[[#This Row],[Close Price]]/Table2[[#This Row],[Day Low]])-1</f>
        <v>5.9563203176702384E-3</v>
      </c>
      <c r="AD718" s="1">
        <f>(Table2[[#This Row],[Day High]]/Table2[[#This Row],[Close Price]])-1</f>
        <v>6.8062200956938046E-2</v>
      </c>
      <c r="AE718" s="1">
        <f>(Table2[[#This Row],[Close Price]]/Table2[[#This Row],[Current Week Low]])-1</f>
        <v>5.9563203176702384E-3</v>
      </c>
      <c r="AF718" s="1">
        <f>(Table2[[#This Row],[Current Week High]]/Table2[[#This Row],[Close Price]])-1</f>
        <v>0.17045454545454541</v>
      </c>
      <c r="AG718" s="1">
        <f>(Table2[[#This Row],[Close Price]]/Table2[[#This Row],[Current Month Low]])-1</f>
        <v>5.9563203176702384E-3</v>
      </c>
      <c r="AH718" s="1">
        <f>(Table2[[#This Row],[Current Month High]]/Table2[[#This Row],[Close Price]])-1</f>
        <v>0.26800239234449763</v>
      </c>
      <c r="AI718">
        <v>79.844497607655498</v>
      </c>
      <c r="AJ718">
        <v>0.59563203176702295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-0.26</v>
      </c>
      <c r="AM718" t="s">
        <v>3161</v>
      </c>
      <c r="AN718">
        <v>-15.42</v>
      </c>
      <c r="AO718" t="s">
        <v>3161</v>
      </c>
      <c r="AP718">
        <v>-4.0697908806740001E-3</v>
      </c>
      <c r="AQ718">
        <f>(Table2[[#This Row],[Sharpe Ratio]]-AVERAGE(Table2[Sharpe Ratio]))/_xlfn.STDEV.P(Table2[Sharpe Ratio])</f>
        <v>-0.72744377485309863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716</v>
      </c>
      <c r="AT718">
        <f>_xlfn.RANK.AVG(Table2[[#This Row],[6M Return vs Nifty Z-Score]],Table2[6M Return vs Nifty Z-Score])</f>
        <v>728</v>
      </c>
      <c r="AU718">
        <f>_xlfn.RANK.AVG(Table2[[#This Row],[Sharpe Ratio Z-Score]],Table2[Sharpe Ratio Z-Score])</f>
        <v>560</v>
      </c>
      <c r="AV718">
        <f>(Table2[[#This Row],[Rank 1Y]]+Table2[[#This Row],[Rank 6M]]+Table2[[#This Row],[Rank Sharpe]])/3</f>
        <v>668</v>
      </c>
    </row>
    <row r="719" spans="1:48" x14ac:dyDescent="0.3">
      <c r="A719" t="s">
        <v>650</v>
      </c>
      <c r="B719" t="s">
        <v>651</v>
      </c>
      <c r="C719" t="s">
        <v>3126</v>
      </c>
      <c r="D719" t="s">
        <v>439</v>
      </c>
      <c r="E719">
        <v>28069.0702242099</v>
      </c>
      <c r="F719">
        <v>378.85</v>
      </c>
      <c r="G719">
        <v>-31.794458331860401</v>
      </c>
      <c r="H719">
        <f>(Table2[[#This Row],[1Y Return vs Nifty]]-AVERAGE(Table2[1Y Return vs Nifty]))/_xlfn.STDEV.P(Table2[1Y Return vs Nifty])</f>
        <v>-1.0145637236349434</v>
      </c>
      <c r="I719">
        <v>-5.3465391032440097</v>
      </c>
      <c r="J719">
        <f>(Table2[[#This Row],[1M Return vs Nifty]]-AVERAGE(Table2[1M Return vs Nifty]))/_xlfn.STDEV.P(Table2[1M Return vs Nifty])</f>
        <v>-0.71703711360041689</v>
      </c>
      <c r="K719">
        <v>-25.391338491897699</v>
      </c>
      <c r="L719">
        <f>(Table2[[#This Row],[6M Return vs Nifty]]-AVERAGE(Table2[6M Return vs Nifty]))/_xlfn.STDEV.P(Table2[6M Return vs Nifty])</f>
        <v>-1.0385909029458358</v>
      </c>
      <c r="M719">
        <v>-4.7713213512036798</v>
      </c>
      <c r="N719">
        <f>(Table2[[#This Row],[1W Return vs Nifty]]-AVERAGE(Table2[1W Return vs Nifty]))/_xlfn.STDEV.P(Table2[1W Return vs Nifty])</f>
        <v>-0.84521801930492491</v>
      </c>
      <c r="O719">
        <v>407.75</v>
      </c>
      <c r="P719">
        <v>412.42244590833599</v>
      </c>
      <c r="Q719">
        <v>415.74182525566101</v>
      </c>
      <c r="R719">
        <v>17.739475103700901</v>
      </c>
      <c r="S719" s="1">
        <f>(Table2[[#This Row],[Close Price]]-Table2[[#This Row],[20D EMA]])/Table2[[#This Row],[20D EMA]]</f>
        <v>-7.0876762722256223E-2</v>
      </c>
      <c r="T719" s="1">
        <f>(Table2[[#This Row],[Close Price]]-Table2[[#This Row],[50D EMA]])/Table2[[#This Row],[50D EMA]]</f>
        <v>-8.140305223784472E-2</v>
      </c>
      <c r="U719" s="1">
        <f>(Table2[[#This Row],[Close Price]]-Table2[[#This Row],[200D EMA]])/Table2[[#This Row],[200D EMA]]</f>
        <v>-8.873734374205508E-2</v>
      </c>
      <c r="V719">
        <v>0.46837457412230599</v>
      </c>
      <c r="W719">
        <v>372</v>
      </c>
      <c r="X719">
        <v>388.4</v>
      </c>
      <c r="Y719">
        <v>372</v>
      </c>
      <c r="Z719">
        <v>400</v>
      </c>
      <c r="AA719">
        <v>372</v>
      </c>
      <c r="AB719">
        <v>428.45</v>
      </c>
      <c r="AC719" s="1">
        <f>(Table2[[#This Row],[Close Price]]/Table2[[#This Row],[Day Low]])-1</f>
        <v>1.8413978494623784E-2</v>
      </c>
      <c r="AD719" s="1">
        <f>(Table2[[#This Row],[Day High]]/Table2[[#This Row],[Close Price]])-1</f>
        <v>2.5207865909990579E-2</v>
      </c>
      <c r="AE719" s="1">
        <f>(Table2[[#This Row],[Close Price]]/Table2[[#This Row],[Current Week Low]])-1</f>
        <v>1.8413978494623784E-2</v>
      </c>
      <c r="AF719" s="1">
        <f>(Table2[[#This Row],[Current Week High]]/Table2[[#This Row],[Close Price]])-1</f>
        <v>5.5826844397518727E-2</v>
      </c>
      <c r="AG719" s="1">
        <f>(Table2[[#This Row],[Close Price]]/Table2[[#This Row],[Current Month Low]])-1</f>
        <v>1.8413978494623784E-2</v>
      </c>
      <c r="AH719" s="1">
        <f>(Table2[[#This Row],[Current Month High]]/Table2[[#This Row],[Close Price]])-1</f>
        <v>0.1309225287052922</v>
      </c>
      <c r="AI719">
        <v>28.810875016497199</v>
      </c>
      <c r="AJ719">
        <v>6.9593450028232597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-0.04</v>
      </c>
      <c r="AM719" t="s">
        <v>3161</v>
      </c>
      <c r="AN719">
        <v>-7.18</v>
      </c>
      <c r="AO719" t="s">
        <v>3161</v>
      </c>
      <c r="AP719">
        <v>-7.9771963655760003E-2</v>
      </c>
      <c r="AQ719">
        <f>(Table2[[#This Row],[Sharpe Ratio]]-AVERAGE(Table2[Sharpe Ratio]))/_xlfn.STDEV.P(Table2[Sharpe Ratio])</f>
        <v>-1.6172835626508144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659</v>
      </c>
      <c r="AT719">
        <f>_xlfn.RANK.AVG(Table2[[#This Row],[6M Return vs Nifty Z-Score]],Table2[6M Return vs Nifty Z-Score])</f>
        <v>652</v>
      </c>
      <c r="AU719">
        <f>_xlfn.RANK.AVG(Table2[[#This Row],[Sharpe Ratio Z-Score]],Table2[Sharpe Ratio Z-Score])</f>
        <v>694</v>
      </c>
      <c r="AV719">
        <f>(Table2[[#This Row],[Rank 1Y]]+Table2[[#This Row],[Rank 6M]]+Table2[[#This Row],[Rank Sharpe]])/3</f>
        <v>668.33333333333337</v>
      </c>
    </row>
    <row r="720" spans="1:48" x14ac:dyDescent="0.3">
      <c r="A720" t="s">
        <v>388</v>
      </c>
      <c r="B720" t="s">
        <v>389</v>
      </c>
      <c r="C720" t="s">
        <v>3117</v>
      </c>
      <c r="D720" t="s">
        <v>27</v>
      </c>
      <c r="E720">
        <v>58547.845977600002</v>
      </c>
      <c r="F720">
        <v>8.4</v>
      </c>
      <c r="G720">
        <v>-47.598490443691396</v>
      </c>
      <c r="H720">
        <f>(Table2[[#This Row],[1Y Return vs Nifty]]-AVERAGE(Table2[1Y Return vs Nifty]))/_xlfn.STDEV.P(Table2[1Y Return vs Nifty])</f>
        <v>-1.2755402614834657</v>
      </c>
      <c r="I720">
        <v>-18.721510013157101</v>
      </c>
      <c r="J720">
        <f>(Table2[[#This Row],[1M Return vs Nifty]]-AVERAGE(Table2[1M Return vs Nifty]))/_xlfn.STDEV.P(Table2[1M Return vs Nifty])</f>
        <v>-2.213821370066904</v>
      </c>
      <c r="K720">
        <v>-44.445243825596101</v>
      </c>
      <c r="L720">
        <f>(Table2[[#This Row],[6M Return vs Nifty]]-AVERAGE(Table2[6M Return vs Nifty]))/_xlfn.STDEV.P(Table2[6M Return vs Nifty])</f>
        <v>-1.6989199947836946</v>
      </c>
      <c r="M720">
        <v>-4.4626035768683296</v>
      </c>
      <c r="N720">
        <f>(Table2[[#This Row],[1W Return vs Nifty]]-AVERAGE(Table2[1W Return vs Nifty]))/_xlfn.STDEV.P(Table2[1W Return vs Nifty])</f>
        <v>-0.78533037270292916</v>
      </c>
      <c r="O720">
        <v>9.77</v>
      </c>
      <c r="P720">
        <v>11.6965155428217</v>
      </c>
      <c r="Q720">
        <v>13.3445391591526</v>
      </c>
      <c r="R720">
        <v>18.389021509236098</v>
      </c>
      <c r="S720" s="1">
        <f>(Table2[[#This Row],[Close Price]]-Table2[[#This Row],[20D EMA]])/Table2[[#This Row],[20D EMA]]</f>
        <v>-0.14022517911975427</v>
      </c>
      <c r="T720" s="1">
        <f>(Table2[[#This Row],[Close Price]]-Table2[[#This Row],[50D EMA]])/Table2[[#This Row],[50D EMA]]</f>
        <v>-0.28183740112625366</v>
      </c>
      <c r="U720" s="1">
        <f>(Table2[[#This Row],[Close Price]]-Table2[[#This Row],[200D EMA]])/Table2[[#This Row],[200D EMA]]</f>
        <v>-0.37052903065305898</v>
      </c>
      <c r="V720">
        <v>0.58828202810961805</v>
      </c>
      <c r="W720">
        <v>8.36</v>
      </c>
      <c r="X720">
        <v>8.73</v>
      </c>
      <c r="Y720">
        <v>8.36</v>
      </c>
      <c r="Z720">
        <v>9.1</v>
      </c>
      <c r="AA720">
        <v>8.36</v>
      </c>
      <c r="AB720">
        <v>10.53</v>
      </c>
      <c r="AC720" s="1">
        <f>(Table2[[#This Row],[Close Price]]/Table2[[#This Row],[Day Low]])-1</f>
        <v>4.784688995215447E-3</v>
      </c>
      <c r="AD720" s="1">
        <f>(Table2[[#This Row],[Day High]]/Table2[[#This Row],[Close Price]])-1</f>
        <v>3.9285714285714368E-2</v>
      </c>
      <c r="AE720" s="1">
        <f>(Table2[[#This Row],[Close Price]]/Table2[[#This Row],[Current Week Low]])-1</f>
        <v>4.784688995215447E-3</v>
      </c>
      <c r="AF720" s="1">
        <f>(Table2[[#This Row],[Current Week High]]/Table2[[#This Row],[Close Price]])-1</f>
        <v>8.3333333333333259E-2</v>
      </c>
      <c r="AG720" s="1">
        <f>(Table2[[#This Row],[Close Price]]/Table2[[#This Row],[Current Month Low]])-1</f>
        <v>4.784688995215447E-3</v>
      </c>
      <c r="AH720" s="1">
        <f>(Table2[[#This Row],[Current Month High]]/Table2[[#This Row],[Close Price]])-1</f>
        <v>0.25357142857142834</v>
      </c>
      <c r="AI720">
        <v>128.333333333333</v>
      </c>
      <c r="AJ720">
        <v>0.47846889952154398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-0.49</v>
      </c>
      <c r="AM720" t="s">
        <v>3161</v>
      </c>
      <c r="AN720">
        <v>-14.2</v>
      </c>
      <c r="AO720" t="s">
        <v>3161</v>
      </c>
      <c r="AP720">
        <v>-6.7739582260810003E-3</v>
      </c>
      <c r="AQ720">
        <f>(Table2[[#This Row],[Sharpe Ratio]]-AVERAGE(Table2[Sharpe Ratio]))/_xlfn.STDEV.P(Table2[Sharpe Ratio])</f>
        <v>-0.75922985983054847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713</v>
      </c>
      <c r="AT720">
        <f>_xlfn.RANK.AVG(Table2[[#This Row],[6M Return vs Nifty Z-Score]],Table2[6M Return vs Nifty Z-Score])</f>
        <v>727</v>
      </c>
      <c r="AU720">
        <f>_xlfn.RANK.AVG(Table2[[#This Row],[Sharpe Ratio Z-Score]],Table2[Sharpe Ratio Z-Score])</f>
        <v>568</v>
      </c>
      <c r="AV720">
        <f>(Table2[[#This Row],[Rank 1Y]]+Table2[[#This Row],[Rank 6M]]+Table2[[#This Row],[Rank Sharpe]])/3</f>
        <v>669.33333333333337</v>
      </c>
    </row>
    <row r="721" spans="1:48" x14ac:dyDescent="0.3">
      <c r="A721" t="s">
        <v>857</v>
      </c>
      <c r="B721" t="s">
        <v>858</v>
      </c>
      <c r="C721" t="s">
        <v>3130</v>
      </c>
      <c r="D721" t="s">
        <v>436</v>
      </c>
      <c r="E721">
        <v>17707.25276625</v>
      </c>
      <c r="F721">
        <v>488.45</v>
      </c>
      <c r="G721">
        <v>-13.3884447815909</v>
      </c>
      <c r="H721">
        <f>(Table2[[#This Row],[1Y Return vs Nifty]]-AVERAGE(Table2[1Y Return vs Nifty]))/_xlfn.STDEV.P(Table2[1Y Return vs Nifty])</f>
        <v>-0.7106199162602187</v>
      </c>
      <c r="I721">
        <v>-6.4548421041232498</v>
      </c>
      <c r="J721">
        <f>(Table2[[#This Row],[1M Return vs Nifty]]-AVERAGE(Table2[1M Return vs Nifty]))/_xlfn.STDEV.P(Table2[1M Return vs Nifty])</f>
        <v>-0.8410665783584369</v>
      </c>
      <c r="K721">
        <v>-41.740084406054997</v>
      </c>
      <c r="L721">
        <f>(Table2[[#This Row],[6M Return vs Nifty]]-AVERAGE(Table2[6M Return vs Nifty]))/_xlfn.STDEV.P(Table2[6M Return vs Nifty])</f>
        <v>-1.6051704231605484</v>
      </c>
      <c r="M721">
        <v>-2.5217139203197299</v>
      </c>
      <c r="N721">
        <f>(Table2[[#This Row],[1W Return vs Nifty]]-AVERAGE(Table2[1W Return vs Nifty]))/_xlfn.STDEV.P(Table2[1W Return vs Nifty])</f>
        <v>-0.40882042248999212</v>
      </c>
      <c r="O721">
        <v>540.53</v>
      </c>
      <c r="P721">
        <v>580.68515417665299</v>
      </c>
      <c r="Q721">
        <v>622.99263331528505</v>
      </c>
      <c r="R721">
        <v>16.703340148735101</v>
      </c>
      <c r="S721" s="1">
        <f>(Table2[[#This Row],[Close Price]]-Table2[[#This Row],[20D EMA]])/Table2[[#This Row],[20D EMA]]</f>
        <v>-9.6349878822637014E-2</v>
      </c>
      <c r="T721" s="1">
        <f>(Table2[[#This Row],[Close Price]]-Table2[[#This Row],[50D EMA]])/Table2[[#This Row],[50D EMA]]</f>
        <v>-0.15883849193188379</v>
      </c>
      <c r="U721" s="1">
        <f>(Table2[[#This Row],[Close Price]]-Table2[[#This Row],[200D EMA]])/Table2[[#This Row],[200D EMA]]</f>
        <v>-0.21596183665818006</v>
      </c>
      <c r="V721">
        <v>0.55991885779688699</v>
      </c>
      <c r="W721">
        <v>485</v>
      </c>
      <c r="X721">
        <v>510.95</v>
      </c>
      <c r="Y721">
        <v>485</v>
      </c>
      <c r="Z721">
        <v>526.75</v>
      </c>
      <c r="AA721">
        <v>485</v>
      </c>
      <c r="AB721">
        <v>592.79999999999995</v>
      </c>
      <c r="AC721" s="1">
        <f>(Table2[[#This Row],[Close Price]]/Table2[[#This Row],[Day Low]])-1</f>
        <v>7.1134020618557336E-3</v>
      </c>
      <c r="AD721" s="1">
        <f>(Table2[[#This Row],[Day High]]/Table2[[#This Row],[Close Price]])-1</f>
        <v>4.6064080253864326E-2</v>
      </c>
      <c r="AE721" s="1">
        <f>(Table2[[#This Row],[Close Price]]/Table2[[#This Row],[Current Week Low]])-1</f>
        <v>7.1134020618557336E-3</v>
      </c>
      <c r="AF721" s="1">
        <f>(Table2[[#This Row],[Current Week High]]/Table2[[#This Row],[Close Price]])-1</f>
        <v>7.8411301054355675E-2</v>
      </c>
      <c r="AG721" s="1">
        <f>(Table2[[#This Row],[Close Price]]/Table2[[#This Row],[Current Month Low]])-1</f>
        <v>7.1134020618557336E-3</v>
      </c>
      <c r="AH721" s="1">
        <f>(Table2[[#This Row],[Current Month High]]/Table2[[#This Row],[Close Price]])-1</f>
        <v>0.21363496775514368</v>
      </c>
      <c r="AI721">
        <v>57.4879721568226</v>
      </c>
      <c r="AJ721">
        <v>11.518264840182599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-0.3</v>
      </c>
      <c r="AM721" t="s">
        <v>3161</v>
      </c>
      <c r="AN721">
        <v>-11.38</v>
      </c>
      <c r="AO721" t="s">
        <v>3161</v>
      </c>
      <c r="AP721">
        <v>-0.120821578229276</v>
      </c>
      <c r="AQ721">
        <f>(Table2[[#This Row],[Sharpe Ratio]]-AVERAGE(Table2[Sharpe Ratio]))/_xlfn.STDEV.P(Table2[Sharpe Ratio])</f>
        <v>-2.0998004968714516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564</v>
      </c>
      <c r="AT721">
        <f>_xlfn.RANK.AVG(Table2[[#This Row],[6M Return vs Nifty Z-Score]],Table2[6M Return vs Nifty Z-Score])</f>
        <v>719</v>
      </c>
      <c r="AU721">
        <f>_xlfn.RANK.AVG(Table2[[#This Row],[Sharpe Ratio Z-Score]],Table2[Sharpe Ratio Z-Score])</f>
        <v>726</v>
      </c>
      <c r="AV721">
        <f>(Table2[[#This Row],[Rank 1Y]]+Table2[[#This Row],[Rank 6M]]+Table2[[#This Row],[Rank Sharpe]])/3</f>
        <v>669.66666666666663</v>
      </c>
    </row>
    <row r="722" spans="1:48" x14ac:dyDescent="0.3">
      <c r="A722" t="s">
        <v>1395</v>
      </c>
      <c r="B722" t="s">
        <v>1396</v>
      </c>
      <c r="C722" t="s">
        <v>3130</v>
      </c>
      <c r="D722" t="s">
        <v>436</v>
      </c>
      <c r="E722">
        <v>7708.1984038399996</v>
      </c>
      <c r="F722">
        <v>701.8</v>
      </c>
      <c r="G722">
        <v>-39.7680169403734</v>
      </c>
      <c r="H722">
        <f>(Table2[[#This Row],[1Y Return vs Nifty]]-AVERAGE(Table2[1Y Return vs Nifty]))/_xlfn.STDEV.P(Table2[1Y Return vs Nifty])</f>
        <v>-1.1462333953527211</v>
      </c>
      <c r="I722">
        <v>1.86694876820487</v>
      </c>
      <c r="J722">
        <f>(Table2[[#This Row],[1M Return vs Nifty]]-AVERAGE(Table2[1M Return vs Nifty]))/_xlfn.STDEV.P(Table2[1M Return vs Nifty])</f>
        <v>9.0219601417499587E-2</v>
      </c>
      <c r="K722">
        <v>-27.1374228307679</v>
      </c>
      <c r="L722">
        <f>(Table2[[#This Row],[6M Return vs Nifty]]-AVERAGE(Table2[6M Return vs Nifty]))/_xlfn.STDEV.P(Table2[6M Return vs Nifty])</f>
        <v>-1.0991029221652926</v>
      </c>
      <c r="M722">
        <v>0.95619109941191704</v>
      </c>
      <c r="N722">
        <f>(Table2[[#This Row],[1W Return vs Nifty]]-AVERAGE(Table2[1W Return vs Nifty]))/_xlfn.STDEV.P(Table2[1W Return vs Nifty])</f>
        <v>0.26585257677419721</v>
      </c>
      <c r="O722">
        <v>734.7</v>
      </c>
      <c r="P722">
        <v>751.69442567092005</v>
      </c>
      <c r="Q722">
        <v>812.86553512057299</v>
      </c>
      <c r="R722">
        <v>18.337177846583099</v>
      </c>
      <c r="S722" s="1">
        <f>(Table2[[#This Row],[Close Price]]-Table2[[#This Row],[20D EMA]])/Table2[[#This Row],[20D EMA]]</f>
        <v>-4.4780182387369118E-2</v>
      </c>
      <c r="T722" s="1">
        <f>(Table2[[#This Row],[Close Price]]-Table2[[#This Row],[50D EMA]])/Table2[[#This Row],[50D EMA]]</f>
        <v>-6.6375942094272083E-2</v>
      </c>
      <c r="U722" s="1">
        <f>(Table2[[#This Row],[Close Price]]-Table2[[#This Row],[200D EMA]])/Table2[[#This Row],[200D EMA]]</f>
        <v>-0.13663457278219895</v>
      </c>
      <c r="V722">
        <v>0.359645727047745</v>
      </c>
      <c r="W722">
        <v>696.1</v>
      </c>
      <c r="X722">
        <v>724.55</v>
      </c>
      <c r="Y722">
        <v>696.1</v>
      </c>
      <c r="Z722">
        <v>751</v>
      </c>
      <c r="AA722">
        <v>696.1</v>
      </c>
      <c r="AB722">
        <v>784.1</v>
      </c>
      <c r="AC722" s="1">
        <f>(Table2[[#This Row],[Close Price]]/Table2[[#This Row],[Day Low]])-1</f>
        <v>8.1884786668580123E-3</v>
      </c>
      <c r="AD722" s="1">
        <f>(Table2[[#This Row],[Day High]]/Table2[[#This Row],[Close Price]])-1</f>
        <v>3.2416642918210226E-2</v>
      </c>
      <c r="AE722" s="1">
        <f>(Table2[[#This Row],[Close Price]]/Table2[[#This Row],[Current Week Low]])-1</f>
        <v>8.1884786668580123E-3</v>
      </c>
      <c r="AF722" s="1">
        <f>(Table2[[#This Row],[Current Week High]]/Table2[[#This Row],[Close Price]])-1</f>
        <v>7.0105443146195601E-2</v>
      </c>
      <c r="AG722" s="1">
        <f>(Table2[[#This Row],[Close Price]]/Table2[[#This Row],[Current Month Low]])-1</f>
        <v>8.1884786668580123E-3</v>
      </c>
      <c r="AH722" s="1">
        <f>(Table2[[#This Row],[Current Month High]]/Table2[[#This Row],[Close Price]])-1</f>
        <v>0.11726987745796524</v>
      </c>
      <c r="AI722">
        <v>57.6375035622684</v>
      </c>
      <c r="AJ722">
        <v>0.81884786668580101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-0.05</v>
      </c>
      <c r="AM722" t="s">
        <v>3161</v>
      </c>
      <c r="AN722">
        <v>-5.96</v>
      </c>
      <c r="AO722" t="s">
        <v>3161</v>
      </c>
      <c r="AP722">
        <v>-4.9192029888536E-2</v>
      </c>
      <c r="AQ722">
        <f>(Table2[[#This Row],[Sharpe Ratio]]-AVERAGE(Table2[Sharpe Ratio]))/_xlfn.STDEV.P(Table2[Sharpe Ratio])</f>
        <v>-1.2578322975577976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692</v>
      </c>
      <c r="AT722">
        <f>_xlfn.RANK.AVG(Table2[[#This Row],[6M Return vs Nifty Z-Score]],Table2[6M Return vs Nifty Z-Score])</f>
        <v>664</v>
      </c>
      <c r="AU722">
        <f>_xlfn.RANK.AVG(Table2[[#This Row],[Sharpe Ratio Z-Score]],Table2[Sharpe Ratio Z-Score])</f>
        <v>654</v>
      </c>
      <c r="AV722">
        <f>(Table2[[#This Row],[Rank 1Y]]+Table2[[#This Row],[Rank 6M]]+Table2[[#This Row],[Rank Sharpe]])/3</f>
        <v>670</v>
      </c>
    </row>
    <row r="723" spans="1:48" x14ac:dyDescent="0.3">
      <c r="A723" t="s">
        <v>1142</v>
      </c>
      <c r="B723" t="s">
        <v>1143</v>
      </c>
      <c r="C723" t="s">
        <v>3115</v>
      </c>
      <c r="D723" t="s">
        <v>280</v>
      </c>
      <c r="E723">
        <v>10362.359479794901</v>
      </c>
      <c r="F723">
        <v>770.05</v>
      </c>
      <c r="G723">
        <v>-45.1904128454605</v>
      </c>
      <c r="H723">
        <f>(Table2[[#This Row],[1Y Return vs Nifty]]-AVERAGE(Table2[1Y Return vs Nifty]))/_xlfn.STDEV.P(Table2[1Y Return vs Nifty])</f>
        <v>-1.2357749819642965</v>
      </c>
      <c r="I723">
        <v>-8.6250512317951191</v>
      </c>
      <c r="J723">
        <f>(Table2[[#This Row],[1M Return vs Nifty]]-AVERAGE(Table2[1M Return vs Nifty]))/_xlfn.STDEV.P(Table2[1M Return vs Nifty])</f>
        <v>-1.083933264007193</v>
      </c>
      <c r="K723">
        <v>-26.037470614871101</v>
      </c>
      <c r="L723">
        <f>(Table2[[#This Row],[6M Return vs Nifty]]-AVERAGE(Table2[6M Return vs Nifty]))/_xlfn.STDEV.P(Table2[6M Return vs Nifty])</f>
        <v>-1.0609831543241248</v>
      </c>
      <c r="M723">
        <v>-3.6294742419030199</v>
      </c>
      <c r="N723">
        <f>(Table2[[#This Row],[1W Return vs Nifty]]-AVERAGE(Table2[1W Return vs Nifty]))/_xlfn.STDEV.P(Table2[1W Return vs Nifty])</f>
        <v>-0.62371300132359353</v>
      </c>
      <c r="O723">
        <v>861.73</v>
      </c>
      <c r="P723">
        <v>895.12838262815205</v>
      </c>
      <c r="Q723">
        <v>930.14195325589196</v>
      </c>
      <c r="R723">
        <v>14.159200092348801</v>
      </c>
      <c r="S723" s="1">
        <f>(Table2[[#This Row],[Close Price]]-Table2[[#This Row],[20D EMA]])/Table2[[#This Row],[20D EMA]]</f>
        <v>-0.10639063279681578</v>
      </c>
      <c r="T723" s="1">
        <f>(Table2[[#This Row],[Close Price]]-Table2[[#This Row],[50D EMA]])/Table2[[#This Row],[50D EMA]]</f>
        <v>-0.13973233902036963</v>
      </c>
      <c r="U723" s="1">
        <f>(Table2[[#This Row],[Close Price]]-Table2[[#This Row],[200D EMA]])/Table2[[#This Row],[200D EMA]]</f>
        <v>-0.17211561385388774</v>
      </c>
      <c r="V723">
        <v>0.73505848192983803</v>
      </c>
      <c r="W723">
        <v>765.3</v>
      </c>
      <c r="X723">
        <v>814.5</v>
      </c>
      <c r="Y723">
        <v>765.3</v>
      </c>
      <c r="Z723">
        <v>829</v>
      </c>
      <c r="AA723">
        <v>765.3</v>
      </c>
      <c r="AB723">
        <v>917.45</v>
      </c>
      <c r="AC723" s="1">
        <f>(Table2[[#This Row],[Close Price]]/Table2[[#This Row],[Day Low]])-1</f>
        <v>6.2067163203971543E-3</v>
      </c>
      <c r="AD723" s="1">
        <f>(Table2[[#This Row],[Day High]]/Table2[[#This Row],[Close Price]])-1</f>
        <v>5.7723524446464669E-2</v>
      </c>
      <c r="AE723" s="1">
        <f>(Table2[[#This Row],[Close Price]]/Table2[[#This Row],[Current Week Low]])-1</f>
        <v>6.2067163203971543E-3</v>
      </c>
      <c r="AF723" s="1">
        <f>(Table2[[#This Row],[Current Week High]]/Table2[[#This Row],[Close Price]])-1</f>
        <v>7.6553470553860192E-2</v>
      </c>
      <c r="AG723" s="1">
        <f>(Table2[[#This Row],[Close Price]]/Table2[[#This Row],[Current Month Low]])-1</f>
        <v>6.2067163203971543E-3</v>
      </c>
      <c r="AH723" s="1">
        <f>(Table2[[#This Row],[Current Month High]]/Table2[[#This Row],[Close Price]])-1</f>
        <v>0.19141614180897348</v>
      </c>
      <c r="AI723">
        <v>62.067398220894702</v>
      </c>
      <c r="AJ723">
        <v>0.62067163203971498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-0.24</v>
      </c>
      <c r="AM723" t="s">
        <v>3161</v>
      </c>
      <c r="AN723">
        <v>-12.62</v>
      </c>
      <c r="AO723" t="s">
        <v>3161</v>
      </c>
      <c r="AP723">
        <v>-4.6888155555714003E-2</v>
      </c>
      <c r="AQ723">
        <f>(Table2[[#This Row],[Sharpe Ratio]]-AVERAGE(Table2[Sharpe Ratio]))/_xlfn.STDEV.P(Table2[Sharpe Ratio])</f>
        <v>-1.2307514493829135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707</v>
      </c>
      <c r="AT723">
        <f>_xlfn.RANK.AVG(Table2[[#This Row],[6M Return vs Nifty Z-Score]],Table2[6M Return vs Nifty Z-Score])</f>
        <v>656</v>
      </c>
      <c r="AU723">
        <f>_xlfn.RANK.AVG(Table2[[#This Row],[Sharpe Ratio Z-Score]],Table2[Sharpe Ratio Z-Score])</f>
        <v>648</v>
      </c>
      <c r="AV723">
        <f>(Table2[[#This Row],[Rank 1Y]]+Table2[[#This Row],[Rank 6M]]+Table2[[#This Row],[Rank Sharpe]])/3</f>
        <v>670.33333333333337</v>
      </c>
    </row>
    <row r="724" spans="1:48" x14ac:dyDescent="0.3">
      <c r="A724" t="s">
        <v>2265</v>
      </c>
      <c r="B724" t="s">
        <v>2266</v>
      </c>
      <c r="C724" t="s">
        <v>3133</v>
      </c>
      <c r="D724" t="s">
        <v>1985</v>
      </c>
      <c r="E724">
        <v>2377.061694814</v>
      </c>
      <c r="F724">
        <v>12.91</v>
      </c>
      <c r="G724">
        <v>-45.224061219947103</v>
      </c>
      <c r="H724">
        <f>(Table2[[#This Row],[1Y Return vs Nifty]]-AVERAGE(Table2[1Y Return vs Nifty]))/_xlfn.STDEV.P(Table2[1Y Return vs Nifty])</f>
        <v>-1.2363306272714945</v>
      </c>
      <c r="I724">
        <v>2.83252639881561</v>
      </c>
      <c r="J724">
        <f>(Table2[[#This Row],[1M Return vs Nifty]]-AVERAGE(Table2[1M Return vs Nifty]))/_xlfn.STDEV.P(Table2[1M Return vs Nifty])</f>
        <v>0.19827676323331994</v>
      </c>
      <c r="K724">
        <v>-35.578714872440898</v>
      </c>
      <c r="L724">
        <f>(Table2[[#This Row],[6M Return vs Nifty]]-AVERAGE(Table2[6M Return vs Nifty]))/_xlfn.STDEV.P(Table2[6M Return vs Nifty])</f>
        <v>-1.3916429873223259</v>
      </c>
      <c r="M724">
        <v>-3.9452330510478002</v>
      </c>
      <c r="N724">
        <f>(Table2[[#This Row],[1W Return vs Nifty]]-AVERAGE(Table2[1W Return vs Nifty]))/_xlfn.STDEV.P(Table2[1W Return vs Nifty])</f>
        <v>-0.68496652653522661</v>
      </c>
      <c r="O724">
        <v>13.91</v>
      </c>
      <c r="P724">
        <v>14.3043141156858</v>
      </c>
      <c r="Q724">
        <v>16.027707092239201</v>
      </c>
      <c r="R724">
        <v>26.526237043991799</v>
      </c>
      <c r="S724" s="1">
        <f>(Table2[[#This Row],[Close Price]]-Table2[[#This Row],[20D EMA]])/Table2[[#This Row],[20D EMA]]</f>
        <v>-7.1890726096333568E-2</v>
      </c>
      <c r="T724" s="1">
        <f>(Table2[[#This Row],[Close Price]]-Table2[[#This Row],[50D EMA]])/Table2[[#This Row],[50D EMA]]</f>
        <v>-9.7475076708279609E-2</v>
      </c>
      <c r="U724" s="1">
        <f>(Table2[[#This Row],[Close Price]]-Table2[[#This Row],[200D EMA]])/Table2[[#This Row],[200D EMA]]</f>
        <v>-0.19451984456022595</v>
      </c>
      <c r="V724">
        <v>0.84583504950831101</v>
      </c>
      <c r="W724">
        <v>12.88</v>
      </c>
      <c r="X724">
        <v>13.39</v>
      </c>
      <c r="Y724">
        <v>12.88</v>
      </c>
      <c r="Z724">
        <v>13.95</v>
      </c>
      <c r="AA724">
        <v>12.88</v>
      </c>
      <c r="AB724">
        <v>15.6</v>
      </c>
      <c r="AC724" s="1">
        <f>(Table2[[#This Row],[Close Price]]/Table2[[#This Row],[Day Low]])-1</f>
        <v>2.3291925465838137E-3</v>
      </c>
      <c r="AD724" s="1">
        <f>(Table2[[#This Row],[Day High]]/Table2[[#This Row],[Close Price]])-1</f>
        <v>3.7180480247869907E-2</v>
      </c>
      <c r="AE724" s="1">
        <f>(Table2[[#This Row],[Close Price]]/Table2[[#This Row],[Current Week Low]])-1</f>
        <v>2.3291925465838137E-3</v>
      </c>
      <c r="AF724" s="1">
        <f>(Table2[[#This Row],[Current Week High]]/Table2[[#This Row],[Close Price]])-1</f>
        <v>8.0557707203718021E-2</v>
      </c>
      <c r="AG724" s="1">
        <f>(Table2[[#This Row],[Close Price]]/Table2[[#This Row],[Current Month Low]])-1</f>
        <v>2.3291925465838137E-3</v>
      </c>
      <c r="AH724" s="1">
        <f>(Table2[[#This Row],[Current Month High]]/Table2[[#This Row],[Close Price]])-1</f>
        <v>0.20836560805577076</v>
      </c>
      <c r="AI724">
        <v>101.78156467854301</v>
      </c>
      <c r="AJ724">
        <v>0.46692607003890801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-0.12</v>
      </c>
      <c r="AM724" t="s">
        <v>3161</v>
      </c>
      <c r="AN724">
        <v>-10.16</v>
      </c>
      <c r="AO724" t="s">
        <v>3161</v>
      </c>
      <c r="AP724">
        <v>-2.1598228095970999E-2</v>
      </c>
      <c r="AQ724">
        <f>(Table2[[#This Row],[Sharpe Ratio]]-AVERAGE(Table2[Sharpe Ratio]))/_xlfn.STDEV.P(Table2[Sharpe Ratio])</f>
        <v>-0.93348146545447963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708</v>
      </c>
      <c r="AT724">
        <f>_xlfn.RANK.AVG(Table2[[#This Row],[6M Return vs Nifty Z-Score]],Table2[6M Return vs Nifty Z-Score])</f>
        <v>707</v>
      </c>
      <c r="AU724">
        <f>_xlfn.RANK.AVG(Table2[[#This Row],[Sharpe Ratio Z-Score]],Table2[Sharpe Ratio Z-Score])</f>
        <v>609</v>
      </c>
      <c r="AV724">
        <f>(Table2[[#This Row],[Rank 1Y]]+Table2[[#This Row],[Rank 6M]]+Table2[[#This Row],[Rank Sharpe]])/3</f>
        <v>674.66666666666663</v>
      </c>
    </row>
    <row r="725" spans="1:48" x14ac:dyDescent="0.3">
      <c r="A725" t="s">
        <v>1403</v>
      </c>
      <c r="B725" t="s">
        <v>1404</v>
      </c>
      <c r="C725" t="s">
        <v>3116</v>
      </c>
      <c r="D725" t="s">
        <v>24</v>
      </c>
      <c r="E725">
        <v>7530.3615739199904</v>
      </c>
      <c r="F725">
        <v>66.12</v>
      </c>
      <c r="G725">
        <v>-51.5761290884518</v>
      </c>
      <c r="H725">
        <f>(Table2[[#This Row],[1Y Return vs Nifty]]-AVERAGE(Table2[1Y Return vs Nifty]))/_xlfn.STDEV.P(Table2[1Y Return vs Nifty])</f>
        <v>-1.3412241549972577</v>
      </c>
      <c r="I725">
        <v>-9.8282094273452305</v>
      </c>
      <c r="J725">
        <f>(Table2[[#This Row],[1M Return vs Nifty]]-AVERAGE(Table2[1M Return vs Nifty]))/_xlfn.STDEV.P(Table2[1M Return vs Nifty])</f>
        <v>-1.2185779116305602</v>
      </c>
      <c r="K725">
        <v>-42.366400944144097</v>
      </c>
      <c r="L725">
        <f>(Table2[[#This Row],[6M Return vs Nifty]]-AVERAGE(Table2[6M Return vs Nifty]))/_xlfn.STDEV.P(Table2[6M Return vs Nifty])</f>
        <v>-1.6268759488024735</v>
      </c>
      <c r="M725">
        <v>-5.0520096497248304</v>
      </c>
      <c r="N725">
        <f>(Table2[[#This Row],[1W Return vs Nifty]]-AVERAGE(Table2[1W Return vs Nifty]))/_xlfn.STDEV.P(Table2[1W Return vs Nifty])</f>
        <v>-0.89966827460149956</v>
      </c>
      <c r="O725">
        <v>74</v>
      </c>
      <c r="P725">
        <v>78.645379083320094</v>
      </c>
      <c r="Q725">
        <v>87.616089043683203</v>
      </c>
      <c r="R725">
        <v>11.9484039347108</v>
      </c>
      <c r="S725" s="1">
        <f>(Table2[[#This Row],[Close Price]]-Table2[[#This Row],[20D EMA]])/Table2[[#This Row],[20D EMA]]</f>
        <v>-0.10648648648648643</v>
      </c>
      <c r="T725" s="1">
        <f>(Table2[[#This Row],[Close Price]]-Table2[[#This Row],[50D EMA]])/Table2[[#This Row],[50D EMA]]</f>
        <v>-0.15926401817009739</v>
      </c>
      <c r="U725" s="1">
        <f>(Table2[[#This Row],[Close Price]]-Table2[[#This Row],[200D EMA]])/Table2[[#This Row],[200D EMA]]</f>
        <v>-0.245344083242129</v>
      </c>
      <c r="V725">
        <v>0.79846284046504001</v>
      </c>
      <c r="W725">
        <v>65.81</v>
      </c>
      <c r="X725">
        <v>69.89</v>
      </c>
      <c r="Y725">
        <v>65.81</v>
      </c>
      <c r="Z725">
        <v>71.22</v>
      </c>
      <c r="AA725">
        <v>65.81</v>
      </c>
      <c r="AB725">
        <v>78.25</v>
      </c>
      <c r="AC725" s="1">
        <f>(Table2[[#This Row],[Close Price]]/Table2[[#This Row],[Day Low]])-1</f>
        <v>4.7105303145418276E-3</v>
      </c>
      <c r="AD725" s="1">
        <f>(Table2[[#This Row],[Day High]]/Table2[[#This Row],[Close Price]])-1</f>
        <v>5.7017543859648967E-2</v>
      </c>
      <c r="AE725" s="1">
        <f>(Table2[[#This Row],[Close Price]]/Table2[[#This Row],[Current Week Low]])-1</f>
        <v>4.7105303145418276E-3</v>
      </c>
      <c r="AF725" s="1">
        <f>(Table2[[#This Row],[Current Week High]]/Table2[[#This Row],[Close Price]])-1</f>
        <v>7.7132486388384658E-2</v>
      </c>
      <c r="AG725" s="1">
        <f>(Table2[[#This Row],[Close Price]]/Table2[[#This Row],[Current Month Low]])-1</f>
        <v>4.7105303145418276E-3</v>
      </c>
      <c r="AH725" s="1">
        <f>(Table2[[#This Row],[Current Month High]]/Table2[[#This Row],[Close Price]])-1</f>
        <v>0.18345432546884455</v>
      </c>
      <c r="AI725">
        <v>76.194797338173004</v>
      </c>
      <c r="AJ725">
        <v>0.47105303145418198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-0.19</v>
      </c>
      <c r="AM725" t="s">
        <v>3161</v>
      </c>
      <c r="AN725">
        <v>-12.12</v>
      </c>
      <c r="AO725" t="s">
        <v>3161</v>
      </c>
      <c r="AP725">
        <v>-1.7576052804959E-2</v>
      </c>
      <c r="AQ725">
        <f>(Table2[[#This Row],[Sharpe Ratio]]-AVERAGE(Table2[Sharpe Ratio]))/_xlfn.STDEV.P(Table2[Sharpe Ratio])</f>
        <v>-0.88620288049136442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717</v>
      </c>
      <c r="AT725">
        <f>_xlfn.RANK.AVG(Table2[[#This Row],[6M Return vs Nifty Z-Score]],Table2[6M Return vs Nifty Z-Score])</f>
        <v>722</v>
      </c>
      <c r="AU725">
        <f>_xlfn.RANK.AVG(Table2[[#This Row],[Sharpe Ratio Z-Score]],Table2[Sharpe Ratio Z-Score])</f>
        <v>591</v>
      </c>
      <c r="AV725">
        <f>(Table2[[#This Row],[Rank 1Y]]+Table2[[#This Row],[Rank 6M]]+Table2[[#This Row],[Rank Sharpe]])/3</f>
        <v>676.66666666666663</v>
      </c>
    </row>
    <row r="726" spans="1:48" x14ac:dyDescent="0.3">
      <c r="A726" t="s">
        <v>2341</v>
      </c>
      <c r="B726" t="s">
        <v>2342</v>
      </c>
      <c r="C726" t="s">
        <v>3130</v>
      </c>
      <c r="D726" t="s">
        <v>414</v>
      </c>
      <c r="E726">
        <v>2213.097133236</v>
      </c>
      <c r="F726">
        <v>192.17</v>
      </c>
      <c r="G726">
        <v>-53.296788492674303</v>
      </c>
      <c r="H726">
        <f>(Table2[[#This Row],[1Y Return vs Nifty]]-AVERAGE(Table2[1Y Return vs Nifty]))/_xlfn.STDEV.P(Table2[1Y Return vs Nifty])</f>
        <v>-1.3696378997272707</v>
      </c>
      <c r="I726">
        <v>-1.94835891085039</v>
      </c>
      <c r="J726">
        <f>(Table2[[#This Row],[1M Return vs Nifty]]-AVERAGE(Table2[1M Return vs Nifty]))/_xlfn.STDEV.P(Table2[1M Return vs Nifty])</f>
        <v>-0.33674898834990147</v>
      </c>
      <c r="K726">
        <v>-25.165387629663101</v>
      </c>
      <c r="L726">
        <f>(Table2[[#This Row],[6M Return vs Nifty]]-AVERAGE(Table2[6M Return vs Nifty]))/_xlfn.STDEV.P(Table2[6M Return vs Nifty])</f>
        <v>-1.030760386049361</v>
      </c>
      <c r="M726">
        <v>-0.22113415870497699</v>
      </c>
      <c r="N726">
        <f>(Table2[[#This Row],[1W Return vs Nifty]]-AVERAGE(Table2[1W Return vs Nifty]))/_xlfn.STDEV.P(Table2[1W Return vs Nifty])</f>
        <v>3.7465211824104581E-2</v>
      </c>
      <c r="O726">
        <v>202.8</v>
      </c>
      <c r="P726">
        <v>209.09227198014801</v>
      </c>
      <c r="Q726">
        <v>239.257307965953</v>
      </c>
      <c r="R726">
        <v>27.0657392363116</v>
      </c>
      <c r="S726" s="1">
        <f>(Table2[[#This Row],[Close Price]]-Table2[[#This Row],[20D EMA]])/Table2[[#This Row],[20D EMA]]</f>
        <v>-5.241617357001984E-2</v>
      </c>
      <c r="T726" s="1">
        <f>(Table2[[#This Row],[Close Price]]-Table2[[#This Row],[50D EMA]])/Table2[[#This Row],[50D EMA]]</f>
        <v>-8.0932077593736648E-2</v>
      </c>
      <c r="U726" s="1">
        <f>(Table2[[#This Row],[Close Price]]-Table2[[#This Row],[200D EMA]])/Table2[[#This Row],[200D EMA]]</f>
        <v>-0.1968061430025522</v>
      </c>
      <c r="V726">
        <v>0.47886268334405202</v>
      </c>
      <c r="W726">
        <v>190.1</v>
      </c>
      <c r="X726">
        <v>198.68</v>
      </c>
      <c r="Y726">
        <v>190.1</v>
      </c>
      <c r="Z726">
        <v>203</v>
      </c>
      <c r="AA726">
        <v>190.1</v>
      </c>
      <c r="AB726">
        <v>210.51</v>
      </c>
      <c r="AC726" s="1">
        <f>(Table2[[#This Row],[Close Price]]/Table2[[#This Row],[Day Low]])-1</f>
        <v>1.0889005786428152E-2</v>
      </c>
      <c r="AD726" s="1">
        <f>(Table2[[#This Row],[Day High]]/Table2[[#This Row],[Close Price]])-1</f>
        <v>3.3876255398865629E-2</v>
      </c>
      <c r="AE726" s="1">
        <f>(Table2[[#This Row],[Close Price]]/Table2[[#This Row],[Current Week Low]])-1</f>
        <v>1.0889005786428152E-2</v>
      </c>
      <c r="AF726" s="1">
        <f>(Table2[[#This Row],[Current Week High]]/Table2[[#This Row],[Close Price]])-1</f>
        <v>5.6356351147421657E-2</v>
      </c>
      <c r="AG726" s="1">
        <f>(Table2[[#This Row],[Close Price]]/Table2[[#This Row],[Current Month Low]])-1</f>
        <v>1.0889005786428152E-2</v>
      </c>
      <c r="AH726" s="1">
        <f>(Table2[[#This Row],[Current Month High]]/Table2[[#This Row],[Close Price]])-1</f>
        <v>9.5436332414008396E-2</v>
      </c>
      <c r="AI726">
        <v>124.670864338866</v>
      </c>
      <c r="AJ726">
        <v>1.0889005786428101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-0.08</v>
      </c>
      <c r="AM726" t="s">
        <v>3161</v>
      </c>
      <c r="AN726">
        <v>-5.52</v>
      </c>
      <c r="AO726" t="s">
        <v>3161</v>
      </c>
      <c r="AP726">
        <v>-5.6086345363446997E-2</v>
      </c>
      <c r="AQ726">
        <f>(Table2[[#This Row],[Sharpe Ratio]]-AVERAGE(Table2[Sharpe Ratio]))/_xlfn.STDEV.P(Table2[Sharpe Ratio])</f>
        <v>-1.3388714011173759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719</v>
      </c>
      <c r="AT726">
        <f>_xlfn.RANK.AVG(Table2[[#This Row],[6M Return vs Nifty Z-Score]],Table2[6M Return vs Nifty Z-Score])</f>
        <v>648</v>
      </c>
      <c r="AU726">
        <f>_xlfn.RANK.AVG(Table2[[#This Row],[Sharpe Ratio Z-Score]],Table2[Sharpe Ratio Z-Score])</f>
        <v>668</v>
      </c>
      <c r="AV726">
        <f>(Table2[[#This Row],[Rank 1Y]]+Table2[[#This Row],[Rank 6M]]+Table2[[#This Row],[Rank Sharpe]])/3</f>
        <v>678.33333333333337</v>
      </c>
    </row>
    <row r="727" spans="1:48" x14ac:dyDescent="0.3">
      <c r="A727" t="s">
        <v>1377</v>
      </c>
      <c r="B727" t="s">
        <v>1378</v>
      </c>
      <c r="C727" t="s">
        <v>3125</v>
      </c>
      <c r="D727" t="s">
        <v>83</v>
      </c>
      <c r="E727">
        <v>7800.7681167800001</v>
      </c>
      <c r="F727">
        <v>264.2</v>
      </c>
      <c r="G727">
        <v>-61.904626427266997</v>
      </c>
      <c r="H727">
        <f>(Table2[[#This Row],[1Y Return vs Nifty]]-AVERAGE(Table2[1Y Return vs Nifty]))/_xlfn.STDEV.P(Table2[1Y Return vs Nifty])</f>
        <v>-1.5117816087905718</v>
      </c>
      <c r="I727">
        <v>0.37411377953090302</v>
      </c>
      <c r="J727">
        <f>(Table2[[#This Row],[1M Return vs Nifty]]-AVERAGE(Table2[1M Return vs Nifty]))/_xlfn.STDEV.P(Table2[1M Return vs Nifty])</f>
        <v>-7.6842586874320731E-2</v>
      </c>
      <c r="K727">
        <v>-19.283033231943101</v>
      </c>
      <c r="L727">
        <f>(Table2[[#This Row],[6M Return vs Nifty]]-AVERAGE(Table2[6M Return vs Nifty]))/_xlfn.STDEV.P(Table2[6M Return vs Nifty])</f>
        <v>-0.82690245407752561</v>
      </c>
      <c r="M727">
        <v>-3.2592465831060902</v>
      </c>
      <c r="N727">
        <f>(Table2[[#This Row],[1W Return vs Nifty]]-AVERAGE(Table2[1W Return vs Nifty]))/_xlfn.STDEV.P(Table2[1W Return vs Nifty])</f>
        <v>-0.55189315473377598</v>
      </c>
      <c r="O727">
        <v>281.55</v>
      </c>
      <c r="P727">
        <v>287.44941575251403</v>
      </c>
      <c r="Q727">
        <v>324.17222866102799</v>
      </c>
      <c r="R727">
        <v>24.176946796136502</v>
      </c>
      <c r="S727" s="1">
        <f>(Table2[[#This Row],[Close Price]]-Table2[[#This Row],[20D EMA]])/Table2[[#This Row],[20D EMA]]</f>
        <v>-6.1623157520866709E-2</v>
      </c>
      <c r="T727" s="1">
        <f>(Table2[[#This Row],[Close Price]]-Table2[[#This Row],[50D EMA]])/Table2[[#This Row],[50D EMA]]</f>
        <v>-8.0881763811032209E-2</v>
      </c>
      <c r="U727" s="1">
        <f>(Table2[[#This Row],[Close Price]]-Table2[[#This Row],[200D EMA]])/Table2[[#This Row],[200D EMA]]</f>
        <v>-0.18500113013609876</v>
      </c>
      <c r="V727">
        <v>0.92195519500129697</v>
      </c>
      <c r="W727">
        <v>262</v>
      </c>
      <c r="X727">
        <v>276.85000000000002</v>
      </c>
      <c r="Y727">
        <v>262</v>
      </c>
      <c r="Z727">
        <v>281.85000000000002</v>
      </c>
      <c r="AA727">
        <v>262</v>
      </c>
      <c r="AB727">
        <v>298.5</v>
      </c>
      <c r="AC727" s="1">
        <f>(Table2[[#This Row],[Close Price]]/Table2[[#This Row],[Day Low]])-1</f>
        <v>8.3969465648854325E-3</v>
      </c>
      <c r="AD727" s="1">
        <f>(Table2[[#This Row],[Day High]]/Table2[[#This Row],[Close Price]])-1</f>
        <v>4.7880393641181129E-2</v>
      </c>
      <c r="AE727" s="1">
        <f>(Table2[[#This Row],[Close Price]]/Table2[[#This Row],[Current Week Low]])-1</f>
        <v>8.3969465648854325E-3</v>
      </c>
      <c r="AF727" s="1">
        <f>(Table2[[#This Row],[Current Week High]]/Table2[[#This Row],[Close Price]])-1</f>
        <v>6.6805450416351331E-2</v>
      </c>
      <c r="AG727" s="1">
        <f>(Table2[[#This Row],[Close Price]]/Table2[[#This Row],[Current Month Low]])-1</f>
        <v>8.3969465648854325E-3</v>
      </c>
      <c r="AH727" s="1">
        <f>(Table2[[#This Row],[Current Month High]]/Table2[[#This Row],[Close Price]])-1</f>
        <v>0.12982588947766849</v>
      </c>
      <c r="AI727">
        <v>72.236941710825107</v>
      </c>
      <c r="AJ727">
        <v>1.2260536398467301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-0.14000000000000001</v>
      </c>
      <c r="AM727" t="s">
        <v>3161</v>
      </c>
      <c r="AN727">
        <v>-6.13</v>
      </c>
      <c r="AO727" t="s">
        <v>3161</v>
      </c>
      <c r="AP727">
        <v>-0.109479800565073</v>
      </c>
      <c r="AQ727">
        <f>(Table2[[#This Row],[Sharpe Ratio]]-AVERAGE(Table2[Sharpe Ratio]))/_xlfn.STDEV.P(Table2[Sharpe Ratio])</f>
        <v>-1.9664837813797043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728</v>
      </c>
      <c r="AT727">
        <f>_xlfn.RANK.AVG(Table2[[#This Row],[6M Return vs Nifty Z-Score]],Table2[6M Return vs Nifty Z-Score])</f>
        <v>594</v>
      </c>
      <c r="AU727">
        <f>_xlfn.RANK.AVG(Table2[[#This Row],[Sharpe Ratio Z-Score]],Table2[Sharpe Ratio Z-Score])</f>
        <v>719</v>
      </c>
      <c r="AV727">
        <f>(Table2[[#This Row],[Rank 1Y]]+Table2[[#This Row],[Rank 6M]]+Table2[[#This Row],[Rank Sharpe]])/3</f>
        <v>680.33333333333337</v>
      </c>
    </row>
    <row r="728" spans="1:48" x14ac:dyDescent="0.3">
      <c r="A728" t="s">
        <v>1612</v>
      </c>
      <c r="B728" t="s">
        <v>1613</v>
      </c>
      <c r="C728" t="s">
        <v>3117</v>
      </c>
      <c r="D728" t="s">
        <v>739</v>
      </c>
      <c r="E728">
        <v>5627.6487696599997</v>
      </c>
      <c r="F728">
        <v>115.38</v>
      </c>
      <c r="G728">
        <v>-47.797873800178102</v>
      </c>
      <c r="H728">
        <f>(Table2[[#This Row],[1Y Return vs Nifty]]-AVERAGE(Table2[1Y Return vs Nifty]))/_xlfn.STDEV.P(Table2[1Y Return vs Nifty])</f>
        <v>-1.2788327363223115</v>
      </c>
      <c r="I728">
        <v>-0.98897660996382897</v>
      </c>
      <c r="J728">
        <f>(Table2[[#This Row],[1M Return vs Nifty]]-AVERAGE(Table2[1M Return vs Nifty]))/_xlfn.STDEV.P(Table2[1M Return vs Nifty])</f>
        <v>-0.22938514183601555</v>
      </c>
      <c r="K728">
        <v>-20.223543801286901</v>
      </c>
      <c r="L728">
        <f>(Table2[[#This Row],[6M Return vs Nifty]]-AVERAGE(Table2[6M Return vs Nifty]))/_xlfn.STDEV.P(Table2[6M Return vs Nifty])</f>
        <v>-0.8594966377496952</v>
      </c>
      <c r="M728">
        <v>1.1317108332355299</v>
      </c>
      <c r="N728">
        <f>(Table2[[#This Row],[1W Return vs Nifty]]-AVERAGE(Table2[1W Return vs Nifty]))/_xlfn.STDEV.P(Table2[1W Return vs Nifty])</f>
        <v>0.29990135745595548</v>
      </c>
      <c r="O728">
        <v>122.75</v>
      </c>
      <c r="P728">
        <v>127.3114826102</v>
      </c>
      <c r="Q728">
        <v>135.013718006967</v>
      </c>
      <c r="R728">
        <v>30.9461484327717</v>
      </c>
      <c r="S728" s="1">
        <f>(Table2[[#This Row],[Close Price]]-Table2[[#This Row],[20D EMA]])/Table2[[#This Row],[20D EMA]]</f>
        <v>-6.0040733197556047E-2</v>
      </c>
      <c r="T728" s="1">
        <f>(Table2[[#This Row],[Close Price]]-Table2[[#This Row],[50D EMA]])/Table2[[#This Row],[50D EMA]]</f>
        <v>-9.3718825400310554E-2</v>
      </c>
      <c r="U728" s="1">
        <f>(Table2[[#This Row],[Close Price]]-Table2[[#This Row],[200D EMA]])/Table2[[#This Row],[200D EMA]]</f>
        <v>-0.14542017134846891</v>
      </c>
      <c r="V728">
        <v>0.80547255455436495</v>
      </c>
      <c r="W728">
        <v>114.56</v>
      </c>
      <c r="X728">
        <v>121.35</v>
      </c>
      <c r="Y728">
        <v>114.56</v>
      </c>
      <c r="Z728">
        <v>123.8</v>
      </c>
      <c r="AA728">
        <v>114.56</v>
      </c>
      <c r="AB728">
        <v>128.30000000000001</v>
      </c>
      <c r="AC728" s="1">
        <f>(Table2[[#This Row],[Close Price]]/Table2[[#This Row],[Day Low]])-1</f>
        <v>7.1578212290501764E-3</v>
      </c>
      <c r="AD728" s="1">
        <f>(Table2[[#This Row],[Day High]]/Table2[[#This Row],[Close Price]])-1</f>
        <v>5.1742069682787273E-2</v>
      </c>
      <c r="AE728" s="1">
        <f>(Table2[[#This Row],[Close Price]]/Table2[[#This Row],[Current Week Low]])-1</f>
        <v>7.1578212290501764E-3</v>
      </c>
      <c r="AF728" s="1">
        <f>(Table2[[#This Row],[Current Week High]]/Table2[[#This Row],[Close Price]])-1</f>
        <v>7.2976252383428752E-2</v>
      </c>
      <c r="AG728" s="1">
        <f>(Table2[[#This Row],[Close Price]]/Table2[[#This Row],[Current Month Low]])-1</f>
        <v>7.1578212290501764E-3</v>
      </c>
      <c r="AH728" s="1">
        <f>(Table2[[#This Row],[Current Month High]]/Table2[[#This Row],[Close Price]])-1</f>
        <v>0.11197781244583127</v>
      </c>
      <c r="AI728">
        <v>44.132431963945201</v>
      </c>
      <c r="AJ728">
        <v>5.3698630136986099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-0.17</v>
      </c>
      <c r="AM728" t="s">
        <v>3161</v>
      </c>
      <c r="AN728">
        <v>-7.74</v>
      </c>
      <c r="AO728" t="s">
        <v>3161</v>
      </c>
      <c r="AP728">
        <v>-0.110510501242762</v>
      </c>
      <c r="AQ728">
        <f>(Table2[[#This Row],[Sharpe Ratio]]-AVERAGE(Table2[Sharpe Ratio]))/_xlfn.STDEV.P(Table2[Sharpe Ratio])</f>
        <v>-1.9785991334058954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714</v>
      </c>
      <c r="AT728">
        <f>_xlfn.RANK.AVG(Table2[[#This Row],[6M Return vs Nifty Z-Score]],Table2[6M Return vs Nifty Z-Score])</f>
        <v>607</v>
      </c>
      <c r="AU728">
        <f>_xlfn.RANK.AVG(Table2[[#This Row],[Sharpe Ratio Z-Score]],Table2[Sharpe Ratio Z-Score])</f>
        <v>720</v>
      </c>
      <c r="AV728">
        <f>(Table2[[#This Row],[Rank 1Y]]+Table2[[#This Row],[Rank 6M]]+Table2[[#This Row],[Rank Sharpe]])/3</f>
        <v>680.33333333333337</v>
      </c>
    </row>
    <row r="729" spans="1:48" x14ac:dyDescent="0.3">
      <c r="A729" t="s">
        <v>1991</v>
      </c>
      <c r="B729" t="s">
        <v>1992</v>
      </c>
      <c r="C729" t="s">
        <v>3116</v>
      </c>
      <c r="D729" t="s">
        <v>54</v>
      </c>
      <c r="E729">
        <v>3303.9238472400002</v>
      </c>
      <c r="F729">
        <v>463.35</v>
      </c>
      <c r="G729">
        <v>-64.933443657627095</v>
      </c>
      <c r="H729">
        <f>(Table2[[#This Row],[1Y Return vs Nifty]]-AVERAGE(Table2[1Y Return vs Nifty]))/_xlfn.STDEV.P(Table2[1Y Return vs Nifty])</f>
        <v>-1.5617973407861803</v>
      </c>
      <c r="I729">
        <v>-15.2536909847181</v>
      </c>
      <c r="J729">
        <f>(Table2[[#This Row],[1M Return vs Nifty]]-AVERAGE(Table2[1M Return vs Nifty]))/_xlfn.STDEV.P(Table2[1M Return vs Nifty])</f>
        <v>-1.8257400081706086</v>
      </c>
      <c r="K729">
        <v>-56.827214581472902</v>
      </c>
      <c r="L729">
        <f>(Table2[[#This Row],[6M Return vs Nifty]]-AVERAGE(Table2[6M Return vs Nifty]))/_xlfn.STDEV.P(Table2[6M Return vs Nifty])</f>
        <v>-2.1280275903762274</v>
      </c>
      <c r="M729">
        <v>-6.8444692940909304</v>
      </c>
      <c r="N729">
        <f>(Table2[[#This Row],[1W Return vs Nifty]]-AVERAGE(Table2[1W Return vs Nifty]))/_xlfn.STDEV.P(Table2[1W Return vs Nifty])</f>
        <v>-1.2473845340920504</v>
      </c>
      <c r="O729">
        <v>535.19000000000005</v>
      </c>
      <c r="P729">
        <v>582.93078103169296</v>
      </c>
      <c r="Q729">
        <v>717.50800935788698</v>
      </c>
      <c r="R729">
        <v>7.08140588902116</v>
      </c>
      <c r="S729" s="1">
        <f>(Table2[[#This Row],[Close Price]]-Table2[[#This Row],[20D EMA]])/Table2[[#This Row],[20D EMA]]</f>
        <v>-0.13423270240475349</v>
      </c>
      <c r="T729" s="1">
        <f>(Table2[[#This Row],[Close Price]]-Table2[[#This Row],[50D EMA]])/Table2[[#This Row],[50D EMA]]</f>
        <v>-0.20513718767784803</v>
      </c>
      <c r="U729" s="1">
        <f>(Table2[[#This Row],[Close Price]]-Table2[[#This Row],[200D EMA]])/Table2[[#This Row],[200D EMA]]</f>
        <v>-0.35422323659541904</v>
      </c>
      <c r="V729">
        <v>1.09140639272106</v>
      </c>
      <c r="W729">
        <v>461</v>
      </c>
      <c r="X729">
        <v>482.8</v>
      </c>
      <c r="Y729">
        <v>461</v>
      </c>
      <c r="Z729">
        <v>504.45</v>
      </c>
      <c r="AA729">
        <v>461</v>
      </c>
      <c r="AB729">
        <v>590.70000000000005</v>
      </c>
      <c r="AC729" s="1">
        <f>(Table2[[#This Row],[Close Price]]/Table2[[#This Row],[Day Low]])-1</f>
        <v>5.0976138828633388E-3</v>
      </c>
      <c r="AD729" s="1">
        <f>(Table2[[#This Row],[Day High]]/Table2[[#This Row],[Close Price]])-1</f>
        <v>4.1976907305492528E-2</v>
      </c>
      <c r="AE729" s="1">
        <f>(Table2[[#This Row],[Close Price]]/Table2[[#This Row],[Current Week Low]])-1</f>
        <v>5.0976138828633388E-3</v>
      </c>
      <c r="AF729" s="1">
        <f>(Table2[[#This Row],[Current Week High]]/Table2[[#This Row],[Close Price]])-1</f>
        <v>8.8701845257364687E-2</v>
      </c>
      <c r="AG729" s="1">
        <f>(Table2[[#This Row],[Close Price]]/Table2[[#This Row],[Current Month Low]])-1</f>
        <v>5.0976138828633388E-3</v>
      </c>
      <c r="AH729" s="1">
        <f>(Table2[[#This Row],[Current Month High]]/Table2[[#This Row],[Close Price]])-1</f>
        <v>0.27484622855292984</v>
      </c>
      <c r="AI729">
        <v>168.30689543541499</v>
      </c>
      <c r="AJ729">
        <v>0.50976138828633299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-0.3</v>
      </c>
      <c r="AM729" t="s">
        <v>3161</v>
      </c>
      <c r="AN729">
        <v>-18.71</v>
      </c>
      <c r="AO729" t="s">
        <v>3161</v>
      </c>
      <c r="AP729">
        <v>-1.4897388973218E-2</v>
      </c>
      <c r="AQ729">
        <f>(Table2[[#This Row],[Sharpe Ratio]]-AVERAGE(Table2[Sharpe Ratio]))/_xlfn.STDEV.P(Table2[Sharpe Ratio])</f>
        <v>-0.8547165760929486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730</v>
      </c>
      <c r="AT729">
        <f>_xlfn.RANK.AVG(Table2[[#This Row],[6M Return vs Nifty Z-Score]],Table2[6M Return vs Nifty Z-Score])</f>
        <v>731</v>
      </c>
      <c r="AU729">
        <f>_xlfn.RANK.AVG(Table2[[#This Row],[Sharpe Ratio Z-Score]],Table2[Sharpe Ratio Z-Score])</f>
        <v>586</v>
      </c>
      <c r="AV729">
        <f>(Table2[[#This Row],[Rank 1Y]]+Table2[[#This Row],[Rank 6M]]+Table2[[#This Row],[Rank Sharpe]])/3</f>
        <v>682.33333333333337</v>
      </c>
    </row>
    <row r="730" spans="1:48" x14ac:dyDescent="0.3">
      <c r="A730" t="s">
        <v>2325</v>
      </c>
      <c r="B730" t="s">
        <v>2326</v>
      </c>
      <c r="C730" t="s">
        <v>3125</v>
      </c>
      <c r="D730" t="s">
        <v>1234</v>
      </c>
      <c r="E730">
        <v>2261.7927175750001</v>
      </c>
      <c r="F730">
        <v>312.85000000000002</v>
      </c>
      <c r="G730">
        <v>-56.661786490271503</v>
      </c>
      <c r="H730">
        <f>(Table2[[#This Row],[1Y Return vs Nifty]]-AVERAGE(Table2[1Y Return vs Nifty]))/_xlfn.STDEV.P(Table2[1Y Return vs Nifty])</f>
        <v>-1.4252050816379369</v>
      </c>
      <c r="I730">
        <v>5.52417261962227</v>
      </c>
      <c r="J730">
        <f>(Table2[[#This Row],[1M Return vs Nifty]]-AVERAGE(Table2[1M Return vs Nifty]))/_xlfn.STDEV.P(Table2[1M Return vs Nifty])</f>
        <v>0.49949713331239814</v>
      </c>
      <c r="K730">
        <v>-27.3623636730829</v>
      </c>
      <c r="L730">
        <f>(Table2[[#This Row],[6M Return vs Nifty]]-AVERAGE(Table2[6M Return vs Nifty]))/_xlfn.STDEV.P(Table2[6M Return vs Nifty])</f>
        <v>-1.1068984359731844</v>
      </c>
      <c r="M730">
        <v>11.7286132831731</v>
      </c>
      <c r="N730">
        <f>(Table2[[#This Row],[1W Return vs Nifty]]-AVERAGE(Table2[1W Return vs Nifty]))/_xlfn.STDEV.P(Table2[1W Return vs Nifty])</f>
        <v>2.3555768052463795</v>
      </c>
      <c r="O730">
        <v>325.58999999999997</v>
      </c>
      <c r="P730">
        <v>346.66275046229902</v>
      </c>
      <c r="Q730">
        <v>397.35217976771702</v>
      </c>
      <c r="R730">
        <v>43.074536143482902</v>
      </c>
      <c r="S730" s="1">
        <f>(Table2[[#This Row],[Close Price]]-Table2[[#This Row],[20D EMA]])/Table2[[#This Row],[20D EMA]]</f>
        <v>-3.9128965877330238E-2</v>
      </c>
      <c r="T730" s="1">
        <f>(Table2[[#This Row],[Close Price]]-Table2[[#This Row],[50D EMA]])/Table2[[#This Row],[50D EMA]]</f>
        <v>-9.7537882040130724E-2</v>
      </c>
      <c r="U730" s="1">
        <f>(Table2[[#This Row],[Close Price]]-Table2[[#This Row],[200D EMA]])/Table2[[#This Row],[200D EMA]]</f>
        <v>-0.21266318412325064</v>
      </c>
      <c r="V730">
        <v>1.3956380465041101</v>
      </c>
      <c r="W730">
        <v>309.95</v>
      </c>
      <c r="X730">
        <v>343.95</v>
      </c>
      <c r="Y730">
        <v>309.95</v>
      </c>
      <c r="Z730">
        <v>348.8</v>
      </c>
      <c r="AA730">
        <v>281.05</v>
      </c>
      <c r="AB730">
        <v>348.8</v>
      </c>
      <c r="AC730" s="1">
        <f>(Table2[[#This Row],[Close Price]]/Table2[[#This Row],[Day Low]])-1</f>
        <v>9.3563477980320719E-3</v>
      </c>
      <c r="AD730" s="1">
        <f>(Table2[[#This Row],[Day High]]/Table2[[#This Row],[Close Price]])-1</f>
        <v>9.940866229822598E-2</v>
      </c>
      <c r="AE730" s="1">
        <f>(Table2[[#This Row],[Close Price]]/Table2[[#This Row],[Current Week Low]])-1</f>
        <v>9.3563477980320719E-3</v>
      </c>
      <c r="AF730" s="1">
        <f>(Table2[[#This Row],[Current Week High]]/Table2[[#This Row],[Close Price]])-1</f>
        <v>0.11491129934473387</v>
      </c>
      <c r="AG730" s="1">
        <f>(Table2[[#This Row],[Close Price]]/Table2[[#This Row],[Current Month Low]])-1</f>
        <v>0.11314712684575712</v>
      </c>
      <c r="AH730" s="1">
        <f>(Table2[[#This Row],[Current Month High]]/Table2[[#This Row],[Close Price]])-1</f>
        <v>0.11491129934473387</v>
      </c>
      <c r="AI730">
        <v>77.209525331628498</v>
      </c>
      <c r="AJ730">
        <v>11.314712684575699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-0.28999999999999998</v>
      </c>
      <c r="AM730" t="s">
        <v>3161</v>
      </c>
      <c r="AN730">
        <v>3.56</v>
      </c>
      <c r="AO730" t="s">
        <v>3162</v>
      </c>
      <c r="AP730">
        <v>-5.4388610351856E-2</v>
      </c>
      <c r="AQ730">
        <f>(Table2[[#This Row],[Sharpe Ratio]]-AVERAGE(Table2[Sharpe Ratio]))/_xlfn.STDEV.P(Table2[Sharpe Ratio])</f>
        <v>-1.3189154063675388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723</v>
      </c>
      <c r="AT730">
        <f>_xlfn.RANK.AVG(Table2[[#This Row],[6M Return vs Nifty Z-Score]],Table2[6M Return vs Nifty Z-Score])</f>
        <v>665</v>
      </c>
      <c r="AU730">
        <f>_xlfn.RANK.AVG(Table2[[#This Row],[Sharpe Ratio Z-Score]],Table2[Sharpe Ratio Z-Score])</f>
        <v>662</v>
      </c>
      <c r="AV730">
        <f>(Table2[[#This Row],[Rank 1Y]]+Table2[[#This Row],[Rank 6M]]+Table2[[#This Row],[Rank Sharpe]])/3</f>
        <v>683.33333333333337</v>
      </c>
    </row>
    <row r="731" spans="1:48" x14ac:dyDescent="0.3">
      <c r="A731" t="s">
        <v>1593</v>
      </c>
      <c r="B731" t="s">
        <v>1594</v>
      </c>
      <c r="C731" t="s">
        <v>3127</v>
      </c>
      <c r="D731" t="s">
        <v>456</v>
      </c>
      <c r="E731">
        <v>5787.8724856500003</v>
      </c>
      <c r="F731">
        <v>523.5</v>
      </c>
      <c r="G731">
        <v>-42.815941890406897</v>
      </c>
      <c r="H731">
        <f>(Table2[[#This Row],[1Y Return vs Nifty]]-AVERAGE(Table2[1Y Return vs Nifty]))/_xlfn.STDEV.P(Table2[1Y Return vs Nifty])</f>
        <v>-1.1965646586311856</v>
      </c>
      <c r="I731">
        <v>-2.1701215893499102</v>
      </c>
      <c r="J731">
        <f>(Table2[[#This Row],[1M Return vs Nifty]]-AVERAGE(Table2[1M Return vs Nifty]))/_xlfn.STDEV.P(Table2[1M Return vs Nifty])</f>
        <v>-0.36156630482001845</v>
      </c>
      <c r="K731">
        <v>-25.2416388654046</v>
      </c>
      <c r="L731">
        <f>(Table2[[#This Row],[6M Return vs Nifty]]-AVERAGE(Table2[6M Return vs Nifty]))/_xlfn.STDEV.P(Table2[6M Return vs Nifty])</f>
        <v>-1.0334029366638879</v>
      </c>
      <c r="M731">
        <v>-5.0514611284995202E-2</v>
      </c>
      <c r="N731">
        <f>(Table2[[#This Row],[1W Return vs Nifty]]-AVERAGE(Table2[1W Return vs Nifty]))/_xlfn.STDEV.P(Table2[1W Return vs Nifty])</f>
        <v>7.056341351099818E-2</v>
      </c>
      <c r="O731">
        <v>549.02</v>
      </c>
      <c r="P731">
        <v>571.96715270595405</v>
      </c>
      <c r="Q731">
        <v>615.896514319723</v>
      </c>
      <c r="R731">
        <v>9.8347576255297309</v>
      </c>
      <c r="S731" s="1">
        <f>(Table2[[#This Row],[Close Price]]-Table2[[#This Row],[20D EMA]])/Table2[[#This Row],[20D EMA]]</f>
        <v>-4.648282394084001E-2</v>
      </c>
      <c r="T731" s="1">
        <f>(Table2[[#This Row],[Close Price]]-Table2[[#This Row],[50D EMA]])/Table2[[#This Row],[50D EMA]]</f>
        <v>-8.4737650539297341E-2</v>
      </c>
      <c r="U731" s="1">
        <f>(Table2[[#This Row],[Close Price]]-Table2[[#This Row],[200D EMA]])/Table2[[#This Row],[200D EMA]]</f>
        <v>-0.15001954414659716</v>
      </c>
      <c r="V731">
        <v>0.61729494513583505</v>
      </c>
      <c r="W731">
        <v>521.4</v>
      </c>
      <c r="X731">
        <v>537.29999999999995</v>
      </c>
      <c r="Y731">
        <v>521.4</v>
      </c>
      <c r="Z731">
        <v>540.70000000000005</v>
      </c>
      <c r="AA731">
        <v>521.4</v>
      </c>
      <c r="AB731">
        <v>566.95000000000005</v>
      </c>
      <c r="AC731" s="1">
        <f>(Table2[[#This Row],[Close Price]]/Table2[[#This Row],[Day Low]])-1</f>
        <v>4.0276179516687272E-3</v>
      </c>
      <c r="AD731" s="1">
        <f>(Table2[[#This Row],[Day High]]/Table2[[#This Row],[Close Price]])-1</f>
        <v>2.6361031518624456E-2</v>
      </c>
      <c r="AE731" s="1">
        <f>(Table2[[#This Row],[Close Price]]/Table2[[#This Row],[Current Week Low]])-1</f>
        <v>4.0276179516687272E-3</v>
      </c>
      <c r="AF731" s="1">
        <f>(Table2[[#This Row],[Current Week High]]/Table2[[#This Row],[Close Price]])-1</f>
        <v>3.2855778414517811E-2</v>
      </c>
      <c r="AG731" s="1">
        <f>(Table2[[#This Row],[Close Price]]/Table2[[#This Row],[Current Month Low]])-1</f>
        <v>4.0276179516687272E-3</v>
      </c>
      <c r="AH731" s="1">
        <f>(Table2[[#This Row],[Current Month High]]/Table2[[#This Row],[Close Price]])-1</f>
        <v>8.2999044890162521E-2</v>
      </c>
      <c r="AI731">
        <v>48.233046800381999</v>
      </c>
      <c r="AJ731">
        <v>0.412390908219051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-0.18</v>
      </c>
      <c r="AM731" t="s">
        <v>3161</v>
      </c>
      <c r="AN731">
        <v>-5.65</v>
      </c>
      <c r="AO731" t="s">
        <v>3161</v>
      </c>
      <c r="AP731">
        <v>-9.3295786522818003E-2</v>
      </c>
      <c r="AQ731">
        <f>(Table2[[#This Row],[Sharpe Ratio]]-AVERAGE(Table2[Sharpe Ratio]))/_xlfn.STDEV.P(Table2[Sharpe Ratio])</f>
        <v>-1.7762490880656576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700</v>
      </c>
      <c r="AT731">
        <f>_xlfn.RANK.AVG(Table2[[#This Row],[6M Return vs Nifty Z-Score]],Table2[6M Return vs Nifty Z-Score])</f>
        <v>649</v>
      </c>
      <c r="AU731">
        <f>_xlfn.RANK.AVG(Table2[[#This Row],[Sharpe Ratio Z-Score]],Table2[Sharpe Ratio Z-Score])</f>
        <v>705</v>
      </c>
      <c r="AV731">
        <f>(Table2[[#This Row],[Rank 1Y]]+Table2[[#This Row],[Rank 6M]]+Table2[[#This Row],[Rank Sharpe]])/3</f>
        <v>684.66666666666663</v>
      </c>
    </row>
    <row r="732" spans="1:48" x14ac:dyDescent="0.3">
      <c r="A732" t="s">
        <v>1074</v>
      </c>
      <c r="B732" t="s">
        <v>1075</v>
      </c>
      <c r="C732" t="s">
        <v>3133</v>
      </c>
      <c r="D732" t="s">
        <v>626</v>
      </c>
      <c r="E732">
        <v>11871.05951178</v>
      </c>
      <c r="F732">
        <v>126.21</v>
      </c>
      <c r="G732">
        <v>-74.679407635645902</v>
      </c>
      <c r="H732">
        <f>(Table2[[#This Row],[1Y Return vs Nifty]]-AVERAGE(Table2[1Y Return vs Nifty]))/_xlfn.STDEV.P(Table2[1Y Return vs Nifty])</f>
        <v>-1.7227352532747093</v>
      </c>
      <c r="I732">
        <v>2.8826138080995101</v>
      </c>
      <c r="J732">
        <f>(Table2[[#This Row],[1M Return vs Nifty]]-AVERAGE(Table2[1M Return vs Nifty]))/_xlfn.STDEV.P(Table2[1M Return vs Nifty])</f>
        <v>0.2038820124834525</v>
      </c>
      <c r="K732">
        <v>-20.743788905215801</v>
      </c>
      <c r="L732">
        <f>(Table2[[#This Row],[6M Return vs Nifty]]-AVERAGE(Table2[6M Return vs Nifty]))/_xlfn.STDEV.P(Table2[6M Return vs Nifty])</f>
        <v>-0.87752616875628087</v>
      </c>
      <c r="M732">
        <v>-1.4236991249500699</v>
      </c>
      <c r="N732">
        <f>(Table2[[#This Row],[1W Return vs Nifty]]-AVERAGE(Table2[1W Return vs Nifty]))/_xlfn.STDEV.P(Table2[1W Return vs Nifty])</f>
        <v>-0.19581836204681666</v>
      </c>
      <c r="O732">
        <v>130.01</v>
      </c>
      <c r="P732">
        <v>134.37033029547601</v>
      </c>
      <c r="Q732">
        <v>159.27881583483</v>
      </c>
      <c r="R732">
        <v>36.259774848423497</v>
      </c>
      <c r="S732" s="1">
        <f>(Table2[[#This Row],[Close Price]]-Table2[[#This Row],[20D EMA]])/Table2[[#This Row],[20D EMA]]</f>
        <v>-2.9228520883008979E-2</v>
      </c>
      <c r="T732" s="1">
        <f>(Table2[[#This Row],[Close Price]]-Table2[[#This Row],[50D EMA]])/Table2[[#This Row],[50D EMA]]</f>
        <v>-6.0730149859211574E-2</v>
      </c>
      <c r="U732" s="1">
        <f>(Table2[[#This Row],[Close Price]]-Table2[[#This Row],[200D EMA]])/Table2[[#This Row],[200D EMA]]</f>
        <v>-0.20761590712177272</v>
      </c>
      <c r="V732">
        <v>0.87638892081186404</v>
      </c>
      <c r="W732">
        <v>121.55</v>
      </c>
      <c r="X732">
        <v>127.67</v>
      </c>
      <c r="Y732">
        <v>121.55</v>
      </c>
      <c r="Z732">
        <v>136.4</v>
      </c>
      <c r="AA732">
        <v>121.55</v>
      </c>
      <c r="AB732">
        <v>143.55000000000001</v>
      </c>
      <c r="AC732" s="1">
        <f>(Table2[[#This Row],[Close Price]]/Table2[[#This Row],[Day Low]])-1</f>
        <v>3.8338132455779439E-2</v>
      </c>
      <c r="AD732" s="1">
        <f>(Table2[[#This Row],[Day High]]/Table2[[#This Row],[Close Price]])-1</f>
        <v>1.1568021551382701E-2</v>
      </c>
      <c r="AE732" s="1">
        <f>(Table2[[#This Row],[Close Price]]/Table2[[#This Row],[Current Week Low]])-1</f>
        <v>3.8338132455779439E-2</v>
      </c>
      <c r="AF732" s="1">
        <f>(Table2[[#This Row],[Current Week High]]/Table2[[#This Row],[Close Price]])-1</f>
        <v>8.073845178670469E-2</v>
      </c>
      <c r="AG732" s="1">
        <f>(Table2[[#This Row],[Close Price]]/Table2[[#This Row],[Current Month Low]])-1</f>
        <v>3.8338132455779439E-2</v>
      </c>
      <c r="AH732" s="1">
        <f>(Table2[[#This Row],[Current Month High]]/Table2[[#This Row],[Close Price]])-1</f>
        <v>0.13739006417874977</v>
      </c>
      <c r="AI732">
        <v>137.46137390064101</v>
      </c>
      <c r="AJ732">
        <v>1.0326609029778799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-0.06</v>
      </c>
      <c r="AM732" t="s">
        <v>3161</v>
      </c>
      <c r="AN732">
        <v>-6.21</v>
      </c>
      <c r="AO732" t="s">
        <v>3161</v>
      </c>
      <c r="AP732">
        <v>-0.110764010841199</v>
      </c>
      <c r="AQ732">
        <f>(Table2[[#This Row],[Sharpe Ratio]]-AVERAGE(Table2[Sharpe Ratio]))/_xlfn.STDEV.P(Table2[Sharpe Ratio])</f>
        <v>-1.981579007285448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731</v>
      </c>
      <c r="AT732">
        <f>_xlfn.RANK.AVG(Table2[[#This Row],[6M Return vs Nifty Z-Score]],Table2[6M Return vs Nifty Z-Score])</f>
        <v>610</v>
      </c>
      <c r="AU732">
        <f>_xlfn.RANK.AVG(Table2[[#This Row],[Sharpe Ratio Z-Score]],Table2[Sharpe Ratio Z-Score])</f>
        <v>721</v>
      </c>
      <c r="AV732">
        <f>(Table2[[#This Row],[Rank 1Y]]+Table2[[#This Row],[Rank 6M]]+Table2[[#This Row],[Rank Sharpe]])/3</f>
        <v>687.33333333333337</v>
      </c>
    </row>
    <row r="733" spans="1:48" x14ac:dyDescent="0.3">
      <c r="A733" t="s">
        <v>1729</v>
      </c>
      <c r="B733" t="s">
        <v>1730</v>
      </c>
      <c r="C733" t="s">
        <v>3125</v>
      </c>
      <c r="D733" t="s">
        <v>453</v>
      </c>
      <c r="E733">
        <v>4592.9866253699902</v>
      </c>
      <c r="F733">
        <v>285.75</v>
      </c>
      <c r="G733">
        <v>-56.318828521610897</v>
      </c>
      <c r="H733">
        <f>(Table2[[#This Row],[1Y Return vs Nifty]]-AVERAGE(Table2[1Y Return vs Nifty]))/_xlfn.STDEV.P(Table2[1Y Return vs Nifty])</f>
        <v>-1.4195417178422127</v>
      </c>
      <c r="I733">
        <v>-2.2457620979538699</v>
      </c>
      <c r="J733">
        <f>(Table2[[#This Row],[1M Return vs Nifty]]-AVERAGE(Table2[1M Return vs Nifty]))/_xlfn.STDEV.P(Table2[1M Return vs Nifty])</f>
        <v>-0.37003118472084962</v>
      </c>
      <c r="K733">
        <v>-34.4925619075795</v>
      </c>
      <c r="L733">
        <f>(Table2[[#This Row],[6M Return vs Nifty]]-AVERAGE(Table2[6M Return vs Nifty]))/_xlfn.STDEV.P(Table2[6M Return vs Nifty])</f>
        <v>-1.354001444115146</v>
      </c>
      <c r="M733">
        <v>-3.23276510096942</v>
      </c>
      <c r="N733">
        <f>(Table2[[#This Row],[1W Return vs Nifty]]-AVERAGE(Table2[1W Return vs Nifty]))/_xlfn.STDEV.P(Table2[1W Return vs Nifty])</f>
        <v>-0.54675605614231215</v>
      </c>
      <c r="O733">
        <v>297.52</v>
      </c>
      <c r="P733">
        <v>308.31972336017901</v>
      </c>
      <c r="Q733">
        <v>345.28998884819902</v>
      </c>
      <c r="R733">
        <v>13.938588847587599</v>
      </c>
      <c r="S733" s="1">
        <f>(Table2[[#This Row],[Close Price]]-Table2[[#This Row],[20D EMA]])/Table2[[#This Row],[20D EMA]]</f>
        <v>-3.9560365689701477E-2</v>
      </c>
      <c r="T733" s="1">
        <f>(Table2[[#This Row],[Close Price]]-Table2[[#This Row],[50D EMA]])/Table2[[#This Row],[50D EMA]]</f>
        <v>-7.3202333973986691E-2</v>
      </c>
      <c r="U733" s="1">
        <f>(Table2[[#This Row],[Close Price]]-Table2[[#This Row],[200D EMA]])/Table2[[#This Row],[200D EMA]]</f>
        <v>-0.17243473825235861</v>
      </c>
      <c r="V733">
        <v>0.31291604851944399</v>
      </c>
      <c r="W733">
        <v>274.95</v>
      </c>
      <c r="X733">
        <v>288.64999999999998</v>
      </c>
      <c r="Y733">
        <v>274.95</v>
      </c>
      <c r="Z733">
        <v>294.95</v>
      </c>
      <c r="AA733">
        <v>274.95</v>
      </c>
      <c r="AB733">
        <v>311.7</v>
      </c>
      <c r="AC733" s="1">
        <f>(Table2[[#This Row],[Close Price]]/Table2[[#This Row],[Day Low]])-1</f>
        <v>3.9279869067103235E-2</v>
      </c>
      <c r="AD733" s="1">
        <f>(Table2[[#This Row],[Day High]]/Table2[[#This Row],[Close Price]])-1</f>
        <v>1.0148731408573752E-2</v>
      </c>
      <c r="AE733" s="1">
        <f>(Table2[[#This Row],[Close Price]]/Table2[[#This Row],[Current Week Low]])-1</f>
        <v>3.9279869067103235E-2</v>
      </c>
      <c r="AF733" s="1">
        <f>(Table2[[#This Row],[Current Week High]]/Table2[[#This Row],[Close Price]])-1</f>
        <v>3.219597550306208E-2</v>
      </c>
      <c r="AG733" s="1">
        <f>(Table2[[#This Row],[Close Price]]/Table2[[#This Row],[Current Month Low]])-1</f>
        <v>3.9279869067103235E-2</v>
      </c>
      <c r="AH733" s="1">
        <f>(Table2[[#This Row],[Current Month High]]/Table2[[#This Row],[Close Price]])-1</f>
        <v>9.0813648293963212E-2</v>
      </c>
      <c r="AI733">
        <v>89.816272965879193</v>
      </c>
      <c r="AJ733">
        <v>8.7949743003997707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-0.16</v>
      </c>
      <c r="AM733" t="s">
        <v>3161</v>
      </c>
      <c r="AN733">
        <v>-7.3</v>
      </c>
      <c r="AO733" t="s">
        <v>3161</v>
      </c>
      <c r="AP733">
        <v>-9.7976344792361003E-2</v>
      </c>
      <c r="AQ733">
        <f>(Table2[[#This Row],[Sharpe Ratio]]-AVERAGE(Table2[Sharpe Ratio]))/_xlfn.STDEV.P(Table2[Sharpe Ratio])</f>
        <v>-1.8312666235559427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722</v>
      </c>
      <c r="AT733">
        <f>_xlfn.RANK.AVG(Table2[[#This Row],[6M Return vs Nifty Z-Score]],Table2[6M Return vs Nifty Z-Score])</f>
        <v>703</v>
      </c>
      <c r="AU733">
        <f>_xlfn.RANK.AVG(Table2[[#This Row],[Sharpe Ratio Z-Score]],Table2[Sharpe Ratio Z-Score])</f>
        <v>713</v>
      </c>
      <c r="AV733">
        <f>(Table2[[#This Row],[Rank 1Y]]+Table2[[#This Row],[Rank 6M]]+Table2[[#This Row],[Rank Sharpe]])/3</f>
        <v>712.66666666666663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CFFF-DE8C-4E52-BD4A-5465785EB087}">
  <dimension ref="A1:Q1470"/>
  <sheetViews>
    <sheetView topLeftCell="D899" workbookViewId="0">
      <selection sqref="A1:Q1136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</cols>
  <sheetData>
    <row r="1" spans="1:17" x14ac:dyDescent="0.3">
      <c r="A1" t="s">
        <v>0</v>
      </c>
      <c r="B1" t="s">
        <v>1</v>
      </c>
      <c r="C1" t="s">
        <v>3113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3114</v>
      </c>
      <c r="D2" t="s">
        <v>18</v>
      </c>
      <c r="E2">
        <v>1817909.61619138</v>
      </c>
      <c r="F2">
        <v>2686.7</v>
      </c>
      <c r="G2">
        <v>-4.2272425561082896</v>
      </c>
      <c r="H2">
        <v>-2.9983923499715002</v>
      </c>
      <c r="I2">
        <v>-18.785430723859701</v>
      </c>
      <c r="J2">
        <v>2.67457540469875</v>
      </c>
      <c r="K2">
        <v>2874.0887352459399</v>
      </c>
      <c r="L2">
        <v>2850.0669193357098</v>
      </c>
      <c r="M2">
        <v>29.931658972302898</v>
      </c>
      <c r="N2">
        <v>1.14703103028749</v>
      </c>
      <c r="O2">
        <v>19.760300740685601</v>
      </c>
      <c r="P2">
        <v>21.0061703373417</v>
      </c>
      <c r="Q2">
        <v>-3.3073977716525003E-2</v>
      </c>
    </row>
    <row r="3" spans="1:17" x14ac:dyDescent="0.3">
      <c r="A3" t="s">
        <v>19</v>
      </c>
      <c r="B3" t="s">
        <v>20</v>
      </c>
      <c r="C3" t="s">
        <v>3115</v>
      </c>
      <c r="D3" t="s">
        <v>21</v>
      </c>
      <c r="E3">
        <v>1452843.0428529</v>
      </c>
      <c r="F3">
        <v>4015.5</v>
      </c>
      <c r="G3">
        <v>-5.5856288929233902</v>
      </c>
      <c r="H3">
        <v>-5.0261831516184602E-2</v>
      </c>
      <c r="I3">
        <v>-5.6568497079703404</v>
      </c>
      <c r="J3">
        <v>0.83634822628056404</v>
      </c>
      <c r="K3">
        <v>4253.0109804148597</v>
      </c>
      <c r="L3">
        <v>4055.7897729823799</v>
      </c>
      <c r="M3">
        <v>15.758506557189801</v>
      </c>
      <c r="N3">
        <v>1.07337900085717</v>
      </c>
      <c r="O3">
        <v>14.3630930145685</v>
      </c>
      <c r="P3">
        <v>21.277559649652598</v>
      </c>
      <c r="Q3">
        <v>-2.2533417986344999E-2</v>
      </c>
    </row>
    <row r="4" spans="1:17" x14ac:dyDescent="0.3">
      <c r="A4" t="s">
        <v>22</v>
      </c>
      <c r="B4" t="s">
        <v>23</v>
      </c>
      <c r="C4" t="s">
        <v>3116</v>
      </c>
      <c r="D4" t="s">
        <v>24</v>
      </c>
      <c r="E4">
        <v>1308333.01830664</v>
      </c>
      <c r="F4">
        <v>1714.55</v>
      </c>
      <c r="G4">
        <v>-10.4403554996855</v>
      </c>
      <c r="H4">
        <v>4.1568147015152901</v>
      </c>
      <c r="I4">
        <v>3.8196436170024701</v>
      </c>
      <c r="J4">
        <v>4.40815030358148</v>
      </c>
      <c r="K4">
        <v>1672.7813399441</v>
      </c>
      <c r="L4">
        <v>1606.96802087633</v>
      </c>
      <c r="M4">
        <v>58.237903119263699</v>
      </c>
      <c r="N4">
        <v>0.66591423647422998</v>
      </c>
      <c r="O4">
        <v>4.6338689452042701</v>
      </c>
      <c r="P4">
        <v>25.741630303252499</v>
      </c>
      <c r="Q4">
        <v>-6.4588868751805001E-2</v>
      </c>
    </row>
    <row r="5" spans="1:17" x14ac:dyDescent="0.3">
      <c r="A5" t="s">
        <v>25</v>
      </c>
      <c r="B5" t="s">
        <v>26</v>
      </c>
      <c r="C5" t="s">
        <v>3117</v>
      </c>
      <c r="D5" t="s">
        <v>27</v>
      </c>
      <c r="E5">
        <v>1012913.9120548</v>
      </c>
      <c r="F5">
        <v>1692.25</v>
      </c>
      <c r="G5">
        <v>54.968635469076602</v>
      </c>
      <c r="H5">
        <v>3.2324560145816799</v>
      </c>
      <c r="I5">
        <v>20.857343429633499</v>
      </c>
      <c r="J5">
        <v>1.43397629753735</v>
      </c>
      <c r="K5">
        <v>1627.7783364265799</v>
      </c>
      <c r="L5">
        <v>1391.8377834626699</v>
      </c>
      <c r="M5">
        <v>48.675326378209803</v>
      </c>
      <c r="N5">
        <v>0.63416472632370002</v>
      </c>
      <c r="O5">
        <v>5.1263111242428598</v>
      </c>
      <c r="P5">
        <v>88.983192808085306</v>
      </c>
      <c r="Q5">
        <v>0.17448281716643599</v>
      </c>
    </row>
    <row r="6" spans="1:17" x14ac:dyDescent="0.3">
      <c r="A6" t="s">
        <v>28</v>
      </c>
      <c r="B6" t="s">
        <v>29</v>
      </c>
      <c r="C6" t="s">
        <v>3116</v>
      </c>
      <c r="D6" t="s">
        <v>24</v>
      </c>
      <c r="E6">
        <v>893369.20798125002</v>
      </c>
      <c r="F6">
        <v>1267.5</v>
      </c>
      <c r="G6">
        <v>10.1649381886232</v>
      </c>
      <c r="H6">
        <v>-0.11765173610433199</v>
      </c>
      <c r="I6">
        <v>7.08137040054583</v>
      </c>
      <c r="J6">
        <v>3.9990115716655001</v>
      </c>
      <c r="K6">
        <v>1243.58171926245</v>
      </c>
      <c r="L6">
        <v>1152.43375059854</v>
      </c>
      <c r="M6">
        <v>57.662664501943503</v>
      </c>
      <c r="N6">
        <v>0.78869551592531095</v>
      </c>
      <c r="O6">
        <v>7.4832347140039301</v>
      </c>
      <c r="P6">
        <v>40.989988876529402</v>
      </c>
      <c r="Q6">
        <v>6.2246845122967999E-2</v>
      </c>
    </row>
    <row r="7" spans="1:17" x14ac:dyDescent="0.3">
      <c r="A7" t="s">
        <v>30</v>
      </c>
      <c r="B7" t="s">
        <v>31</v>
      </c>
      <c r="C7" t="s">
        <v>3115</v>
      </c>
      <c r="D7" t="s">
        <v>21</v>
      </c>
      <c r="E7">
        <v>766915.97338896</v>
      </c>
      <c r="F7">
        <v>1851.6</v>
      </c>
      <c r="G7">
        <v>6.3025777606371101</v>
      </c>
      <c r="H7">
        <v>1.6663279264031401</v>
      </c>
      <c r="I7">
        <v>19.672467682196999</v>
      </c>
      <c r="J7">
        <v>-3.61613461257945</v>
      </c>
      <c r="K7">
        <v>1880.3674601151299</v>
      </c>
      <c r="L7">
        <v>1698.1227117742901</v>
      </c>
      <c r="M7">
        <v>33.705783024199199</v>
      </c>
      <c r="N7">
        <v>0.88674511494220698</v>
      </c>
      <c r="O7">
        <v>7.5529271980989403</v>
      </c>
      <c r="P7">
        <v>36.988125624237</v>
      </c>
      <c r="Q7">
        <v>-3.0385183628732999E-2</v>
      </c>
    </row>
    <row r="8" spans="1:17" x14ac:dyDescent="0.3">
      <c r="A8" t="s">
        <v>32</v>
      </c>
      <c r="B8" t="s">
        <v>33</v>
      </c>
      <c r="C8" t="s">
        <v>3116</v>
      </c>
      <c r="D8" t="s">
        <v>34</v>
      </c>
      <c r="E8">
        <v>705401.96748736</v>
      </c>
      <c r="F8">
        <v>790.4</v>
      </c>
      <c r="G8">
        <v>21.9773132262053</v>
      </c>
      <c r="H8">
        <v>8.7355123158390793</v>
      </c>
      <c r="I8">
        <v>-6.3896132229970801</v>
      </c>
      <c r="J8">
        <v>3.3721365753991099</v>
      </c>
      <c r="K8">
        <v>804.90569322037197</v>
      </c>
      <c r="L8">
        <v>771.817484017987</v>
      </c>
      <c r="M8">
        <v>39.895777632043099</v>
      </c>
      <c r="N8">
        <v>0.81017910055758402</v>
      </c>
      <c r="O8">
        <v>15.3846153846153</v>
      </c>
      <c r="P8">
        <v>45.5081001472754</v>
      </c>
      <c r="Q8">
        <v>4.8859106537080997E-2</v>
      </c>
    </row>
    <row r="9" spans="1:17" x14ac:dyDescent="0.3">
      <c r="A9" t="s">
        <v>35</v>
      </c>
      <c r="B9" t="s">
        <v>36</v>
      </c>
      <c r="C9" t="s">
        <v>3118</v>
      </c>
      <c r="D9" t="s">
        <v>37</v>
      </c>
      <c r="E9">
        <v>630089.88873054006</v>
      </c>
      <c r="F9">
        <v>2681.7</v>
      </c>
      <c r="G9">
        <v>-16.766239597237199</v>
      </c>
      <c r="H9">
        <v>-4.4988006725109999</v>
      </c>
      <c r="I9">
        <v>10.077111947375601</v>
      </c>
      <c r="J9">
        <v>-1.19223174732852</v>
      </c>
      <c r="K9">
        <v>2796.6608069879999</v>
      </c>
      <c r="L9">
        <v>2625.95601444874</v>
      </c>
      <c r="M9">
        <v>17.056781177373399</v>
      </c>
      <c r="N9">
        <v>0.71745453815600402</v>
      </c>
      <c r="O9">
        <v>13.174478875340199</v>
      </c>
      <c r="P9">
        <v>23.464008655417601</v>
      </c>
      <c r="Q9">
        <v>-3.9323154654708002E-2</v>
      </c>
    </row>
    <row r="10" spans="1:17" x14ac:dyDescent="0.3">
      <c r="A10" t="s">
        <v>38</v>
      </c>
      <c r="B10" t="s">
        <v>39</v>
      </c>
      <c r="C10" t="s">
        <v>3118</v>
      </c>
      <c r="D10" t="s">
        <v>40</v>
      </c>
      <c r="E10">
        <v>602716.97698937997</v>
      </c>
      <c r="F10">
        <v>481.8</v>
      </c>
      <c r="G10">
        <v>-14.2697138925784</v>
      </c>
      <c r="H10">
        <v>-0.99199512618456998</v>
      </c>
      <c r="I10">
        <v>3.7232172880363401</v>
      </c>
      <c r="J10">
        <v>-0.55563393914086701</v>
      </c>
      <c r="K10">
        <v>497.17863542620597</v>
      </c>
      <c r="L10">
        <v>465.52411137774902</v>
      </c>
      <c r="M10">
        <v>25.582803719210101</v>
      </c>
      <c r="N10">
        <v>0.87764294342065996</v>
      </c>
      <c r="O10">
        <v>9.6928185969281806</v>
      </c>
      <c r="P10">
        <v>20.646049830975301</v>
      </c>
      <c r="Q10">
        <v>0.124845754750025</v>
      </c>
    </row>
    <row r="11" spans="1:17" x14ac:dyDescent="0.3">
      <c r="A11" t="s">
        <v>41</v>
      </c>
      <c r="B11" t="s">
        <v>42</v>
      </c>
      <c r="C11" t="s">
        <v>3116</v>
      </c>
      <c r="D11" t="s">
        <v>43</v>
      </c>
      <c r="E11">
        <v>579053.53952654998</v>
      </c>
      <c r="F11">
        <v>915.5</v>
      </c>
      <c r="G11">
        <v>24.796183334267699</v>
      </c>
      <c r="H11">
        <v>-3.66574347004746</v>
      </c>
      <c r="I11">
        <v>-15.625549162550101</v>
      </c>
      <c r="J11">
        <v>-1.34533955792529</v>
      </c>
      <c r="K11">
        <v>1002.38088219837</v>
      </c>
      <c r="L11">
        <v>967.16698550661295</v>
      </c>
      <c r="M11">
        <v>24.416435002352699</v>
      </c>
      <c r="N11">
        <v>0.48395166047056398</v>
      </c>
      <c r="O11">
        <v>33.4789732386674</v>
      </c>
      <c r="P11">
        <v>53.260232694400202</v>
      </c>
      <c r="Q11">
        <v>-4.0556243017995999E-2</v>
      </c>
    </row>
    <row r="12" spans="1:17" x14ac:dyDescent="0.3">
      <c r="A12" t="s">
        <v>44</v>
      </c>
      <c r="B12" t="s">
        <v>45</v>
      </c>
      <c r="C12" t="s">
        <v>3115</v>
      </c>
      <c r="D12" t="s">
        <v>21</v>
      </c>
      <c r="E12">
        <v>493260.43796147499</v>
      </c>
      <c r="F12">
        <v>1822.75</v>
      </c>
      <c r="G12">
        <v>23.856115062752</v>
      </c>
      <c r="H12">
        <v>9.7358099132076497</v>
      </c>
      <c r="I12">
        <v>14.781883885453601</v>
      </c>
      <c r="J12">
        <v>1.52858296044232</v>
      </c>
      <c r="K12">
        <v>1759.7030575685701</v>
      </c>
      <c r="L12">
        <v>1575.3637022205201</v>
      </c>
      <c r="M12">
        <v>45.426090339457701</v>
      </c>
      <c r="N12">
        <v>1.01763027959839</v>
      </c>
      <c r="O12">
        <v>3.60718694280619</v>
      </c>
      <c r="P12">
        <v>50.385710160471902</v>
      </c>
      <c r="Q12">
        <v>4.770614315986E-2</v>
      </c>
    </row>
    <row r="13" spans="1:17" x14ac:dyDescent="0.3">
      <c r="A13" t="s">
        <v>46</v>
      </c>
      <c r="B13" t="s">
        <v>47</v>
      </c>
      <c r="C13" t="s">
        <v>3119</v>
      </c>
      <c r="D13" t="s">
        <v>48</v>
      </c>
      <c r="E13">
        <v>482884.45893099997</v>
      </c>
      <c r="F13">
        <v>3511.9</v>
      </c>
      <c r="G13">
        <v>-4.0193152509784698</v>
      </c>
      <c r="H13">
        <v>-0.88840315185560004</v>
      </c>
      <c r="I13">
        <v>-12.3516798416918</v>
      </c>
      <c r="J13">
        <v>2.9600544580628001</v>
      </c>
      <c r="K13">
        <v>3602.2559156570201</v>
      </c>
      <c r="L13">
        <v>3485.8882113036698</v>
      </c>
      <c r="M13">
        <v>39.669520656947199</v>
      </c>
      <c r="N13">
        <v>0.82117335306449402</v>
      </c>
      <c r="O13">
        <v>11.617642871380101</v>
      </c>
      <c r="P13">
        <v>22.959228331845299</v>
      </c>
      <c r="Q13">
        <v>0.109991140360748</v>
      </c>
    </row>
    <row r="14" spans="1:17" x14ac:dyDescent="0.3">
      <c r="A14" t="s">
        <v>49</v>
      </c>
      <c r="B14" t="s">
        <v>50</v>
      </c>
      <c r="C14" t="s">
        <v>3120</v>
      </c>
      <c r="D14" t="s">
        <v>51</v>
      </c>
      <c r="E14">
        <v>452886.47226235003</v>
      </c>
      <c r="F14">
        <v>1887.55</v>
      </c>
      <c r="G14">
        <v>43.781239684324703</v>
      </c>
      <c r="H14">
        <v>6.7749230447322004</v>
      </c>
      <c r="I14">
        <v>12.9987004667557</v>
      </c>
      <c r="J14">
        <v>1.4940759925271501</v>
      </c>
      <c r="K14">
        <v>1838.0350409610601</v>
      </c>
      <c r="L14">
        <v>1610.68292404726</v>
      </c>
      <c r="M14">
        <v>43.803282082771801</v>
      </c>
      <c r="N14">
        <v>0.67564048988816405</v>
      </c>
      <c r="O14">
        <v>3.8568514741331201</v>
      </c>
      <c r="P14">
        <v>76.678990967379605</v>
      </c>
      <c r="Q14">
        <v>0.14502246955112799</v>
      </c>
    </row>
    <row r="15" spans="1:17" x14ac:dyDescent="0.3">
      <c r="A15" t="s">
        <v>52</v>
      </c>
      <c r="B15" t="s">
        <v>53</v>
      </c>
      <c r="C15" t="s">
        <v>3116</v>
      </c>
      <c r="D15" t="s">
        <v>54</v>
      </c>
      <c r="E15">
        <v>413138.18014780001</v>
      </c>
      <c r="F15">
        <v>6677.9</v>
      </c>
      <c r="G15">
        <v>-38.277184096250103</v>
      </c>
      <c r="H15">
        <v>-5.9443007371914902</v>
      </c>
      <c r="I15">
        <v>-17.9855924491333</v>
      </c>
      <c r="J15">
        <v>-4.0953392722116897</v>
      </c>
      <c r="K15">
        <v>7168.8157722762999</v>
      </c>
      <c r="L15">
        <v>7061.31841759076</v>
      </c>
      <c r="M15">
        <v>14.5479905942562</v>
      </c>
      <c r="N15">
        <v>0.848392393746078</v>
      </c>
      <c r="O15">
        <v>18.0745443926983</v>
      </c>
      <c r="P15">
        <v>7.9204240602475702</v>
      </c>
      <c r="Q15">
        <v>-7.3194010868678994E-2</v>
      </c>
    </row>
    <row r="16" spans="1:17" x14ac:dyDescent="0.3">
      <c r="A16" t="s">
        <v>55</v>
      </c>
      <c r="B16" t="s">
        <v>56</v>
      </c>
      <c r="C16" t="s">
        <v>3121</v>
      </c>
      <c r="D16" t="s">
        <v>57</v>
      </c>
      <c r="E16">
        <v>403138.89452104998</v>
      </c>
      <c r="F16">
        <v>415.75</v>
      </c>
      <c r="G16">
        <v>54.441971331310498</v>
      </c>
      <c r="H16">
        <v>4.7502348229854698</v>
      </c>
      <c r="I16">
        <v>11.683738113676901</v>
      </c>
      <c r="J16">
        <v>2.2651035937150499</v>
      </c>
      <c r="K16">
        <v>414.72415706353701</v>
      </c>
      <c r="L16">
        <v>365.60756224028302</v>
      </c>
      <c r="M16">
        <v>38.106064885306601</v>
      </c>
      <c r="N16">
        <v>0.61694953082858395</v>
      </c>
      <c r="O16">
        <v>7.8653036680697399</v>
      </c>
      <c r="P16">
        <v>82.546652030735402</v>
      </c>
      <c r="Q16">
        <v>0.193462075274277</v>
      </c>
    </row>
    <row r="17" spans="1:17" x14ac:dyDescent="0.3">
      <c r="A17" t="s">
        <v>58</v>
      </c>
      <c r="B17" t="s">
        <v>59</v>
      </c>
      <c r="C17" t="s">
        <v>3122</v>
      </c>
      <c r="D17" t="s">
        <v>60</v>
      </c>
      <c r="E17">
        <v>374871.62105741998</v>
      </c>
      <c r="F17">
        <v>11923.3</v>
      </c>
      <c r="G17">
        <v>-9.8526020565297205</v>
      </c>
      <c r="H17">
        <v>1.3657893479150101</v>
      </c>
      <c r="I17">
        <v>-16.305099603353099</v>
      </c>
      <c r="J17">
        <v>-1.4125644916611999</v>
      </c>
      <c r="K17">
        <v>12494.5736356658</v>
      </c>
      <c r="L17">
        <v>11988.4050504076</v>
      </c>
      <c r="M17">
        <v>25.483017747896799</v>
      </c>
      <c r="N17">
        <v>0.92901326595656697</v>
      </c>
      <c r="O17">
        <v>14.7333372472385</v>
      </c>
      <c r="P17">
        <v>22.445353858477102</v>
      </c>
      <c r="Q17">
        <v>4.4663491156206998E-2</v>
      </c>
    </row>
    <row r="18" spans="1:17" x14ac:dyDescent="0.3">
      <c r="A18" t="s">
        <v>61</v>
      </c>
      <c r="B18" t="s">
        <v>62</v>
      </c>
      <c r="C18" t="s">
        <v>3116</v>
      </c>
      <c r="D18" t="s">
        <v>24</v>
      </c>
      <c r="E18">
        <v>363725.73932940001</v>
      </c>
      <c r="F18">
        <v>1175.75</v>
      </c>
      <c r="G18">
        <v>-1.7873713931297399</v>
      </c>
      <c r="H18">
        <v>0.69700899465633404</v>
      </c>
      <c r="I18">
        <v>1.9950025565079199</v>
      </c>
      <c r="J18">
        <v>4.4109357512564404</v>
      </c>
      <c r="K18">
        <v>1191.7757028201199</v>
      </c>
      <c r="L18">
        <v>1147.8632849344301</v>
      </c>
      <c r="M18">
        <v>48.7555368580649</v>
      </c>
      <c r="N18">
        <v>0.93796535118245095</v>
      </c>
      <c r="O18">
        <v>13.9400382734425</v>
      </c>
      <c r="P18">
        <v>23.581038469623699</v>
      </c>
      <c r="Q18">
        <v>4.7382973193393997E-2</v>
      </c>
    </row>
    <row r="19" spans="1:17" x14ac:dyDescent="0.3">
      <c r="A19" t="s">
        <v>63</v>
      </c>
      <c r="B19" t="s">
        <v>64</v>
      </c>
      <c r="C19" t="s">
        <v>3116</v>
      </c>
      <c r="D19" t="s">
        <v>24</v>
      </c>
      <c r="E19">
        <v>350543.16210725001</v>
      </c>
      <c r="F19">
        <v>1763.15</v>
      </c>
      <c r="G19">
        <v>-22.4407781523038</v>
      </c>
      <c r="H19">
        <v>-1.4067607406770399</v>
      </c>
      <c r="I19">
        <v>-12.1472296828439</v>
      </c>
      <c r="J19">
        <v>-4.1187536965012104</v>
      </c>
      <c r="K19">
        <v>1829.75469047806</v>
      </c>
      <c r="L19">
        <v>1792.69801714551</v>
      </c>
      <c r="M19">
        <v>27.977816304606701</v>
      </c>
      <c r="N19">
        <v>1.1572487419494699</v>
      </c>
      <c r="O19">
        <v>10.143776763179501</v>
      </c>
      <c r="P19">
        <v>14.204747870583301</v>
      </c>
      <c r="Q19">
        <v>-0.117530260766846</v>
      </c>
    </row>
    <row r="20" spans="1:17" x14ac:dyDescent="0.3">
      <c r="A20" t="s">
        <v>65</v>
      </c>
      <c r="B20" t="s">
        <v>66</v>
      </c>
      <c r="C20" t="s">
        <v>3122</v>
      </c>
      <c r="D20" t="s">
        <v>60</v>
      </c>
      <c r="E20">
        <v>345952.49440895999</v>
      </c>
      <c r="F20">
        <v>2887.2</v>
      </c>
      <c r="G20">
        <v>66.3358531652555</v>
      </c>
      <c r="H20">
        <v>6.3494339113707303</v>
      </c>
      <c r="I20">
        <v>28.539067830008801</v>
      </c>
      <c r="J20">
        <v>-3.3190355801277001</v>
      </c>
      <c r="K20">
        <v>2937.50752237597</v>
      </c>
      <c r="L20">
        <v>2488.0543456415398</v>
      </c>
      <c r="M20">
        <v>29.872397773736701</v>
      </c>
      <c r="N20">
        <v>1.07441891481618</v>
      </c>
      <c r="O20">
        <v>11.5994735383762</v>
      </c>
      <c r="P20">
        <v>99.1172413793103</v>
      </c>
      <c r="Q20">
        <v>0.18316691868446899</v>
      </c>
    </row>
    <row r="21" spans="1:17" x14ac:dyDescent="0.3">
      <c r="A21" t="s">
        <v>67</v>
      </c>
      <c r="B21" t="s">
        <v>68</v>
      </c>
      <c r="C21" t="s">
        <v>3114</v>
      </c>
      <c r="D21" t="s">
        <v>69</v>
      </c>
      <c r="E21">
        <v>340673.96089847898</v>
      </c>
      <c r="F21">
        <v>270.8</v>
      </c>
      <c r="G21">
        <v>24.410777838749102</v>
      </c>
      <c r="H21">
        <v>1.07198490581691</v>
      </c>
      <c r="I21">
        <v>-11.729152953167</v>
      </c>
      <c r="J21">
        <v>-0.35565083882269799</v>
      </c>
      <c r="K21">
        <v>296.17432351523502</v>
      </c>
      <c r="L21">
        <v>275.93925863290701</v>
      </c>
      <c r="M21">
        <v>22.785754047648702</v>
      </c>
      <c r="N21">
        <v>0.576678754561609</v>
      </c>
      <c r="O21">
        <v>27.4002954209748</v>
      </c>
      <c r="P21">
        <v>50.5280711506392</v>
      </c>
      <c r="Q21">
        <v>6.4324487796935004E-2</v>
      </c>
    </row>
    <row r="22" spans="1:17" x14ac:dyDescent="0.3">
      <c r="A22" t="s">
        <v>70</v>
      </c>
      <c r="B22" t="s">
        <v>71</v>
      </c>
      <c r="C22" t="s">
        <v>3123</v>
      </c>
      <c r="D22" t="s">
        <v>72</v>
      </c>
      <c r="E22">
        <v>325917.55425501999</v>
      </c>
      <c r="F22">
        <v>2823.8</v>
      </c>
      <c r="G22">
        <v>2.02129862238497</v>
      </c>
      <c r="H22">
        <v>2.25812601688212</v>
      </c>
      <c r="I22">
        <v>-17.381393298680202</v>
      </c>
      <c r="J22">
        <v>-3.3396084123580398</v>
      </c>
      <c r="K22">
        <v>3061.76400091698</v>
      </c>
      <c r="L22">
        <v>3014.9729281750401</v>
      </c>
      <c r="M22">
        <v>17.464424798707899</v>
      </c>
      <c r="N22">
        <v>0.77478386521528497</v>
      </c>
      <c r="O22">
        <v>32.583752390395901</v>
      </c>
      <c r="P22">
        <v>31.8300653594771</v>
      </c>
      <c r="Q22">
        <v>7.2284488048029005E-2</v>
      </c>
    </row>
    <row r="23" spans="1:17" x14ac:dyDescent="0.3">
      <c r="A23" t="s">
        <v>73</v>
      </c>
      <c r="B23" t="s">
        <v>74</v>
      </c>
      <c r="C23" t="s">
        <v>3122</v>
      </c>
      <c r="D23" t="s">
        <v>60</v>
      </c>
      <c r="E23">
        <v>323743.22643535002</v>
      </c>
      <c r="F23">
        <v>879.5</v>
      </c>
      <c r="G23">
        <v>14.3140557183397</v>
      </c>
      <c r="H23">
        <v>-2.4156879382154202</v>
      </c>
      <c r="I23">
        <v>-19.222043669848698</v>
      </c>
      <c r="J23">
        <v>-0.75935340348122704</v>
      </c>
      <c r="K23">
        <v>974.30204650492499</v>
      </c>
      <c r="L23">
        <v>936.97267728405495</v>
      </c>
      <c r="M23">
        <v>26.008214432121001</v>
      </c>
      <c r="N23">
        <v>0.79751717626185004</v>
      </c>
      <c r="O23">
        <v>34.053439454235303</v>
      </c>
      <c r="P23">
        <v>41.432821419956497</v>
      </c>
      <c r="Q23">
        <v>7.6089207866959996E-2</v>
      </c>
    </row>
    <row r="24" spans="1:17" x14ac:dyDescent="0.3">
      <c r="A24" t="s">
        <v>75</v>
      </c>
      <c r="B24" t="s">
        <v>76</v>
      </c>
      <c r="C24" t="s">
        <v>3124</v>
      </c>
      <c r="D24" t="s">
        <v>77</v>
      </c>
      <c r="E24">
        <v>311984.89866897499</v>
      </c>
      <c r="F24">
        <v>10869.3</v>
      </c>
      <c r="G24">
        <v>5.3341802743022901</v>
      </c>
      <c r="H24">
        <v>-3.0453043701120199</v>
      </c>
      <c r="I24">
        <v>4.0716806278061899</v>
      </c>
      <c r="J24">
        <v>-2.0684722807122502</v>
      </c>
      <c r="K24">
        <v>11422.4648093993</v>
      </c>
      <c r="L24">
        <v>10611.9413462129</v>
      </c>
      <c r="M24">
        <v>23.883039234809399</v>
      </c>
      <c r="N24">
        <v>0.93804456490955901</v>
      </c>
      <c r="O24">
        <v>11.6723248047252</v>
      </c>
      <c r="P24">
        <v>33.274886427034303</v>
      </c>
      <c r="Q24">
        <v>2.4205696919282999E-2</v>
      </c>
    </row>
    <row r="25" spans="1:17" x14ac:dyDescent="0.3">
      <c r="A25" t="s">
        <v>78</v>
      </c>
      <c r="B25" t="s">
        <v>79</v>
      </c>
      <c r="C25" t="s">
        <v>3121</v>
      </c>
      <c r="D25" t="s">
        <v>80</v>
      </c>
      <c r="E25">
        <v>300176.98825822503</v>
      </c>
      <c r="F25">
        <v>322.75</v>
      </c>
      <c r="G25">
        <v>40.558166564783697</v>
      </c>
      <c r="H25">
        <v>1.9552589500053299</v>
      </c>
      <c r="I25">
        <v>4.2230707940423597</v>
      </c>
      <c r="J25">
        <v>2.1848806923755402</v>
      </c>
      <c r="K25">
        <v>335.84200173449</v>
      </c>
      <c r="L25">
        <v>305.23197253882898</v>
      </c>
      <c r="M25">
        <v>29.856550373048901</v>
      </c>
      <c r="N25">
        <v>0.88967102819348398</v>
      </c>
      <c r="O25">
        <v>13.477924089852801</v>
      </c>
      <c r="P25">
        <v>64.416709118695806</v>
      </c>
      <c r="Q25">
        <v>0.114248162198109</v>
      </c>
    </row>
    <row r="26" spans="1:17" x14ac:dyDescent="0.3">
      <c r="A26" t="s">
        <v>81</v>
      </c>
      <c r="B26" t="s">
        <v>82</v>
      </c>
      <c r="C26" t="s">
        <v>3125</v>
      </c>
      <c r="D26" t="s">
        <v>83</v>
      </c>
      <c r="E26">
        <v>295368.33067479997</v>
      </c>
      <c r="F26">
        <v>3329.8</v>
      </c>
      <c r="G26">
        <v>-20.767193450710302</v>
      </c>
      <c r="H26">
        <v>-6.3681584827491902</v>
      </c>
      <c r="I26">
        <v>-16.983501070104602</v>
      </c>
      <c r="J26">
        <v>-1.85482330104739</v>
      </c>
      <c r="K26">
        <v>3556.19050315097</v>
      </c>
      <c r="L26">
        <v>3472.29475435311</v>
      </c>
      <c r="M26">
        <v>16.652510186044399</v>
      </c>
      <c r="N26">
        <v>0.682994293148109</v>
      </c>
      <c r="O26">
        <v>16.732236170340499</v>
      </c>
      <c r="P26">
        <v>8.9719045047698494</v>
      </c>
      <c r="Q26">
        <v>2.0452782229591002E-2</v>
      </c>
    </row>
    <row r="27" spans="1:17" x14ac:dyDescent="0.3">
      <c r="A27" t="s">
        <v>84</v>
      </c>
      <c r="B27" t="s">
        <v>85</v>
      </c>
      <c r="C27" t="s">
        <v>3126</v>
      </c>
      <c r="D27" t="s">
        <v>86</v>
      </c>
      <c r="E27">
        <v>294394.53611932503</v>
      </c>
      <c r="F27">
        <v>1362.85</v>
      </c>
      <c r="G27">
        <v>53.076541541087202</v>
      </c>
      <c r="H27">
        <v>0.109989619062983</v>
      </c>
      <c r="I27">
        <v>-6.4012776451932902</v>
      </c>
      <c r="J27">
        <v>-0.32173031342240799</v>
      </c>
      <c r="K27">
        <v>1436.11747606824</v>
      </c>
      <c r="L27">
        <v>1335.5741532837601</v>
      </c>
      <c r="M27">
        <v>31.654167149363801</v>
      </c>
      <c r="N27">
        <v>0.66641022403595096</v>
      </c>
      <c r="O27">
        <v>18.971273434347101</v>
      </c>
      <c r="P27">
        <v>80.6295559973492</v>
      </c>
      <c r="Q27">
        <v>7.4651530219406001E-2</v>
      </c>
    </row>
    <row r="28" spans="1:17" x14ac:dyDescent="0.3">
      <c r="A28" t="s">
        <v>87</v>
      </c>
      <c r="B28" t="s">
        <v>88</v>
      </c>
      <c r="C28" t="s">
        <v>3122</v>
      </c>
      <c r="D28" t="s">
        <v>89</v>
      </c>
      <c r="E28">
        <v>289544.06199068</v>
      </c>
      <c r="F28">
        <v>10368.35</v>
      </c>
      <c r="G28">
        <v>69.035383039497106</v>
      </c>
      <c r="H28">
        <v>-7.9617156909562699</v>
      </c>
      <c r="I28">
        <v>8.3175664375528608</v>
      </c>
      <c r="J28">
        <v>-9.4270866335390302</v>
      </c>
      <c r="K28">
        <v>11101.5650922145</v>
      </c>
      <c r="L28">
        <v>9374.3833868912898</v>
      </c>
      <c r="M28">
        <v>28.960816149340101</v>
      </c>
      <c r="N28">
        <v>1.88392428150879</v>
      </c>
      <c r="O28">
        <v>23.2018595051285</v>
      </c>
      <c r="P28">
        <v>98.020435446906006</v>
      </c>
      <c r="Q28">
        <v>0.153505296458744</v>
      </c>
    </row>
    <row r="29" spans="1:17" x14ac:dyDescent="0.3">
      <c r="A29" t="s">
        <v>90</v>
      </c>
      <c r="B29" t="s">
        <v>91</v>
      </c>
      <c r="C29" t="s">
        <v>3114</v>
      </c>
      <c r="D29" t="s">
        <v>92</v>
      </c>
      <c r="E29">
        <v>288631.38119504502</v>
      </c>
      <c r="F29">
        <v>468.35</v>
      </c>
      <c r="G29">
        <v>33.351567659503999</v>
      </c>
      <c r="H29">
        <v>3.4324325302736001</v>
      </c>
      <c r="I29">
        <v>-3.8272413737471598</v>
      </c>
      <c r="J29">
        <v>-0.25315988938353801</v>
      </c>
      <c r="K29">
        <v>497.26744727862803</v>
      </c>
      <c r="L29">
        <v>457.32768429149297</v>
      </c>
      <c r="M29">
        <v>25.297261214210799</v>
      </c>
      <c r="N29">
        <v>0.59133276195506301</v>
      </c>
      <c r="O29">
        <v>16.056368100779299</v>
      </c>
      <c r="P29">
        <v>54.621987454605403</v>
      </c>
      <c r="Q29">
        <v>0.133071234757874</v>
      </c>
    </row>
    <row r="30" spans="1:17" x14ac:dyDescent="0.3">
      <c r="A30" t="s">
        <v>93</v>
      </c>
      <c r="B30" t="s">
        <v>94</v>
      </c>
      <c r="C30" t="s">
        <v>3125</v>
      </c>
      <c r="D30" t="s">
        <v>95</v>
      </c>
      <c r="E30">
        <v>288267.37611864501</v>
      </c>
      <c r="F30">
        <v>3006.85</v>
      </c>
      <c r="G30">
        <v>-25.966248719947099</v>
      </c>
      <c r="H30">
        <v>-2.76553864367831</v>
      </c>
      <c r="I30">
        <v>-3.7554458680750402</v>
      </c>
      <c r="J30">
        <v>1.4966176469228301</v>
      </c>
      <c r="K30">
        <v>3126.7965673611998</v>
      </c>
      <c r="L30">
        <v>3058.84703181231</v>
      </c>
      <c r="M30">
        <v>34.571651580152299</v>
      </c>
      <c r="N30">
        <v>0.75233869260616704</v>
      </c>
      <c r="O30">
        <v>13.838402314714701</v>
      </c>
      <c r="P30">
        <v>12.6118871952361</v>
      </c>
      <c r="Q30">
        <v>-6.5825523648646994E-2</v>
      </c>
    </row>
    <row r="31" spans="1:17" x14ac:dyDescent="0.3">
      <c r="A31" t="s">
        <v>96</v>
      </c>
      <c r="B31" t="s">
        <v>97</v>
      </c>
      <c r="C31" t="s">
        <v>3127</v>
      </c>
      <c r="D31" t="s">
        <v>98</v>
      </c>
      <c r="E31">
        <v>287686.94175</v>
      </c>
      <c r="F31">
        <v>4301.7</v>
      </c>
      <c r="G31">
        <v>119.421795822268</v>
      </c>
      <c r="H31">
        <v>8.25742890803145</v>
      </c>
      <c r="I31">
        <v>4.07472066559267</v>
      </c>
      <c r="J31">
        <v>2.2128544265472598</v>
      </c>
      <c r="K31">
        <v>4553.0484339875102</v>
      </c>
      <c r="L31">
        <v>4104.33042611775</v>
      </c>
      <c r="M31">
        <v>35.323371638806499</v>
      </c>
      <c r="N31">
        <v>0.81556442052657896</v>
      </c>
      <c r="O31">
        <v>31.918776297742699</v>
      </c>
      <c r="P31">
        <v>143.336350265867</v>
      </c>
      <c r="Q31">
        <v>0.24842465965956101</v>
      </c>
    </row>
    <row r="32" spans="1:17" x14ac:dyDescent="0.3">
      <c r="A32" t="s">
        <v>99</v>
      </c>
      <c r="B32" t="s">
        <v>100</v>
      </c>
      <c r="C32" t="s">
        <v>3115</v>
      </c>
      <c r="D32" t="s">
        <v>21</v>
      </c>
      <c r="E32">
        <v>285026.69977588998</v>
      </c>
      <c r="F32">
        <v>548.1</v>
      </c>
      <c r="G32">
        <v>17.826963183028202</v>
      </c>
      <c r="H32">
        <v>6.99093885494589</v>
      </c>
      <c r="I32">
        <v>9.0748407410000294</v>
      </c>
      <c r="J32">
        <v>2.0536444023081999</v>
      </c>
      <c r="K32">
        <v>529.62696182139098</v>
      </c>
      <c r="L32">
        <v>496.355710288382</v>
      </c>
      <c r="M32">
        <v>57.924618624649703</v>
      </c>
      <c r="N32">
        <v>1.3822646268349701</v>
      </c>
      <c r="O32">
        <v>5.8018609742747502</v>
      </c>
      <c r="P32">
        <v>46.1405145980535</v>
      </c>
      <c r="Q32">
        <v>-9.4857836041640997E-2</v>
      </c>
    </row>
    <row r="33" spans="1:17" x14ac:dyDescent="0.3">
      <c r="A33" t="s">
        <v>101</v>
      </c>
      <c r="B33" t="s">
        <v>102</v>
      </c>
      <c r="C33" t="s">
        <v>3116</v>
      </c>
      <c r="D33" t="s">
        <v>43</v>
      </c>
      <c r="E33">
        <v>274524.51361302001</v>
      </c>
      <c r="F33">
        <v>1722.6</v>
      </c>
      <c r="G33">
        <v>-16.2199388506696</v>
      </c>
      <c r="H33">
        <v>-3.6191590700982199</v>
      </c>
      <c r="I33">
        <v>-3.8448700370371802</v>
      </c>
      <c r="J33">
        <v>-3.9380107531962301</v>
      </c>
      <c r="K33">
        <v>1808.1672860235001</v>
      </c>
      <c r="L33">
        <v>1680.4504512741501</v>
      </c>
      <c r="M33">
        <v>17.481512354817099</v>
      </c>
      <c r="N33">
        <v>0.661241002141432</v>
      </c>
      <c r="O33">
        <v>17.839312666898799</v>
      </c>
      <c r="P33">
        <v>21.391071491490699</v>
      </c>
      <c r="Q33">
        <v>-5.6056162679786997E-2</v>
      </c>
    </row>
    <row r="34" spans="1:17" x14ac:dyDescent="0.3">
      <c r="A34" t="s">
        <v>103</v>
      </c>
      <c r="B34" t="s">
        <v>104</v>
      </c>
      <c r="C34" t="s">
        <v>3121</v>
      </c>
      <c r="D34" t="s">
        <v>105</v>
      </c>
      <c r="E34">
        <v>266822.35075670999</v>
      </c>
      <c r="F34">
        <v>1684.45</v>
      </c>
      <c r="G34">
        <v>69.008454674694093</v>
      </c>
      <c r="H34">
        <v>-10.4670512153468</v>
      </c>
      <c r="I34">
        <v>-15.6549026863043</v>
      </c>
      <c r="J34">
        <v>-1.39244664913921</v>
      </c>
      <c r="K34">
        <v>1834.7985843718</v>
      </c>
      <c r="L34">
        <v>1741.8270645953901</v>
      </c>
      <c r="M34">
        <v>19.8905967021864</v>
      </c>
      <c r="N34">
        <v>0.25586730823887199</v>
      </c>
      <c r="O34">
        <v>29.0688355249487</v>
      </c>
      <c r="P34">
        <v>106.541597694807</v>
      </c>
      <c r="Q34">
        <v>4.7972730694433002E-2</v>
      </c>
    </row>
    <row r="35" spans="1:17" x14ac:dyDescent="0.3">
      <c r="A35" t="s">
        <v>106</v>
      </c>
      <c r="B35" t="s">
        <v>107</v>
      </c>
      <c r="C35" t="s">
        <v>3128</v>
      </c>
      <c r="D35" t="s">
        <v>108</v>
      </c>
      <c r="E35">
        <v>266521.39157283498</v>
      </c>
      <c r="F35">
        <v>7606.55</v>
      </c>
      <c r="G35">
        <v>256.64044341119302</v>
      </c>
      <c r="H35">
        <v>6.2645462859353698</v>
      </c>
      <c r="I35">
        <v>72.911009849442706</v>
      </c>
      <c r="J35">
        <v>-4.9609059046997404</v>
      </c>
      <c r="K35">
        <v>7237.4236632751399</v>
      </c>
      <c r="L35">
        <v>5384.4538901076003</v>
      </c>
      <c r="M35">
        <v>35.699101040833703</v>
      </c>
      <c r="N35">
        <v>0.83345227992800497</v>
      </c>
      <c r="O35">
        <v>9.7080805358539699</v>
      </c>
      <c r="P35">
        <v>291.08226221079599</v>
      </c>
      <c r="Q35">
        <v>0.28775007649432</v>
      </c>
    </row>
    <row r="36" spans="1:17" x14ac:dyDescent="0.3">
      <c r="A36" t="s">
        <v>109</v>
      </c>
      <c r="B36" t="s">
        <v>110</v>
      </c>
      <c r="C36" t="s">
        <v>3128</v>
      </c>
      <c r="D36" t="s">
        <v>111</v>
      </c>
      <c r="E36">
        <v>260631.60839536</v>
      </c>
      <c r="F36">
        <v>4005.2</v>
      </c>
      <c r="G36">
        <v>-16.924684013934499</v>
      </c>
      <c r="H36">
        <v>-20.526642446125098</v>
      </c>
      <c r="I36">
        <v>-25.383296749924298</v>
      </c>
      <c r="J36">
        <v>-3.7049358908996499</v>
      </c>
      <c r="K36">
        <v>4761.1370889641703</v>
      </c>
      <c r="L36">
        <v>4593.8133824554297</v>
      </c>
      <c r="M36">
        <v>17.361779616238099</v>
      </c>
      <c r="N36">
        <v>1.85008179096249</v>
      </c>
      <c r="O36">
        <v>36.943223809048199</v>
      </c>
      <c r="P36">
        <v>10.640883977900501</v>
      </c>
      <c r="Q36">
        <v>-6.2003288749387001E-2</v>
      </c>
    </row>
    <row r="37" spans="1:17" x14ac:dyDescent="0.3">
      <c r="A37" t="s">
        <v>112</v>
      </c>
      <c r="B37" t="s">
        <v>113</v>
      </c>
      <c r="C37" t="s">
        <v>3127</v>
      </c>
      <c r="D37" t="s">
        <v>114</v>
      </c>
      <c r="E37">
        <v>257784.94995435001</v>
      </c>
      <c r="F37">
        <v>7238.7</v>
      </c>
      <c r="G37">
        <v>93.872505146551106</v>
      </c>
      <c r="H37">
        <v>14.038287129248801</v>
      </c>
      <c r="I37">
        <v>15.9273475019736</v>
      </c>
      <c r="J37">
        <v>-1.14626469056337</v>
      </c>
      <c r="K37">
        <v>7223.6073956591299</v>
      </c>
      <c r="L37">
        <v>6277.4003957765399</v>
      </c>
      <c r="M37">
        <v>37.406472385891099</v>
      </c>
      <c r="N37">
        <v>1.0736619117251101</v>
      </c>
      <c r="O37">
        <v>12.311602912125</v>
      </c>
      <c r="P37">
        <v>123.00369685766999</v>
      </c>
      <c r="Q37">
        <v>0.171764542582209</v>
      </c>
    </row>
    <row r="38" spans="1:17" x14ac:dyDescent="0.3">
      <c r="A38" t="s">
        <v>115</v>
      </c>
      <c r="B38" t="s">
        <v>116</v>
      </c>
      <c r="C38" t="s">
        <v>3123</v>
      </c>
      <c r="D38" t="s">
        <v>117</v>
      </c>
      <c r="E38">
        <v>235089.77554593899</v>
      </c>
      <c r="F38">
        <v>963.65</v>
      </c>
      <c r="G38">
        <v>5.8193996252361302</v>
      </c>
      <c r="H38">
        <v>4.7329820609373101</v>
      </c>
      <c r="I38">
        <v>3.1724499637847301</v>
      </c>
      <c r="J38">
        <v>-0.38514297621416299</v>
      </c>
      <c r="K38">
        <v>970.20880719459399</v>
      </c>
      <c r="L38">
        <v>901.41065289266896</v>
      </c>
      <c r="M38">
        <v>31.221524397305899</v>
      </c>
      <c r="N38">
        <v>0.75616525388846001</v>
      </c>
      <c r="O38">
        <v>10.3097597675504</v>
      </c>
      <c r="P38">
        <v>33.284923928077397</v>
      </c>
      <c r="Q38">
        <v>2.6247642470464998E-2</v>
      </c>
    </row>
    <row r="39" spans="1:17" x14ac:dyDescent="0.3">
      <c r="A39" t="s">
        <v>118</v>
      </c>
      <c r="B39" t="s">
        <v>119</v>
      </c>
      <c r="C39" t="s">
        <v>3121</v>
      </c>
      <c r="D39" t="s">
        <v>57</v>
      </c>
      <c r="E39">
        <v>226845.86381491399</v>
      </c>
      <c r="F39">
        <v>588.15</v>
      </c>
      <c r="G39">
        <v>65.516972118652902</v>
      </c>
      <c r="H39">
        <v>-4.7093471407615297</v>
      </c>
      <c r="I39">
        <v>-11.0274300824971</v>
      </c>
      <c r="J39">
        <v>-3.1080800588620798</v>
      </c>
      <c r="K39">
        <v>649.97077065871895</v>
      </c>
      <c r="L39">
        <v>612.31339185815398</v>
      </c>
      <c r="M39">
        <v>18.627195311412599</v>
      </c>
      <c r="N39">
        <v>0.28404770296238202</v>
      </c>
      <c r="O39">
        <v>52.316585904956199</v>
      </c>
      <c r="P39">
        <v>103.265940902021</v>
      </c>
      <c r="Q39">
        <v>0.164062223770154</v>
      </c>
    </row>
    <row r="40" spans="1:17" x14ac:dyDescent="0.3">
      <c r="A40" t="s">
        <v>120</v>
      </c>
      <c r="B40" t="s">
        <v>121</v>
      </c>
      <c r="C40" t="s">
        <v>3118</v>
      </c>
      <c r="D40" t="s">
        <v>122</v>
      </c>
      <c r="E40">
        <v>226601.036529</v>
      </c>
      <c r="F40">
        <v>2350.25</v>
      </c>
      <c r="G40">
        <v>-27.9154271527301</v>
      </c>
      <c r="H40">
        <v>-8.1541525817776197</v>
      </c>
      <c r="I40">
        <v>-13.972390426985999</v>
      </c>
      <c r="J40">
        <v>-3.2933908673260501</v>
      </c>
      <c r="K40">
        <v>2534.9272578033301</v>
      </c>
      <c r="L40">
        <v>2499.7222634247</v>
      </c>
      <c r="M40">
        <v>12.631114422960801</v>
      </c>
      <c r="N40">
        <v>1.19836662183917</v>
      </c>
      <c r="O40">
        <v>18.2001914689926</v>
      </c>
      <c r="P40">
        <v>1.03821847727956</v>
      </c>
      <c r="Q40">
        <v>-2.0183876149508E-2</v>
      </c>
    </row>
    <row r="41" spans="1:17" x14ac:dyDescent="0.3">
      <c r="A41" t="s">
        <v>123</v>
      </c>
      <c r="B41" t="s">
        <v>124</v>
      </c>
      <c r="C41" t="s">
        <v>3128</v>
      </c>
      <c r="D41" t="s">
        <v>125</v>
      </c>
      <c r="E41">
        <v>223183.99738109999</v>
      </c>
      <c r="F41">
        <v>265.7</v>
      </c>
      <c r="G41">
        <v>118.76124640172399</v>
      </c>
      <c r="H41">
        <v>-4.2501914899109803</v>
      </c>
      <c r="I41">
        <v>27.857665105670701</v>
      </c>
      <c r="J41">
        <v>-3.27714659516008</v>
      </c>
      <c r="K41">
        <v>264.220590786777</v>
      </c>
      <c r="L41">
        <v>209.187431048473</v>
      </c>
      <c r="M41">
        <v>33.109521010045</v>
      </c>
      <c r="N41">
        <v>0.78968348841261105</v>
      </c>
      <c r="O41">
        <v>12.2506586375611</v>
      </c>
      <c r="P41">
        <v>162.41975308641901</v>
      </c>
      <c r="Q41">
        <v>6.9771482398151993E-2</v>
      </c>
    </row>
    <row r="42" spans="1:17" x14ac:dyDescent="0.3">
      <c r="A42" t="s">
        <v>126</v>
      </c>
      <c r="B42" t="s">
        <v>127</v>
      </c>
      <c r="C42" t="s">
        <v>3114</v>
      </c>
      <c r="D42" t="s">
        <v>18</v>
      </c>
      <c r="E42">
        <v>219316.95332637301</v>
      </c>
      <c r="F42">
        <v>155.31</v>
      </c>
      <c r="G42">
        <v>56.833926272946499</v>
      </c>
      <c r="H42">
        <v>0.59933312823429996</v>
      </c>
      <c r="I42">
        <v>-18.683816634392201</v>
      </c>
      <c r="J42">
        <v>-2.2696603161248801</v>
      </c>
      <c r="K42">
        <v>168.99211854778801</v>
      </c>
      <c r="L42">
        <v>159.057682403434</v>
      </c>
      <c r="M42">
        <v>24.4102527081373</v>
      </c>
      <c r="N42">
        <v>0.758764580340201</v>
      </c>
      <c r="O42">
        <v>26.7143133088661</v>
      </c>
      <c r="P42">
        <v>81.649122807017505</v>
      </c>
      <c r="Q42">
        <v>6.9733662796383003E-2</v>
      </c>
    </row>
    <row r="43" spans="1:17" x14ac:dyDescent="0.3">
      <c r="A43" t="s">
        <v>128</v>
      </c>
      <c r="B43" t="s">
        <v>129</v>
      </c>
      <c r="C43" t="s">
        <v>3123</v>
      </c>
      <c r="D43" t="s">
        <v>130</v>
      </c>
      <c r="E43">
        <v>217012.38383999999</v>
      </c>
      <c r="F43">
        <v>513.6</v>
      </c>
      <c r="G43">
        <v>40.124431118164502</v>
      </c>
      <c r="H43">
        <v>5.0638146380587896</v>
      </c>
      <c r="I43">
        <v>15.7984966311191</v>
      </c>
      <c r="J43">
        <v>-0.94146639656819997</v>
      </c>
      <c r="K43">
        <v>523.67523236319005</v>
      </c>
      <c r="L43">
        <v>493.55056791380798</v>
      </c>
      <c r="M43">
        <v>54.956984988212398</v>
      </c>
      <c r="N43">
        <v>0.56852017145287403</v>
      </c>
      <c r="O43">
        <v>57.262461059190002</v>
      </c>
      <c r="P43">
        <v>80.463808854532601</v>
      </c>
      <c r="Q43">
        <v>4.5810579788860002E-2</v>
      </c>
    </row>
    <row r="44" spans="1:17" x14ac:dyDescent="0.3">
      <c r="A44" t="s">
        <v>131</v>
      </c>
      <c r="B44" t="s">
        <v>132</v>
      </c>
      <c r="C44" t="s">
        <v>3129</v>
      </c>
      <c r="D44" t="s">
        <v>133</v>
      </c>
      <c r="E44">
        <v>201775.03371458899</v>
      </c>
      <c r="F44">
        <v>815.15</v>
      </c>
      <c r="G44">
        <v>36.282646726389203</v>
      </c>
      <c r="H44">
        <v>2.26372830168869</v>
      </c>
      <c r="I44">
        <v>-15.3408675176834</v>
      </c>
      <c r="J44">
        <v>2.0229429810546198</v>
      </c>
      <c r="K44">
        <v>859.05841431285899</v>
      </c>
      <c r="L44">
        <v>809.66032679875502</v>
      </c>
      <c r="M44">
        <v>32.152984239993103</v>
      </c>
      <c r="N44">
        <v>0.874062820255749</v>
      </c>
      <c r="O44">
        <v>18.702079371894701</v>
      </c>
      <c r="P44">
        <v>58.743914313534503</v>
      </c>
      <c r="Q44">
        <v>9.9821417653121997E-2</v>
      </c>
    </row>
    <row r="45" spans="1:17" x14ac:dyDescent="0.3">
      <c r="A45" t="s">
        <v>134</v>
      </c>
      <c r="B45" t="s">
        <v>135</v>
      </c>
      <c r="C45" t="s">
        <v>3116</v>
      </c>
      <c r="D45" t="s">
        <v>54</v>
      </c>
      <c r="E45">
        <v>199524.88992413899</v>
      </c>
      <c r="F45">
        <v>314.05</v>
      </c>
      <c r="G45">
        <v>33.1496077055127</v>
      </c>
      <c r="H45">
        <v>-2.5352696907282302</v>
      </c>
      <c r="I45">
        <v>-27.499855793194801</v>
      </c>
      <c r="J45">
        <v>-1.83773620269268</v>
      </c>
      <c r="K45">
        <v>339.82286729552101</v>
      </c>
      <c r="L45">
        <v>316.187663659907</v>
      </c>
      <c r="M45">
        <v>15.973106894449201</v>
      </c>
      <c r="N45">
        <v>0.59430112496062804</v>
      </c>
      <c r="O45">
        <v>25.6806241044419</v>
      </c>
      <c r="P45">
        <v>53.757649938800498</v>
      </c>
    </row>
    <row r="46" spans="1:17" x14ac:dyDescent="0.3">
      <c r="A46" t="s">
        <v>136</v>
      </c>
      <c r="B46" t="s">
        <v>137</v>
      </c>
      <c r="C46" t="s">
        <v>3127</v>
      </c>
      <c r="D46" t="s">
        <v>138</v>
      </c>
      <c r="E46">
        <v>198570.14188978501</v>
      </c>
      <c r="F46">
        <v>271.64999999999998</v>
      </c>
      <c r="G46">
        <v>87.511432374627105</v>
      </c>
      <c r="H46">
        <v>6.0792806709230396</v>
      </c>
      <c r="I46">
        <v>6.8765396850049996</v>
      </c>
      <c r="J46">
        <v>0.74944716179633297</v>
      </c>
      <c r="K46">
        <v>288.04394438870702</v>
      </c>
      <c r="L46">
        <v>256.01569974474199</v>
      </c>
      <c r="M46">
        <v>30.775722643484801</v>
      </c>
      <c r="N46">
        <v>0.58060468009886701</v>
      </c>
      <c r="O46">
        <v>25.345113197128601</v>
      </c>
      <c r="P46">
        <v>113.897637795275</v>
      </c>
      <c r="Q46">
        <v>0.19245239159535299</v>
      </c>
    </row>
    <row r="47" spans="1:17" x14ac:dyDescent="0.3">
      <c r="A47" t="s">
        <v>139</v>
      </c>
      <c r="B47" t="s">
        <v>140</v>
      </c>
      <c r="C47" t="s">
        <v>3118</v>
      </c>
      <c r="D47" t="s">
        <v>141</v>
      </c>
      <c r="E47">
        <v>193150.11511427499</v>
      </c>
      <c r="F47">
        <v>578.45000000000005</v>
      </c>
      <c r="G47">
        <v>31.494985108961</v>
      </c>
      <c r="H47">
        <v>-6.7818989966264196</v>
      </c>
      <c r="I47">
        <v>-8.4551116529669006</v>
      </c>
      <c r="J47">
        <v>-0.224789193356284</v>
      </c>
      <c r="K47">
        <v>608.70298029257401</v>
      </c>
      <c r="L47">
        <v>569.01125801107105</v>
      </c>
      <c r="M47">
        <v>49.519373115078601</v>
      </c>
      <c r="N47">
        <v>0.93338299499092703</v>
      </c>
      <c r="O47">
        <v>17.7491572305298</v>
      </c>
      <c r="P47">
        <v>74.6211435126487</v>
      </c>
      <c r="Q47">
        <v>0.213470524573317</v>
      </c>
    </row>
    <row r="48" spans="1:17" x14ac:dyDescent="0.3">
      <c r="A48" t="s">
        <v>142</v>
      </c>
      <c r="B48" t="s">
        <v>143</v>
      </c>
      <c r="C48" t="s">
        <v>3123</v>
      </c>
      <c r="D48" t="s">
        <v>117</v>
      </c>
      <c r="E48">
        <v>187739.830845099</v>
      </c>
      <c r="F48">
        <v>150.38999999999999</v>
      </c>
      <c r="G48">
        <v>3.9676054467195399</v>
      </c>
      <c r="H48">
        <v>5.9461357600747897</v>
      </c>
      <c r="I48">
        <v>-16.6421531085239</v>
      </c>
      <c r="J48">
        <v>-0.38758065217253501</v>
      </c>
      <c r="K48">
        <v>157.76249745686201</v>
      </c>
      <c r="L48">
        <v>153.89177651392799</v>
      </c>
      <c r="M48">
        <v>27.445609889756302</v>
      </c>
      <c r="N48">
        <v>0.85984293059389105</v>
      </c>
      <c r="O48">
        <v>22.747523106589501</v>
      </c>
      <c r="P48">
        <v>31.230366492146501</v>
      </c>
      <c r="Q48">
        <v>-1.0599347623129999E-2</v>
      </c>
    </row>
    <row r="49" spans="1:17" x14ac:dyDescent="0.3">
      <c r="A49" t="s">
        <v>144</v>
      </c>
      <c r="B49" t="s">
        <v>145</v>
      </c>
      <c r="C49" t="s">
        <v>3116</v>
      </c>
      <c r="D49" t="s">
        <v>146</v>
      </c>
      <c r="E49">
        <v>179927.190608</v>
      </c>
      <c r="F49">
        <v>137.68</v>
      </c>
      <c r="G49">
        <v>75.177600829914297</v>
      </c>
      <c r="H49">
        <v>-5.9394367566819</v>
      </c>
      <c r="I49">
        <v>-14.016762312435</v>
      </c>
      <c r="J49">
        <v>-2.3104631427462698</v>
      </c>
      <c r="K49">
        <v>161.42780533512499</v>
      </c>
      <c r="L49">
        <v>151.790867083808</v>
      </c>
      <c r="M49">
        <v>16.441478818602601</v>
      </c>
      <c r="N49">
        <v>0.56923421216675196</v>
      </c>
      <c r="O49">
        <v>66.327716443927898</v>
      </c>
      <c r="P49">
        <v>109.399239543726</v>
      </c>
      <c r="Q49">
        <v>0.15275844632878499</v>
      </c>
    </row>
    <row r="50" spans="1:17" x14ac:dyDescent="0.3">
      <c r="A50" t="s">
        <v>147</v>
      </c>
      <c r="B50" t="s">
        <v>148</v>
      </c>
      <c r="C50" t="s">
        <v>3123</v>
      </c>
      <c r="D50" t="s">
        <v>149</v>
      </c>
      <c r="E50">
        <v>179877.9155679</v>
      </c>
      <c r="F50">
        <v>475</v>
      </c>
      <c r="G50">
        <v>95.654804160197003</v>
      </c>
      <c r="H50">
        <v>9.99327981994551</v>
      </c>
      <c r="I50">
        <v>15.110393115135</v>
      </c>
      <c r="J50">
        <v>-2.6643579628332601</v>
      </c>
      <c r="K50">
        <v>471.47349950647401</v>
      </c>
      <c r="L50">
        <v>403.48816963918802</v>
      </c>
      <c r="M50">
        <v>27.530136557892501</v>
      </c>
      <c r="N50">
        <v>0.60327170341011604</v>
      </c>
      <c r="O50">
        <v>10.2421052631578</v>
      </c>
      <c r="P50">
        <v>124.905303030303</v>
      </c>
      <c r="Q50">
        <v>3.7495850599544002E-2</v>
      </c>
    </row>
    <row r="51" spans="1:17" x14ac:dyDescent="0.3">
      <c r="A51" t="s">
        <v>150</v>
      </c>
      <c r="B51" t="s">
        <v>151</v>
      </c>
      <c r="C51" t="s">
        <v>3124</v>
      </c>
      <c r="D51" t="s">
        <v>77</v>
      </c>
      <c r="E51">
        <v>178135.27566635501</v>
      </c>
      <c r="F51">
        <v>2655.35</v>
      </c>
      <c r="G51">
        <v>18.202996239305101</v>
      </c>
      <c r="H51">
        <v>5.6685030701254</v>
      </c>
      <c r="I51">
        <v>6.8731091013038403</v>
      </c>
      <c r="J51">
        <v>2.0879356151483899</v>
      </c>
      <c r="K51">
        <v>2708.10363487625</v>
      </c>
      <c r="L51">
        <v>2475.5145112662599</v>
      </c>
      <c r="M51">
        <v>34.949481248984199</v>
      </c>
      <c r="N51">
        <v>0.52901652784744901</v>
      </c>
      <c r="O51">
        <v>8.3755437136347304</v>
      </c>
      <c r="P51">
        <v>45.833441761883797</v>
      </c>
      <c r="Q51">
        <v>4.8306304847256003E-2</v>
      </c>
    </row>
    <row r="52" spans="1:17" x14ac:dyDescent="0.3">
      <c r="A52" t="s">
        <v>152</v>
      </c>
      <c r="B52" t="s">
        <v>153</v>
      </c>
      <c r="C52" t="s">
        <v>3126</v>
      </c>
      <c r="D52" t="s">
        <v>154</v>
      </c>
      <c r="E52">
        <v>174764.99823996</v>
      </c>
      <c r="F52">
        <v>4524.3999999999996</v>
      </c>
      <c r="G52">
        <v>66.791664746718794</v>
      </c>
      <c r="H52">
        <v>-1.7711516756356001</v>
      </c>
      <c r="I52">
        <v>11.8337011454198</v>
      </c>
      <c r="J52">
        <v>-1.08695509769662</v>
      </c>
      <c r="K52">
        <v>4657.4373840523403</v>
      </c>
      <c r="L52">
        <v>4047.53780500723</v>
      </c>
      <c r="M52">
        <v>34.165884761801898</v>
      </c>
      <c r="N52">
        <v>0.81174906039778205</v>
      </c>
      <c r="O52">
        <v>11.285474317036501</v>
      </c>
      <c r="P52">
        <v>89.396571572095297</v>
      </c>
      <c r="Q52">
        <v>9.2221218550351994E-2</v>
      </c>
    </row>
    <row r="53" spans="1:17" x14ac:dyDescent="0.3">
      <c r="A53" t="s">
        <v>155</v>
      </c>
      <c r="B53" t="s">
        <v>156</v>
      </c>
      <c r="C53" t="s">
        <v>3115</v>
      </c>
      <c r="D53" t="s">
        <v>21</v>
      </c>
      <c r="E53">
        <v>174022.55199628</v>
      </c>
      <c r="F53">
        <v>5876.65</v>
      </c>
      <c r="G53">
        <v>-10.9721267748084</v>
      </c>
      <c r="H53">
        <v>-2.02544706512845</v>
      </c>
      <c r="I53">
        <v>16.109962498759799</v>
      </c>
      <c r="J53">
        <v>-6.2320502705255603</v>
      </c>
      <c r="K53">
        <v>6085.0960143193497</v>
      </c>
      <c r="L53">
        <v>5584.1508607703799</v>
      </c>
      <c r="M53">
        <v>24.3870834658962</v>
      </c>
      <c r="N53">
        <v>0.691774815714155</v>
      </c>
      <c r="O53">
        <v>11.8826202002841</v>
      </c>
      <c r="P53">
        <v>30.200175028525202</v>
      </c>
      <c r="Q53">
        <v>-5.8167890650850998E-2</v>
      </c>
    </row>
    <row r="54" spans="1:17" x14ac:dyDescent="0.3">
      <c r="A54" t="s">
        <v>157</v>
      </c>
      <c r="B54" t="s">
        <v>158</v>
      </c>
      <c r="C54" t="s">
        <v>3127</v>
      </c>
      <c r="D54" t="s">
        <v>159</v>
      </c>
      <c r="E54">
        <v>173289.133198125</v>
      </c>
      <c r="F54">
        <v>8177.55</v>
      </c>
      <c r="G54">
        <v>84.776699679943803</v>
      </c>
      <c r="H54">
        <v>11.948454144548901</v>
      </c>
      <c r="I54">
        <v>15.759152016134699</v>
      </c>
      <c r="J54">
        <v>-1.4189931355115999</v>
      </c>
      <c r="K54">
        <v>8098.1324219109401</v>
      </c>
      <c r="L54">
        <v>7105.6759107540302</v>
      </c>
      <c r="M54">
        <v>40.000360297451799</v>
      </c>
      <c r="N54">
        <v>1.03907691092188</v>
      </c>
      <c r="O54">
        <v>11.8910920752548</v>
      </c>
      <c r="P54">
        <v>112.403896103896</v>
      </c>
      <c r="Q54">
        <v>0.16943725475488999</v>
      </c>
    </row>
    <row r="55" spans="1:17" x14ac:dyDescent="0.3">
      <c r="A55" t="s">
        <v>160</v>
      </c>
      <c r="B55" t="s">
        <v>161</v>
      </c>
      <c r="C55" t="s">
        <v>3116</v>
      </c>
      <c r="D55" t="s">
        <v>43</v>
      </c>
      <c r="E55">
        <v>170141.71624851</v>
      </c>
      <c r="F55">
        <v>1698.15</v>
      </c>
      <c r="G55">
        <v>2.6786584453248201</v>
      </c>
      <c r="H55">
        <v>-3.8861985087267898</v>
      </c>
      <c r="I55">
        <v>5.5360777553073897</v>
      </c>
      <c r="J55">
        <v>0.77723035195439005</v>
      </c>
      <c r="K55">
        <v>1764.14792178166</v>
      </c>
      <c r="L55">
        <v>1601.0231605264701</v>
      </c>
      <c r="M55">
        <v>26.109027241194401</v>
      </c>
      <c r="N55">
        <v>1.0336296843756301</v>
      </c>
      <c r="O55">
        <v>14.0064187498159</v>
      </c>
      <c r="P55">
        <v>31.563044741429401</v>
      </c>
      <c r="Q55">
        <v>3.0928698367318999E-2</v>
      </c>
    </row>
    <row r="56" spans="1:17" x14ac:dyDescent="0.3">
      <c r="A56" t="s">
        <v>162</v>
      </c>
      <c r="B56" t="s">
        <v>163</v>
      </c>
      <c r="C56" t="s">
        <v>3115</v>
      </c>
      <c r="D56" t="s">
        <v>21</v>
      </c>
      <c r="E56">
        <v>165996.88226381</v>
      </c>
      <c r="F56">
        <v>1696.55</v>
      </c>
      <c r="G56">
        <v>21.9449339788071</v>
      </c>
      <c r="H56">
        <v>9.8350681895652894</v>
      </c>
      <c r="I56">
        <v>30.8755451067886</v>
      </c>
      <c r="J56">
        <v>2.30625965484318</v>
      </c>
      <c r="K56">
        <v>1612.6050795646499</v>
      </c>
      <c r="L56">
        <v>1443.1760007733999</v>
      </c>
      <c r="M56">
        <v>62.007035830876802</v>
      </c>
      <c r="N56">
        <v>1.0668736380819599</v>
      </c>
      <c r="O56">
        <v>3.8489876514102099</v>
      </c>
      <c r="P56">
        <v>54.491645039384302</v>
      </c>
      <c r="Q56">
        <v>-8.0695717751669994E-3</v>
      </c>
    </row>
    <row r="57" spans="1:17" x14ac:dyDescent="0.3">
      <c r="A57" t="s">
        <v>164</v>
      </c>
      <c r="B57" t="s">
        <v>165</v>
      </c>
      <c r="C57" t="s">
        <v>3130</v>
      </c>
      <c r="D57" t="s">
        <v>166</v>
      </c>
      <c r="E57">
        <v>159066.330621225</v>
      </c>
      <c r="F57">
        <v>3127.45</v>
      </c>
      <c r="G57">
        <v>8.9103496690362807</v>
      </c>
      <c r="H57">
        <v>0.70608565221671604</v>
      </c>
      <c r="I57">
        <v>-1.64585546381482</v>
      </c>
      <c r="J57">
        <v>1.65847668283603</v>
      </c>
      <c r="K57">
        <v>3184.68904447984</v>
      </c>
      <c r="L57">
        <v>3008.0792976294001</v>
      </c>
      <c r="M57">
        <v>37.361171907450199</v>
      </c>
      <c r="N57">
        <v>1.1090955088449199</v>
      </c>
      <c r="O57">
        <v>9.1943915969879608</v>
      </c>
      <c r="P57">
        <v>36.4179625308062</v>
      </c>
      <c r="Q57">
        <v>8.8391192079159998E-3</v>
      </c>
    </row>
    <row r="58" spans="1:17" x14ac:dyDescent="0.3">
      <c r="A58" t="s">
        <v>167</v>
      </c>
      <c r="B58" t="s">
        <v>168</v>
      </c>
      <c r="C58" t="s">
        <v>3116</v>
      </c>
      <c r="D58" t="s">
        <v>43</v>
      </c>
      <c r="E58">
        <v>156685.43758185999</v>
      </c>
      <c r="F58">
        <v>728.2</v>
      </c>
      <c r="G58">
        <v>-5.9357765338215698</v>
      </c>
      <c r="H58">
        <v>9.01415175861605</v>
      </c>
      <c r="I58">
        <v>10.613409029712701</v>
      </c>
      <c r="J58">
        <v>2.73273451260085</v>
      </c>
      <c r="K58">
        <v>711.11557379063504</v>
      </c>
      <c r="L58">
        <v>656.49986996854102</v>
      </c>
      <c r="M58">
        <v>51.078421694554599</v>
      </c>
      <c r="N58">
        <v>0.872213665077614</v>
      </c>
      <c r="O58">
        <v>4.5317220543806602</v>
      </c>
      <c r="P58">
        <v>42.393429800547501</v>
      </c>
      <c r="Q58">
        <v>-3.4554738225982998E-2</v>
      </c>
    </row>
    <row r="59" spans="1:17" x14ac:dyDescent="0.3">
      <c r="A59" t="s">
        <v>169</v>
      </c>
      <c r="B59" t="s">
        <v>170</v>
      </c>
      <c r="C59" t="s">
        <v>3120</v>
      </c>
      <c r="D59" t="s">
        <v>171</v>
      </c>
      <c r="E59">
        <v>154448.29250109999</v>
      </c>
      <c r="F59">
        <v>5817.95</v>
      </c>
      <c r="G59">
        <v>44.015716554656898</v>
      </c>
      <c r="H59">
        <v>12.939892289074001</v>
      </c>
      <c r="I59">
        <v>46.102691151459098</v>
      </c>
      <c r="J59">
        <v>-1.5643166033217799</v>
      </c>
      <c r="K59">
        <v>5438.46088289618</v>
      </c>
      <c r="L59">
        <v>4597.1495774196801</v>
      </c>
      <c r="M59">
        <v>45.385734793848201</v>
      </c>
      <c r="N59">
        <v>1.18482392381226</v>
      </c>
      <c r="O59">
        <v>7.8704698390326504</v>
      </c>
      <c r="P59">
        <v>76.552969380633002</v>
      </c>
      <c r="Q59">
        <v>-1.1663606300853E-2</v>
      </c>
    </row>
    <row r="60" spans="1:17" x14ac:dyDescent="0.3">
      <c r="A60" t="s">
        <v>172</v>
      </c>
      <c r="B60" t="s">
        <v>173</v>
      </c>
      <c r="C60" t="s">
        <v>3123</v>
      </c>
      <c r="D60" t="s">
        <v>174</v>
      </c>
      <c r="E60">
        <v>154030.00951027501</v>
      </c>
      <c r="F60">
        <v>720.25</v>
      </c>
      <c r="G60">
        <v>36.720322401686303</v>
      </c>
      <c r="H60">
        <v>11.4543774765681</v>
      </c>
      <c r="I60">
        <v>6.8801552228160103</v>
      </c>
      <c r="J60">
        <v>1.32513544545156</v>
      </c>
      <c r="K60">
        <v>707.46189653147496</v>
      </c>
      <c r="L60">
        <v>639.50833236397295</v>
      </c>
      <c r="M60">
        <v>41.509688585876901</v>
      </c>
      <c r="N60">
        <v>0.68913627484661</v>
      </c>
      <c r="O60">
        <v>7.2752516487330796</v>
      </c>
      <c r="P60">
        <v>60.501392757660099</v>
      </c>
      <c r="Q60">
        <v>4.3114377826315997E-2</v>
      </c>
    </row>
    <row r="61" spans="1:17" hidden="1" x14ac:dyDescent="0.3">
      <c r="A61" t="s">
        <v>175</v>
      </c>
      <c r="B61" t="s">
        <v>176</v>
      </c>
      <c r="C61" t="s">
        <v>3131</v>
      </c>
      <c r="D61" t="s">
        <v>60</v>
      </c>
      <c r="E61">
        <v>147849.97855599999</v>
      </c>
      <c r="F61">
        <v>1819.6</v>
      </c>
      <c r="I61">
        <v>-9.5615228953636002</v>
      </c>
      <c r="M61">
        <v>50</v>
      </c>
      <c r="O61">
        <v>8.2655528687623594</v>
      </c>
      <c r="P61">
        <v>0.69728832318760503</v>
      </c>
    </row>
    <row r="62" spans="1:17" x14ac:dyDescent="0.3">
      <c r="A62" t="s">
        <v>177</v>
      </c>
      <c r="B62" t="s">
        <v>178</v>
      </c>
      <c r="C62" t="s">
        <v>3116</v>
      </c>
      <c r="D62" t="s">
        <v>146</v>
      </c>
      <c r="E62">
        <v>145996.50186240001</v>
      </c>
      <c r="F62">
        <v>442.4</v>
      </c>
      <c r="G62">
        <v>64.802561757730501</v>
      </c>
      <c r="H62">
        <v>0.86224818690951199</v>
      </c>
      <c r="I62">
        <v>-0.151358433882229</v>
      </c>
      <c r="J62">
        <v>-0.36961118711763302</v>
      </c>
      <c r="K62">
        <v>489.22688610537199</v>
      </c>
      <c r="L62">
        <v>449.277943467966</v>
      </c>
      <c r="M62">
        <v>27.944468564568702</v>
      </c>
      <c r="N62">
        <v>0.71670036349098998</v>
      </c>
      <c r="O62">
        <v>31.103074141048801</v>
      </c>
      <c r="P62">
        <v>96.186252771618598</v>
      </c>
      <c r="Q62">
        <v>0.17643192882459999</v>
      </c>
    </row>
    <row r="63" spans="1:17" x14ac:dyDescent="0.3">
      <c r="A63" t="s">
        <v>179</v>
      </c>
      <c r="B63" t="s">
        <v>180</v>
      </c>
      <c r="C63" t="s">
        <v>3114</v>
      </c>
      <c r="D63" t="s">
        <v>18</v>
      </c>
      <c r="E63">
        <v>140090.34220752001</v>
      </c>
      <c r="F63">
        <v>322.89999999999998</v>
      </c>
      <c r="G63">
        <v>68.270687904906893</v>
      </c>
      <c r="H63">
        <v>4.6932581311633799</v>
      </c>
      <c r="I63">
        <v>-2.5435429467348998</v>
      </c>
      <c r="J63">
        <v>-1.3244886817875099</v>
      </c>
      <c r="K63">
        <v>339.99647351147399</v>
      </c>
      <c r="L63">
        <v>305.58182734175898</v>
      </c>
      <c r="M63">
        <v>27.911280253257299</v>
      </c>
      <c r="N63">
        <v>0.69020013626664101</v>
      </c>
      <c r="O63">
        <v>16.444719727469799</v>
      </c>
      <c r="P63">
        <v>94.840850807059795</v>
      </c>
      <c r="Q63">
        <v>3.8579996172724E-2</v>
      </c>
    </row>
    <row r="64" spans="1:17" x14ac:dyDescent="0.3">
      <c r="A64" t="s">
        <v>181</v>
      </c>
      <c r="B64" t="s">
        <v>182</v>
      </c>
      <c r="C64" t="s">
        <v>3114</v>
      </c>
      <c r="D64" t="s">
        <v>183</v>
      </c>
      <c r="E64">
        <v>139477.16446695899</v>
      </c>
      <c r="F64">
        <v>212.13</v>
      </c>
      <c r="G64">
        <v>56.605408978728299</v>
      </c>
      <c r="H64">
        <v>8.4297019823785995</v>
      </c>
      <c r="I64">
        <v>-2.8294474236654898</v>
      </c>
      <c r="J64">
        <v>-2.13528389681316</v>
      </c>
      <c r="K64">
        <v>225.642396279412</v>
      </c>
      <c r="L64">
        <v>202.72551140171501</v>
      </c>
      <c r="M64">
        <v>23.952897124146499</v>
      </c>
      <c r="N64">
        <v>0.76494523279911797</v>
      </c>
      <c r="O64">
        <v>16.108046952340501</v>
      </c>
      <c r="P64">
        <v>82.634524321997404</v>
      </c>
      <c r="Q64">
        <v>9.2266945726522998E-2</v>
      </c>
    </row>
    <row r="65" spans="1:17" x14ac:dyDescent="0.3">
      <c r="A65" t="s">
        <v>184</v>
      </c>
      <c r="B65" t="s">
        <v>185</v>
      </c>
      <c r="C65" t="s">
        <v>3121</v>
      </c>
      <c r="D65" t="s">
        <v>80</v>
      </c>
      <c r="E65">
        <v>139268.874155995</v>
      </c>
      <c r="F65">
        <v>435.85</v>
      </c>
      <c r="G65">
        <v>65.248131854554401</v>
      </c>
      <c r="H65">
        <v>7.0338849463819297</v>
      </c>
      <c r="I65">
        <v>-7.7155128474607997</v>
      </c>
      <c r="J65">
        <v>0.10575945610459001</v>
      </c>
      <c r="K65">
        <v>448.54486521024302</v>
      </c>
      <c r="L65">
        <v>408.03689022222801</v>
      </c>
      <c r="M65">
        <v>28.062770334403901</v>
      </c>
      <c r="N65">
        <v>0.84170217784789403</v>
      </c>
      <c r="O65">
        <v>13.5367672364345</v>
      </c>
      <c r="P65">
        <v>88.843154246100497</v>
      </c>
      <c r="Q65">
        <v>9.0605119945660006E-2</v>
      </c>
    </row>
    <row r="66" spans="1:17" x14ac:dyDescent="0.3">
      <c r="A66" t="s">
        <v>186</v>
      </c>
      <c r="B66" t="s">
        <v>187</v>
      </c>
      <c r="C66" t="s">
        <v>3118</v>
      </c>
      <c r="D66" t="s">
        <v>122</v>
      </c>
      <c r="E66">
        <v>137945.27311919999</v>
      </c>
      <c r="F66">
        <v>5727</v>
      </c>
      <c r="G66">
        <v>2.3153375351846299</v>
      </c>
      <c r="H66">
        <v>-2.1985281612883001</v>
      </c>
      <c r="I66">
        <v>10.923192986234399</v>
      </c>
      <c r="J66">
        <v>-1.62107590643694</v>
      </c>
      <c r="K66">
        <v>5971.4047109108997</v>
      </c>
      <c r="L66">
        <v>5488.7931319804402</v>
      </c>
      <c r="M66">
        <v>22.253457760069001</v>
      </c>
      <c r="N66">
        <v>1.0276839049034201</v>
      </c>
      <c r="O66">
        <v>12.971887550200799</v>
      </c>
      <c r="P66">
        <v>31.724820019780498</v>
      </c>
      <c r="Q66">
        <v>3.9820848377642E-2</v>
      </c>
    </row>
    <row r="67" spans="1:17" x14ac:dyDescent="0.3">
      <c r="A67" t="s">
        <v>188</v>
      </c>
      <c r="B67" t="s">
        <v>189</v>
      </c>
      <c r="C67" t="s">
        <v>3124</v>
      </c>
      <c r="D67" t="s">
        <v>77</v>
      </c>
      <c r="E67">
        <v>137565.44624630001</v>
      </c>
      <c r="F67">
        <v>558.5</v>
      </c>
      <c r="G67">
        <v>12.2684258578266</v>
      </c>
      <c r="H67">
        <v>-2.8300465369594399</v>
      </c>
      <c r="I67">
        <v>-18.9400723031195</v>
      </c>
      <c r="J67">
        <v>-0.82243094564588903</v>
      </c>
      <c r="K67">
        <v>612.80575981189702</v>
      </c>
      <c r="L67">
        <v>598.86903558535801</v>
      </c>
      <c r="M67">
        <v>20.5478079524785</v>
      </c>
      <c r="N67">
        <v>1.67847512882517</v>
      </c>
      <c r="O67">
        <v>26.580125335720599</v>
      </c>
      <c r="P67">
        <v>38.2254671451552</v>
      </c>
      <c r="Q67">
        <v>2.3893354930251E-2</v>
      </c>
    </row>
    <row r="68" spans="1:17" x14ac:dyDescent="0.3">
      <c r="A68" t="s">
        <v>190</v>
      </c>
      <c r="B68" t="s">
        <v>191</v>
      </c>
      <c r="C68" t="s">
        <v>3122</v>
      </c>
      <c r="D68" t="s">
        <v>192</v>
      </c>
      <c r="E68">
        <v>136145.27325138301</v>
      </c>
      <c r="F68">
        <v>193.49</v>
      </c>
      <c r="G68">
        <v>89.614300849018406</v>
      </c>
      <c r="H68">
        <v>2.94471607769013</v>
      </c>
      <c r="I68">
        <v>41.9576626958658</v>
      </c>
      <c r="J68">
        <v>-4.9341254046937202</v>
      </c>
      <c r="K68">
        <v>198.928573592764</v>
      </c>
      <c r="L68">
        <v>163.49051078378301</v>
      </c>
      <c r="M68">
        <v>28.755764450546799</v>
      </c>
      <c r="N68">
        <v>0.66461775438139004</v>
      </c>
      <c r="O68">
        <v>12.145330508036499</v>
      </c>
      <c r="P68">
        <v>122.91474654377799</v>
      </c>
      <c r="Q68">
        <v>4.4106739621072998E-2</v>
      </c>
    </row>
    <row r="69" spans="1:17" x14ac:dyDescent="0.3">
      <c r="A69" t="s">
        <v>193</v>
      </c>
      <c r="B69" t="s">
        <v>194</v>
      </c>
      <c r="C69" t="s">
        <v>3116</v>
      </c>
      <c r="D69" t="s">
        <v>146</v>
      </c>
      <c r="E69">
        <v>133780.94532</v>
      </c>
      <c r="F69">
        <v>508.05</v>
      </c>
      <c r="G69">
        <v>66.116219053139403</v>
      </c>
      <c r="H69">
        <v>3.2160472698015399</v>
      </c>
      <c r="I69">
        <v>7.36597998150636</v>
      </c>
      <c r="J69">
        <v>0.14076647467247</v>
      </c>
      <c r="K69">
        <v>556.26119660311099</v>
      </c>
      <c r="L69">
        <v>504.96235976769401</v>
      </c>
      <c r="M69">
        <v>30.128773115037198</v>
      </c>
      <c r="N69">
        <v>0.73157699156557199</v>
      </c>
      <c r="O69">
        <v>28.727487452022402</v>
      </c>
      <c r="P69">
        <v>95.818076700712993</v>
      </c>
      <c r="Q69">
        <v>0.18307291510374701</v>
      </c>
    </row>
    <row r="70" spans="1:17" x14ac:dyDescent="0.3">
      <c r="A70" t="s">
        <v>195</v>
      </c>
      <c r="B70" t="s">
        <v>196</v>
      </c>
      <c r="C70" t="s">
        <v>3118</v>
      </c>
      <c r="D70" t="s">
        <v>197</v>
      </c>
      <c r="E70">
        <v>132939.21551616001</v>
      </c>
      <c r="F70">
        <v>1299.5999999999999</v>
      </c>
      <c r="G70">
        <v>8.6904007263239595</v>
      </c>
      <c r="H70">
        <v>-5.0590636555712596</v>
      </c>
      <c r="I70">
        <v>6.3108062038324406E-2</v>
      </c>
      <c r="J70">
        <v>1.85452675891543</v>
      </c>
      <c r="K70">
        <v>1389.9679407446499</v>
      </c>
      <c r="L70">
        <v>1315.31411946925</v>
      </c>
      <c r="M70">
        <v>30.338250854147301</v>
      </c>
      <c r="N70">
        <v>1.1595623329214899</v>
      </c>
      <c r="O70">
        <v>18.640350877192901</v>
      </c>
      <c r="P70">
        <v>35.403209001875297</v>
      </c>
      <c r="Q70">
        <v>1.2411046577918999E-2</v>
      </c>
    </row>
    <row r="71" spans="1:17" x14ac:dyDescent="0.3">
      <c r="A71" t="s">
        <v>198</v>
      </c>
      <c r="B71" t="s">
        <v>199</v>
      </c>
      <c r="C71" t="s">
        <v>3122</v>
      </c>
      <c r="D71" t="s">
        <v>200</v>
      </c>
      <c r="E71">
        <v>130426.86219255</v>
      </c>
      <c r="F71">
        <v>4759.05</v>
      </c>
      <c r="G71">
        <v>14.3569447718993</v>
      </c>
      <c r="H71">
        <v>1.51638500170087</v>
      </c>
      <c r="I71">
        <v>-3.02238545258944</v>
      </c>
      <c r="J71">
        <v>3.0242795187210798</v>
      </c>
      <c r="K71">
        <v>4800.4382618877098</v>
      </c>
      <c r="L71">
        <v>4498.2738446229196</v>
      </c>
      <c r="M71">
        <v>50.090279033176103</v>
      </c>
      <c r="N71">
        <v>0.98968404806774901</v>
      </c>
      <c r="O71">
        <v>7.2693079501160804</v>
      </c>
      <c r="P71">
        <v>45.314503816793803</v>
      </c>
      <c r="Q71">
        <v>8.3665063953828001E-2</v>
      </c>
    </row>
    <row r="72" spans="1:17" x14ac:dyDescent="0.3">
      <c r="A72" t="s">
        <v>201</v>
      </c>
      <c r="B72" t="s">
        <v>202</v>
      </c>
      <c r="C72" t="s">
        <v>3122</v>
      </c>
      <c r="D72" t="s">
        <v>89</v>
      </c>
      <c r="E72">
        <v>126398.4903525</v>
      </c>
      <c r="F72">
        <v>2737.7</v>
      </c>
      <c r="G72">
        <v>47.474251349048203</v>
      </c>
      <c r="H72">
        <v>1.8282089983010801</v>
      </c>
      <c r="I72">
        <v>31.321019237660899</v>
      </c>
      <c r="J72">
        <v>-1.1645342053429599</v>
      </c>
      <c r="K72">
        <v>2722.5753467259801</v>
      </c>
      <c r="L72">
        <v>2351.7464055904002</v>
      </c>
      <c r="M72">
        <v>35.051240959932997</v>
      </c>
      <c r="N72">
        <v>0.87728791653794103</v>
      </c>
      <c r="O72">
        <v>8.0469006830551297</v>
      </c>
      <c r="P72">
        <v>76.796900226025102</v>
      </c>
      <c r="Q72">
        <v>0.231135115864845</v>
      </c>
    </row>
    <row r="73" spans="1:17" x14ac:dyDescent="0.3">
      <c r="A73" t="s">
        <v>203</v>
      </c>
      <c r="B73" t="s">
        <v>204</v>
      </c>
      <c r="C73" t="s">
        <v>3116</v>
      </c>
      <c r="D73" t="s">
        <v>54</v>
      </c>
      <c r="E73">
        <v>122372.14141710001</v>
      </c>
      <c r="F73">
        <v>3254.5</v>
      </c>
      <c r="G73">
        <v>51.0153004821805</v>
      </c>
      <c r="H73">
        <v>-1.80962355663066</v>
      </c>
      <c r="I73">
        <v>24.6640354326424</v>
      </c>
      <c r="J73">
        <v>-0.440261011631637</v>
      </c>
      <c r="K73">
        <v>3279.53688677637</v>
      </c>
      <c r="L73">
        <v>2770.5076528642799</v>
      </c>
      <c r="M73">
        <v>35.479051546299097</v>
      </c>
      <c r="N73">
        <v>1.00288143437262</v>
      </c>
      <c r="O73">
        <v>12.2215394069749</v>
      </c>
      <c r="P73">
        <v>84.825510406905707</v>
      </c>
      <c r="Q73">
        <v>0.10620806722701299</v>
      </c>
    </row>
    <row r="74" spans="1:17" x14ac:dyDescent="0.3">
      <c r="A74" t="s">
        <v>205</v>
      </c>
      <c r="B74" t="s">
        <v>206</v>
      </c>
      <c r="C74" t="s">
        <v>3120</v>
      </c>
      <c r="D74" t="s">
        <v>51</v>
      </c>
      <c r="E74">
        <v>121975.17788454</v>
      </c>
      <c r="F74">
        <v>1510.35</v>
      </c>
      <c r="G74">
        <v>3.4927828415497499</v>
      </c>
      <c r="H74">
        <v>-2.3106684133619999</v>
      </c>
      <c r="I74">
        <v>1.9157624129730999</v>
      </c>
      <c r="J74">
        <v>-2.54887731364474</v>
      </c>
      <c r="K74">
        <v>1597.1859623975699</v>
      </c>
      <c r="L74">
        <v>1482.5488946671801</v>
      </c>
      <c r="M74">
        <v>19.861997940601199</v>
      </c>
      <c r="N74">
        <v>1.1043338063284101</v>
      </c>
      <c r="O74">
        <v>12.692422286225</v>
      </c>
      <c r="P74">
        <v>33.423144876324997</v>
      </c>
      <c r="Q74">
        <v>4.8863690555151003E-2</v>
      </c>
    </row>
    <row r="75" spans="1:17" x14ac:dyDescent="0.3">
      <c r="A75" t="s">
        <v>207</v>
      </c>
      <c r="B75" t="s">
        <v>208</v>
      </c>
      <c r="C75" t="s">
        <v>3121</v>
      </c>
      <c r="D75" t="s">
        <v>209</v>
      </c>
      <c r="E75">
        <v>121311.52760237</v>
      </c>
      <c r="F75">
        <v>1009.85</v>
      </c>
      <c r="G75">
        <v>13.0675941211781</v>
      </c>
      <c r="H75">
        <v>4.0633893445326503</v>
      </c>
      <c r="I75">
        <v>-12.7352129092664</v>
      </c>
      <c r="J75">
        <v>5.7084261078732901</v>
      </c>
      <c r="K75">
        <v>1019.98833574804</v>
      </c>
      <c r="L75">
        <v>1043.43263917845</v>
      </c>
      <c r="M75">
        <v>50.0750571959748</v>
      </c>
      <c r="N75">
        <v>0.671138013536698</v>
      </c>
      <c r="O75">
        <v>33.485171065009602</v>
      </c>
      <c r="P75">
        <v>47.208454810495603</v>
      </c>
      <c r="Q75">
        <v>-3.0501478131235001E-2</v>
      </c>
    </row>
    <row r="76" spans="1:17" x14ac:dyDescent="0.3">
      <c r="A76" t="s">
        <v>210</v>
      </c>
      <c r="B76" t="s">
        <v>211</v>
      </c>
      <c r="C76" t="s">
        <v>3116</v>
      </c>
      <c r="D76" t="s">
        <v>34</v>
      </c>
      <c r="E76">
        <v>120828.877312335</v>
      </c>
      <c r="F76">
        <v>233.65</v>
      </c>
      <c r="G76">
        <v>0.68270107513485401</v>
      </c>
      <c r="H76">
        <v>8.9893550798419604</v>
      </c>
      <c r="I76">
        <v>-20.143229745727101</v>
      </c>
      <c r="J76">
        <v>2.44969963625427</v>
      </c>
      <c r="K76">
        <v>245.85923570909</v>
      </c>
      <c r="L76">
        <v>245.59828680268799</v>
      </c>
      <c r="M76">
        <v>31.018912409999199</v>
      </c>
      <c r="N76">
        <v>0.76200017592696301</v>
      </c>
      <c r="O76">
        <v>28.268778086882001</v>
      </c>
      <c r="P76">
        <v>24.381155177002899</v>
      </c>
      <c r="Q76">
        <v>0.111851801538307</v>
      </c>
    </row>
    <row r="77" spans="1:17" x14ac:dyDescent="0.3">
      <c r="A77" t="s">
        <v>212</v>
      </c>
      <c r="B77" t="s">
        <v>213</v>
      </c>
      <c r="C77" t="s">
        <v>3116</v>
      </c>
      <c r="D77" t="s">
        <v>54</v>
      </c>
      <c r="E77">
        <v>118603.2180816</v>
      </c>
      <c r="F77">
        <v>1411.2</v>
      </c>
      <c r="G77">
        <v>-1.96854612035405</v>
      </c>
      <c r="H77">
        <v>-5.9624708498184802</v>
      </c>
      <c r="I77">
        <v>14.227950788846901</v>
      </c>
      <c r="J77">
        <v>-3.0130421733595698</v>
      </c>
      <c r="K77">
        <v>1491.26932917316</v>
      </c>
      <c r="L77">
        <v>1343.61507675441</v>
      </c>
      <c r="M77">
        <v>22.836460649447599</v>
      </c>
      <c r="N77">
        <v>0.84612462250800202</v>
      </c>
      <c r="O77">
        <v>17.063492063491999</v>
      </c>
      <c r="P77">
        <v>39.556962025316402</v>
      </c>
      <c r="Q77">
        <v>0.106689310043144</v>
      </c>
    </row>
    <row r="78" spans="1:17" x14ac:dyDescent="0.3">
      <c r="A78" t="s">
        <v>214</v>
      </c>
      <c r="B78" t="s">
        <v>215</v>
      </c>
      <c r="C78" t="s">
        <v>3121</v>
      </c>
      <c r="D78" t="s">
        <v>57</v>
      </c>
      <c r="E78">
        <v>116963.758377725</v>
      </c>
      <c r="F78">
        <v>670.25</v>
      </c>
      <c r="G78">
        <v>56.667794765172999</v>
      </c>
      <c r="H78">
        <v>-7.7047747841809304</v>
      </c>
      <c r="I78">
        <v>5.49625081853264E-2</v>
      </c>
      <c r="J78">
        <v>-0.83289887803236695</v>
      </c>
      <c r="K78">
        <v>712.92688562258695</v>
      </c>
      <c r="L78">
        <v>625.12294430516999</v>
      </c>
      <c r="M78">
        <v>30.1551493890681</v>
      </c>
      <c r="N78">
        <v>0.665362179110916</v>
      </c>
      <c r="O78">
        <v>20.089518836255099</v>
      </c>
      <c r="P78">
        <v>92.877697841726601</v>
      </c>
      <c r="Q78">
        <v>6.6263880172549E-2</v>
      </c>
    </row>
    <row r="79" spans="1:17" x14ac:dyDescent="0.3">
      <c r="A79" t="s">
        <v>216</v>
      </c>
      <c r="B79" t="s">
        <v>217</v>
      </c>
      <c r="C79" t="s">
        <v>3127</v>
      </c>
      <c r="D79" t="s">
        <v>159</v>
      </c>
      <c r="E79">
        <v>115431.42085888</v>
      </c>
      <c r="F79">
        <v>755.2</v>
      </c>
      <c r="G79">
        <v>76.755105446719497</v>
      </c>
      <c r="H79">
        <v>8.6304656183883903</v>
      </c>
      <c r="I79">
        <v>32.340017878781403</v>
      </c>
      <c r="J79">
        <v>-6.9509076704355897</v>
      </c>
      <c r="K79">
        <v>755.35571111390698</v>
      </c>
      <c r="L79">
        <v>636.14833470498104</v>
      </c>
      <c r="M79">
        <v>32.796868324164301</v>
      </c>
      <c r="N79">
        <v>1.7370577073370901</v>
      </c>
      <c r="O79">
        <v>15.823622881355901</v>
      </c>
      <c r="P79">
        <v>110.244988864142</v>
      </c>
      <c r="Q79">
        <v>0.19716313310551101</v>
      </c>
    </row>
    <row r="80" spans="1:17" x14ac:dyDescent="0.3">
      <c r="A80" t="s">
        <v>218</v>
      </c>
      <c r="B80" t="s">
        <v>219</v>
      </c>
      <c r="C80" t="s">
        <v>3116</v>
      </c>
      <c r="D80" t="s">
        <v>220</v>
      </c>
      <c r="E80">
        <v>114596.14490925</v>
      </c>
      <c r="F80">
        <v>10296.75</v>
      </c>
      <c r="G80">
        <v>19.926346228936801</v>
      </c>
      <c r="H80">
        <v>-3.1584802072006402</v>
      </c>
      <c r="I80">
        <v>19.873497185967299</v>
      </c>
      <c r="J80">
        <v>-1.6791502834950001</v>
      </c>
      <c r="K80">
        <v>10287.295944740001</v>
      </c>
      <c r="L80">
        <v>9146.2867695426794</v>
      </c>
      <c r="M80">
        <v>37.769814840258597</v>
      </c>
      <c r="N80">
        <v>0.56490751423757701</v>
      </c>
      <c r="O80">
        <v>10.228955738461099</v>
      </c>
      <c r="P80">
        <v>55.3546372154076</v>
      </c>
      <c r="Q80">
        <v>9.0404971032489997E-2</v>
      </c>
    </row>
    <row r="81" spans="1:17" hidden="1" x14ac:dyDescent="0.3">
      <c r="A81" t="s">
        <v>221</v>
      </c>
      <c r="B81" t="s">
        <v>222</v>
      </c>
      <c r="C81" t="s">
        <v>3131</v>
      </c>
      <c r="D81" t="s">
        <v>54</v>
      </c>
      <c r="E81">
        <v>113470.998801125</v>
      </c>
      <c r="F81">
        <v>136.25</v>
      </c>
      <c r="G81">
        <v>-42.448303644189501</v>
      </c>
      <c r="H81">
        <v>-12.4503633193534</v>
      </c>
      <c r="I81">
        <v>-26.985765319605999</v>
      </c>
      <c r="J81">
        <v>-2.9158321216955501</v>
      </c>
      <c r="M81">
        <v>30.701606801037599</v>
      </c>
      <c r="O81">
        <v>38.348623853211002</v>
      </c>
      <c r="P81">
        <v>4.52627541235137</v>
      </c>
    </row>
    <row r="82" spans="1:17" x14ac:dyDescent="0.3">
      <c r="A82" t="s">
        <v>223</v>
      </c>
      <c r="B82" t="s">
        <v>224</v>
      </c>
      <c r="C82" t="s">
        <v>3120</v>
      </c>
      <c r="D82" t="s">
        <v>51</v>
      </c>
      <c r="E82">
        <v>113028.9313696</v>
      </c>
      <c r="F82">
        <v>3339.65</v>
      </c>
      <c r="G82">
        <v>52.672385805035503</v>
      </c>
      <c r="H82">
        <v>2.4314582346420499</v>
      </c>
      <c r="I82">
        <v>19.287969754815698</v>
      </c>
      <c r="J82">
        <v>-0.68729800428255605</v>
      </c>
      <c r="K82">
        <v>3374.0954708333702</v>
      </c>
      <c r="L82">
        <v>2919.8645120885399</v>
      </c>
      <c r="M82">
        <v>36.0529606381902</v>
      </c>
      <c r="N82">
        <v>0.72689693619189599</v>
      </c>
      <c r="O82">
        <v>7.5172548021498997</v>
      </c>
      <c r="P82">
        <v>83.240514663520898</v>
      </c>
      <c r="Q82">
        <v>0.117629537640733</v>
      </c>
    </row>
    <row r="83" spans="1:17" x14ac:dyDescent="0.3">
      <c r="A83" t="s">
        <v>225</v>
      </c>
      <c r="B83" t="s">
        <v>226</v>
      </c>
      <c r="C83" t="s">
        <v>3125</v>
      </c>
      <c r="D83" t="s">
        <v>227</v>
      </c>
      <c r="E83">
        <v>111018.84190256</v>
      </c>
      <c r="F83">
        <v>1770.8</v>
      </c>
      <c r="G83">
        <v>15.864045878433901</v>
      </c>
      <c r="H83">
        <v>-6.8057237293655701</v>
      </c>
      <c r="I83">
        <v>4.6283852136159096</v>
      </c>
      <c r="J83">
        <v>-4.7482679530941603</v>
      </c>
      <c r="K83">
        <v>1914.1029381232299</v>
      </c>
      <c r="L83">
        <v>1737.13405196453</v>
      </c>
      <c r="M83">
        <v>22.586059197372201</v>
      </c>
      <c r="N83">
        <v>1.2417131690021601</v>
      </c>
      <c r="O83">
        <v>18.929297492658598</v>
      </c>
      <c r="P83">
        <v>43.634667640021</v>
      </c>
      <c r="Q83">
        <v>1.9101516566471001E-2</v>
      </c>
    </row>
    <row r="84" spans="1:17" x14ac:dyDescent="0.3">
      <c r="A84" t="s">
        <v>228</v>
      </c>
      <c r="B84" t="s">
        <v>229</v>
      </c>
      <c r="C84" t="s">
        <v>3120</v>
      </c>
      <c r="D84" t="s">
        <v>51</v>
      </c>
      <c r="E84">
        <v>110990.67514368</v>
      </c>
      <c r="F84">
        <v>6662.4</v>
      </c>
      <c r="G84">
        <v>-4.5925713830429702</v>
      </c>
      <c r="H84">
        <v>6.58860426071376</v>
      </c>
      <c r="I84">
        <v>1.18131715051327</v>
      </c>
      <c r="J84">
        <v>2.4163354023789201</v>
      </c>
      <c r="K84">
        <v>6681.5285376790598</v>
      </c>
      <c r="L84">
        <v>6325.8362393940197</v>
      </c>
      <c r="M84">
        <v>47.501510340383497</v>
      </c>
      <c r="N84">
        <v>0.78638244491986997</v>
      </c>
      <c r="O84">
        <v>6.68002521613833</v>
      </c>
      <c r="P84">
        <v>27.986475972759798</v>
      </c>
      <c r="Q84">
        <v>1.9189440163548999E-2</v>
      </c>
    </row>
    <row r="85" spans="1:17" x14ac:dyDescent="0.3">
      <c r="A85" t="s">
        <v>230</v>
      </c>
      <c r="B85" t="s">
        <v>231</v>
      </c>
      <c r="C85" t="s">
        <v>3116</v>
      </c>
      <c r="D85" t="s">
        <v>34</v>
      </c>
      <c r="E85">
        <v>109125.49632966</v>
      </c>
      <c r="F85">
        <v>94.95</v>
      </c>
      <c r="G85">
        <v>21.638824637913601</v>
      </c>
      <c r="H85">
        <v>-0.99928038890082505</v>
      </c>
      <c r="I85">
        <v>-38.224182549758702</v>
      </c>
      <c r="J85">
        <v>-0.45823803505600802</v>
      </c>
      <c r="K85">
        <v>108.810448656435</v>
      </c>
      <c r="L85">
        <v>109.88732121338801</v>
      </c>
      <c r="M85">
        <v>17.6592728252289</v>
      </c>
      <c r="N85">
        <v>0.73358823995085698</v>
      </c>
      <c r="O85">
        <v>50.5002632964718</v>
      </c>
      <c r="P85">
        <v>40.979955456570103</v>
      </c>
      <c r="Q85">
        <v>9.5803938632381E-2</v>
      </c>
    </row>
    <row r="86" spans="1:17" x14ac:dyDescent="0.3">
      <c r="A86" t="s">
        <v>232</v>
      </c>
      <c r="B86" t="s">
        <v>233</v>
      </c>
      <c r="C86" t="s">
        <v>3129</v>
      </c>
      <c r="D86" t="s">
        <v>133</v>
      </c>
      <c r="E86">
        <v>107779.564857634</v>
      </c>
      <c r="F86">
        <v>1137.2</v>
      </c>
      <c r="G86">
        <v>19.919525251016498</v>
      </c>
      <c r="H86">
        <v>-14.271065386026599</v>
      </c>
      <c r="I86">
        <v>-14.4222273210307</v>
      </c>
      <c r="J86">
        <v>-4.2943509838932297</v>
      </c>
      <c r="K86">
        <v>1249.88887716402</v>
      </c>
      <c r="L86">
        <v>1197.1403614240701</v>
      </c>
      <c r="M86">
        <v>22.782900462104699</v>
      </c>
      <c r="N86">
        <v>0.64913274976212898</v>
      </c>
      <c r="O86">
        <v>45.088814632430498</v>
      </c>
      <c r="P86">
        <v>62.063559925894197</v>
      </c>
      <c r="Q86">
        <v>7.3153372917352993E-2</v>
      </c>
    </row>
    <row r="87" spans="1:17" x14ac:dyDescent="0.3">
      <c r="A87" t="s">
        <v>234</v>
      </c>
      <c r="B87" t="s">
        <v>235</v>
      </c>
      <c r="C87" t="s">
        <v>3118</v>
      </c>
      <c r="D87" t="s">
        <v>236</v>
      </c>
      <c r="E87">
        <v>107138.78064690001</v>
      </c>
      <c r="F87">
        <v>1495.2</v>
      </c>
      <c r="G87">
        <v>22.508376286228099</v>
      </c>
      <c r="H87">
        <v>-0.43281539267109398</v>
      </c>
      <c r="I87">
        <v>19.3572562044812</v>
      </c>
      <c r="J87">
        <v>-0.51036186146873497</v>
      </c>
      <c r="K87">
        <v>1500.2212975698201</v>
      </c>
      <c r="L87">
        <v>1308.3879521362101</v>
      </c>
      <c r="M87">
        <v>27.514833250085101</v>
      </c>
      <c r="N87">
        <v>0.58636630413813595</v>
      </c>
      <c r="O87">
        <v>10.185928303905801</v>
      </c>
      <c r="P87">
        <v>50.4452382150223</v>
      </c>
      <c r="Q87">
        <v>4.1612584787968997E-2</v>
      </c>
    </row>
    <row r="88" spans="1:17" x14ac:dyDescent="0.3">
      <c r="A88" t="s">
        <v>237</v>
      </c>
      <c r="B88" t="s">
        <v>238</v>
      </c>
      <c r="C88" t="s">
        <v>3122</v>
      </c>
      <c r="D88" t="s">
        <v>192</v>
      </c>
      <c r="E88">
        <v>106369.69746919999</v>
      </c>
      <c r="F88">
        <v>36065.300000000003</v>
      </c>
      <c r="G88">
        <v>60.5920048764131</v>
      </c>
      <c r="H88">
        <v>8.7104838351291392</v>
      </c>
      <c r="I88">
        <v>14.1953850778229</v>
      </c>
      <c r="J88">
        <v>-2.71809507623531</v>
      </c>
      <c r="K88">
        <v>35626.186289072997</v>
      </c>
      <c r="L88">
        <v>31134.697919339302</v>
      </c>
      <c r="M88">
        <v>33.561103450119198</v>
      </c>
      <c r="N88">
        <v>0.70682461164417099</v>
      </c>
      <c r="O88">
        <v>8.3834045467527005</v>
      </c>
      <c r="P88">
        <v>86.866839378238296</v>
      </c>
      <c r="Q88">
        <v>0.12304739889928699</v>
      </c>
    </row>
    <row r="89" spans="1:17" x14ac:dyDescent="0.3">
      <c r="A89" t="s">
        <v>239</v>
      </c>
      <c r="B89" t="s">
        <v>240</v>
      </c>
      <c r="C89" t="s">
        <v>3116</v>
      </c>
      <c r="D89" t="s">
        <v>43</v>
      </c>
      <c r="E89">
        <v>105598.081039055</v>
      </c>
      <c r="F89">
        <v>731.05</v>
      </c>
      <c r="G89">
        <v>18.6530980890739</v>
      </c>
      <c r="H89">
        <v>2.9598496079559902</v>
      </c>
      <c r="I89">
        <v>16.4164195482</v>
      </c>
      <c r="J89">
        <v>3.6329393344640399</v>
      </c>
      <c r="K89">
        <v>738.42334960056303</v>
      </c>
      <c r="L89">
        <v>652.32455915393996</v>
      </c>
      <c r="M89">
        <v>37.580442577899802</v>
      </c>
      <c r="N89">
        <v>0.660980811781401</v>
      </c>
      <c r="O89">
        <v>8.9939128650570996</v>
      </c>
      <c r="P89">
        <v>57.740856618836901</v>
      </c>
      <c r="Q89">
        <v>-1.0680776929364999E-2</v>
      </c>
    </row>
    <row r="90" spans="1:17" x14ac:dyDescent="0.3">
      <c r="A90" t="s">
        <v>241</v>
      </c>
      <c r="B90" t="s">
        <v>242</v>
      </c>
      <c r="C90" t="s">
        <v>3122</v>
      </c>
      <c r="D90" t="s">
        <v>89</v>
      </c>
      <c r="E90">
        <v>103505.70947443999</v>
      </c>
      <c r="F90">
        <v>5175.8</v>
      </c>
      <c r="G90">
        <v>41.2044988702159</v>
      </c>
      <c r="H90">
        <v>-8.2376242345499406</v>
      </c>
      <c r="I90">
        <v>10.4737283859741</v>
      </c>
      <c r="J90">
        <v>-3.43097879133561</v>
      </c>
      <c r="K90">
        <v>5543.9702152286</v>
      </c>
      <c r="L90">
        <v>5007.6229235707196</v>
      </c>
      <c r="M90">
        <v>21.366379414339399</v>
      </c>
      <c r="N90">
        <v>0.83238845473156997</v>
      </c>
      <c r="O90">
        <v>20.6818269639476</v>
      </c>
      <c r="P90">
        <v>70.172612197928601</v>
      </c>
      <c r="Q90">
        <v>8.3103020426213994E-2</v>
      </c>
    </row>
    <row r="91" spans="1:17" x14ac:dyDescent="0.3">
      <c r="A91" t="s">
        <v>243</v>
      </c>
      <c r="B91" t="s">
        <v>244</v>
      </c>
      <c r="C91" t="s">
        <v>3120</v>
      </c>
      <c r="D91" t="s">
        <v>51</v>
      </c>
      <c r="E91">
        <v>102803.28259011</v>
      </c>
      <c r="F91">
        <v>2565.9499999999998</v>
      </c>
      <c r="G91">
        <v>26.084959015562099</v>
      </c>
      <c r="H91">
        <v>7.4447709612178601</v>
      </c>
      <c r="I91">
        <v>7.5718601816349804E-2</v>
      </c>
      <c r="J91">
        <v>-2.5204019583761901</v>
      </c>
      <c r="K91">
        <v>2509.1253731393799</v>
      </c>
      <c r="L91">
        <v>2236.64421542318</v>
      </c>
      <c r="M91">
        <v>35.613044475699503</v>
      </c>
      <c r="N91">
        <v>0.39621223617457002</v>
      </c>
      <c r="O91">
        <v>10.485395272706</v>
      </c>
      <c r="P91">
        <v>52.458334571165402</v>
      </c>
    </row>
    <row r="92" spans="1:17" x14ac:dyDescent="0.3">
      <c r="A92" t="s">
        <v>245</v>
      </c>
      <c r="B92" t="s">
        <v>246</v>
      </c>
      <c r="C92" t="s">
        <v>3127</v>
      </c>
      <c r="D92" t="s">
        <v>227</v>
      </c>
      <c r="E92">
        <v>100032.99567592501</v>
      </c>
      <c r="F92">
        <v>6651.45</v>
      </c>
      <c r="G92">
        <v>7.6737007776664496</v>
      </c>
      <c r="H92">
        <v>9.3716063024514504</v>
      </c>
      <c r="I92">
        <v>12.850667805178301</v>
      </c>
      <c r="J92">
        <v>-6.5481772668664604</v>
      </c>
      <c r="K92">
        <v>6914.6059366214304</v>
      </c>
      <c r="L92">
        <v>6163.4094150370902</v>
      </c>
      <c r="M92">
        <v>23.552205835792201</v>
      </c>
      <c r="N92">
        <v>1.3390312490740599</v>
      </c>
      <c r="O92">
        <v>14.3359718557607</v>
      </c>
      <c r="P92">
        <v>74.992107340173604</v>
      </c>
      <c r="Q92">
        <v>0.14006859801278401</v>
      </c>
    </row>
    <row r="93" spans="1:17" x14ac:dyDescent="0.3">
      <c r="A93" t="s">
        <v>247</v>
      </c>
      <c r="B93" t="s">
        <v>248</v>
      </c>
      <c r="C93" t="s">
        <v>3120</v>
      </c>
      <c r="D93" t="s">
        <v>51</v>
      </c>
      <c r="E93">
        <v>99436.042891799996</v>
      </c>
      <c r="F93">
        <v>1005.7</v>
      </c>
      <c r="G93">
        <v>51.106262265631898</v>
      </c>
      <c r="H93">
        <v>0.24225712991505499</v>
      </c>
      <c r="I93">
        <v>-4.7683583647811298</v>
      </c>
      <c r="J93">
        <v>-3.3210183755912301</v>
      </c>
      <c r="K93">
        <v>1086.74747580382</v>
      </c>
      <c r="L93">
        <v>998.58166638037096</v>
      </c>
      <c r="M93">
        <v>15.712652796738601</v>
      </c>
      <c r="N93">
        <v>0.54247549399770001</v>
      </c>
      <c r="O93">
        <v>31.679427264591801</v>
      </c>
      <c r="P93">
        <v>77.137824746807595</v>
      </c>
      <c r="Q93">
        <v>7.8102672174163001E-2</v>
      </c>
    </row>
    <row r="94" spans="1:17" x14ac:dyDescent="0.3">
      <c r="A94" t="s">
        <v>249</v>
      </c>
      <c r="B94" t="s">
        <v>250</v>
      </c>
      <c r="C94" t="s">
        <v>3116</v>
      </c>
      <c r="D94" t="s">
        <v>24</v>
      </c>
      <c r="E94">
        <v>99270.984169279996</v>
      </c>
      <c r="F94">
        <v>1274.3499999999999</v>
      </c>
      <c r="G94">
        <v>-34.056813833187498</v>
      </c>
      <c r="H94">
        <v>-6.5537826948337301</v>
      </c>
      <c r="I94">
        <v>-23.311099883519201</v>
      </c>
      <c r="J94">
        <v>-2.2413090933948898</v>
      </c>
      <c r="K94">
        <v>1395.5438900935201</v>
      </c>
      <c r="L94">
        <v>1429.98780742022</v>
      </c>
      <c r="M94">
        <v>16.649712582413599</v>
      </c>
      <c r="N94">
        <v>0.85722792269652404</v>
      </c>
      <c r="O94">
        <v>32.969749283948602</v>
      </c>
      <c r="P94">
        <v>0.24385447394297199</v>
      </c>
      <c r="Q94">
        <v>-1.9704067844932002E-2</v>
      </c>
    </row>
    <row r="95" spans="1:17" x14ac:dyDescent="0.3">
      <c r="A95" t="s">
        <v>251</v>
      </c>
      <c r="B95" t="s">
        <v>252</v>
      </c>
      <c r="C95" t="s">
        <v>3120</v>
      </c>
      <c r="D95" t="s">
        <v>253</v>
      </c>
      <c r="E95">
        <v>99095.666681115006</v>
      </c>
      <c r="F95">
        <v>6891.95</v>
      </c>
      <c r="G95">
        <v>15.360096299345299</v>
      </c>
      <c r="H95">
        <v>3.5136154348715301</v>
      </c>
      <c r="I95">
        <v>0.91206471714249704</v>
      </c>
      <c r="J95">
        <v>0.52888302972465995</v>
      </c>
      <c r="K95">
        <v>6896.0423097855601</v>
      </c>
      <c r="L95">
        <v>6355.8047929672002</v>
      </c>
      <c r="M95">
        <v>36.846319781238499</v>
      </c>
      <c r="N95">
        <v>0.61237876894210497</v>
      </c>
      <c r="O95">
        <v>6.1666146736409901</v>
      </c>
      <c r="P95">
        <v>45.830512060939398</v>
      </c>
      <c r="Q95">
        <v>4.3973508211570998E-2</v>
      </c>
    </row>
    <row r="96" spans="1:17" x14ac:dyDescent="0.3">
      <c r="A96" t="s">
        <v>254</v>
      </c>
      <c r="B96" t="s">
        <v>255</v>
      </c>
      <c r="C96" t="s">
        <v>3118</v>
      </c>
      <c r="D96" t="s">
        <v>197</v>
      </c>
      <c r="E96">
        <v>99089.929311710002</v>
      </c>
      <c r="F96">
        <v>559.1</v>
      </c>
      <c r="G96">
        <v>-16.237775615266901</v>
      </c>
      <c r="H96">
        <v>-9.7053636521533999</v>
      </c>
      <c r="I96">
        <v>0.89980279860064205</v>
      </c>
      <c r="J96">
        <v>2.3708533047723801</v>
      </c>
      <c r="K96">
        <v>608.19089921439399</v>
      </c>
      <c r="L96">
        <v>589.21844006159597</v>
      </c>
      <c r="M96">
        <v>23.246929633863498</v>
      </c>
      <c r="N96">
        <v>0.73688382970669297</v>
      </c>
      <c r="O96">
        <v>20.193167590770798</v>
      </c>
      <c r="P96">
        <v>14.2886345053148</v>
      </c>
      <c r="Q96">
        <v>-8.1957060422308006E-2</v>
      </c>
    </row>
    <row r="97" spans="1:17" x14ac:dyDescent="0.3">
      <c r="A97" t="s">
        <v>256</v>
      </c>
      <c r="B97" t="s">
        <v>257</v>
      </c>
      <c r="C97" t="s">
        <v>3128</v>
      </c>
      <c r="D97" t="s">
        <v>125</v>
      </c>
      <c r="E97">
        <v>98902.492630705005</v>
      </c>
      <c r="F97">
        <v>7649.05</v>
      </c>
      <c r="G97">
        <v>69.959782620210007</v>
      </c>
      <c r="H97">
        <v>2.8435146234626401</v>
      </c>
      <c r="I97">
        <v>22.310691712375501</v>
      </c>
      <c r="J97">
        <v>-2.3484107206270202</v>
      </c>
      <c r="K97">
        <v>7774.1198475252604</v>
      </c>
      <c r="L97">
        <v>6580.0781950149003</v>
      </c>
      <c r="M97">
        <v>27.717040878384001</v>
      </c>
      <c r="N97">
        <v>0.64959713906232497</v>
      </c>
      <c r="O97">
        <v>10.758852406508</v>
      </c>
      <c r="P97">
        <v>92.5718457723341</v>
      </c>
      <c r="Q97">
        <v>9.5068511687610002E-3</v>
      </c>
    </row>
    <row r="98" spans="1:17" x14ac:dyDescent="0.3">
      <c r="A98" t="s">
        <v>258</v>
      </c>
      <c r="B98" t="s">
        <v>259</v>
      </c>
      <c r="C98" t="s">
        <v>3118</v>
      </c>
      <c r="D98" t="s">
        <v>260</v>
      </c>
      <c r="E98">
        <v>98767.209079274995</v>
      </c>
      <c r="F98">
        <v>998.25</v>
      </c>
      <c r="G98">
        <v>-8.6244014686746997</v>
      </c>
      <c r="H98">
        <v>-11.783880173250299</v>
      </c>
      <c r="I98">
        <v>-23.250585837524799</v>
      </c>
      <c r="J98">
        <v>-6.4532015124498701</v>
      </c>
      <c r="K98">
        <v>1148.8889154523899</v>
      </c>
      <c r="L98">
        <v>1107.9244789644799</v>
      </c>
      <c r="M98">
        <v>7.0535532730041401</v>
      </c>
      <c r="N98">
        <v>1.17934347457643</v>
      </c>
      <c r="O98">
        <v>25.561772985038299</v>
      </c>
      <c r="P98">
        <v>15.901137325546101</v>
      </c>
      <c r="Q98">
        <v>-1.0496013806364999E-2</v>
      </c>
    </row>
    <row r="99" spans="1:17" x14ac:dyDescent="0.3">
      <c r="A99" t="s">
        <v>261</v>
      </c>
      <c r="B99" t="s">
        <v>262</v>
      </c>
      <c r="C99" t="s">
        <v>3116</v>
      </c>
      <c r="D99" t="s">
        <v>43</v>
      </c>
      <c r="E99">
        <v>98271.135144875007</v>
      </c>
      <c r="F99">
        <v>1986.25</v>
      </c>
      <c r="G99">
        <v>19.4705529825474</v>
      </c>
      <c r="H99">
        <v>-4.5640198133158503</v>
      </c>
      <c r="I99">
        <v>8.2468994059412495</v>
      </c>
      <c r="J99">
        <v>-1.19783425542321</v>
      </c>
      <c r="K99">
        <v>2081.8921949924102</v>
      </c>
      <c r="L99">
        <v>1833.6679107505399</v>
      </c>
      <c r="M99">
        <v>19.6558182863143</v>
      </c>
      <c r="N99">
        <v>0.82990587330517196</v>
      </c>
      <c r="O99">
        <v>15.8917558212712</v>
      </c>
      <c r="P99">
        <v>49.089885531994703</v>
      </c>
      <c r="Q99">
        <v>5.8524126479990004E-3</v>
      </c>
    </row>
    <row r="100" spans="1:17" x14ac:dyDescent="0.3">
      <c r="A100" t="s">
        <v>263</v>
      </c>
      <c r="B100" t="s">
        <v>264</v>
      </c>
      <c r="C100" t="s">
        <v>3127</v>
      </c>
      <c r="D100" t="s">
        <v>265</v>
      </c>
      <c r="E100">
        <v>98167.607999999993</v>
      </c>
      <c r="F100">
        <v>3541.4</v>
      </c>
      <c r="G100">
        <v>85.453121746002395</v>
      </c>
      <c r="H100">
        <v>-1.3086907390653599</v>
      </c>
      <c r="I100">
        <v>3.65097031137531</v>
      </c>
      <c r="J100">
        <v>-0.53933252358218697</v>
      </c>
      <c r="K100">
        <v>3731.6526338006902</v>
      </c>
      <c r="L100">
        <v>3307.5570105144402</v>
      </c>
      <c r="M100">
        <v>35.212896940735199</v>
      </c>
      <c r="N100">
        <v>0.79036429120452401</v>
      </c>
      <c r="O100">
        <v>17.803693454565899</v>
      </c>
      <c r="P100">
        <v>113.459509960519</v>
      </c>
      <c r="Q100">
        <v>0.214846569438955</v>
      </c>
    </row>
    <row r="101" spans="1:17" x14ac:dyDescent="0.3">
      <c r="A101" t="s">
        <v>266</v>
      </c>
      <c r="B101" t="s">
        <v>267</v>
      </c>
      <c r="C101" t="s">
        <v>3130</v>
      </c>
      <c r="D101" t="s">
        <v>268</v>
      </c>
      <c r="E101">
        <v>97763.645620900003</v>
      </c>
      <c r="F101">
        <v>10803.8</v>
      </c>
      <c r="G101">
        <v>92.585641210494302</v>
      </c>
      <c r="H101">
        <v>6.7365292824132599</v>
      </c>
      <c r="I101">
        <v>17.280860433077802</v>
      </c>
      <c r="J101">
        <v>2.5527142314641398</v>
      </c>
      <c r="K101">
        <v>11018.8974047836</v>
      </c>
      <c r="L101">
        <v>9418.6164533110205</v>
      </c>
      <c r="M101">
        <v>34.391795004645203</v>
      </c>
      <c r="N101">
        <v>0.702329022977213</v>
      </c>
      <c r="O101">
        <v>23.086321479479398</v>
      </c>
      <c r="P101">
        <v>116.255492058408</v>
      </c>
      <c r="Q101">
        <v>0.16289653343923599</v>
      </c>
    </row>
    <row r="102" spans="1:17" x14ac:dyDescent="0.3">
      <c r="A102" t="s">
        <v>269</v>
      </c>
      <c r="B102" t="s">
        <v>270</v>
      </c>
      <c r="C102" t="s">
        <v>3120</v>
      </c>
      <c r="D102" t="s">
        <v>51</v>
      </c>
      <c r="E102">
        <v>97252.034834959995</v>
      </c>
      <c r="F102">
        <v>2132.0500000000002</v>
      </c>
      <c r="G102">
        <v>59.018233300600798</v>
      </c>
      <c r="H102">
        <v>4.5567762481802196</v>
      </c>
      <c r="I102">
        <v>23.388310297664699</v>
      </c>
      <c r="J102">
        <v>-1.4233025066615299</v>
      </c>
      <c r="K102">
        <v>2141.6823089507302</v>
      </c>
      <c r="L102">
        <v>1793.9237159601</v>
      </c>
      <c r="M102">
        <v>35.7416563220889</v>
      </c>
      <c r="N102">
        <v>0.68712013118568804</v>
      </c>
      <c r="O102">
        <v>8.4402335780117497</v>
      </c>
      <c r="P102">
        <v>89.853072128227893</v>
      </c>
      <c r="Q102">
        <v>0.110030820147078</v>
      </c>
    </row>
    <row r="103" spans="1:17" x14ac:dyDescent="0.3">
      <c r="A103" t="s">
        <v>271</v>
      </c>
      <c r="B103" t="s">
        <v>272</v>
      </c>
      <c r="C103" t="s">
        <v>3117</v>
      </c>
      <c r="D103" t="s">
        <v>273</v>
      </c>
      <c r="E103">
        <v>96744.511006200002</v>
      </c>
      <c r="F103">
        <v>366.75</v>
      </c>
      <c r="G103">
        <v>85.883925281740105</v>
      </c>
      <c r="H103">
        <v>-0.73111051520996995</v>
      </c>
      <c r="I103">
        <v>-4.7158968233224403</v>
      </c>
      <c r="J103">
        <v>-0.63708641055201398</v>
      </c>
      <c r="K103">
        <v>396.06510674032501</v>
      </c>
      <c r="L103">
        <v>344.02730173296999</v>
      </c>
      <c r="M103">
        <v>28.570238845271501</v>
      </c>
      <c r="N103">
        <v>0.40331064218440399</v>
      </c>
      <c r="O103">
        <v>25.521472392638</v>
      </c>
      <c r="P103">
        <v>120.00599880023999</v>
      </c>
      <c r="Q103">
        <v>2.2670304583423E-2</v>
      </c>
    </row>
    <row r="104" spans="1:17" x14ac:dyDescent="0.3">
      <c r="A104" t="s">
        <v>274</v>
      </c>
      <c r="B104" t="s">
        <v>275</v>
      </c>
      <c r="C104" t="s">
        <v>3116</v>
      </c>
      <c r="D104" t="s">
        <v>220</v>
      </c>
      <c r="E104">
        <v>96359.113196349994</v>
      </c>
      <c r="F104">
        <v>4510.8500000000004</v>
      </c>
      <c r="G104">
        <v>37.484717655607398</v>
      </c>
      <c r="H104">
        <v>10.2446023476002</v>
      </c>
      <c r="I104">
        <v>14.1081138421278</v>
      </c>
      <c r="J104">
        <v>4.8466660450060299</v>
      </c>
      <c r="K104">
        <v>4388.0929215603101</v>
      </c>
      <c r="L104">
        <v>3911.0599609779101</v>
      </c>
      <c r="M104">
        <v>48.683953910086302</v>
      </c>
      <c r="N104">
        <v>1.53729731950179</v>
      </c>
      <c r="O104">
        <v>7.82890142656038</v>
      </c>
      <c r="P104">
        <v>67.652196536088596</v>
      </c>
      <c r="Q104">
        <v>6.0895867741435003E-2</v>
      </c>
    </row>
    <row r="105" spans="1:17" x14ac:dyDescent="0.3">
      <c r="A105" t="s">
        <v>276</v>
      </c>
      <c r="B105" t="s">
        <v>277</v>
      </c>
      <c r="C105" t="s">
        <v>3116</v>
      </c>
      <c r="D105" t="s">
        <v>34</v>
      </c>
      <c r="E105">
        <v>95003.512659999993</v>
      </c>
      <c r="F105">
        <v>50.26</v>
      </c>
      <c r="G105">
        <v>18.490609035772898</v>
      </c>
      <c r="H105">
        <v>-3.8548415131250402</v>
      </c>
      <c r="I105">
        <v>-30.5363656626592</v>
      </c>
      <c r="J105">
        <v>0.56931269034061005</v>
      </c>
      <c r="K105">
        <v>57.849558341261101</v>
      </c>
      <c r="L105">
        <v>57.411805529648099</v>
      </c>
      <c r="M105">
        <v>22.511653580863701</v>
      </c>
      <c r="N105">
        <v>0.61103034687107605</v>
      </c>
      <c r="O105">
        <v>66.633505769996006</v>
      </c>
      <c r="P105">
        <v>37.135061391541598</v>
      </c>
      <c r="Q105">
        <v>8.6072290538987004E-2</v>
      </c>
    </row>
    <row r="106" spans="1:17" x14ac:dyDescent="0.3">
      <c r="A106" t="s">
        <v>278</v>
      </c>
      <c r="B106" t="s">
        <v>279</v>
      </c>
      <c r="C106" t="s">
        <v>3115</v>
      </c>
      <c r="D106" t="s">
        <v>280</v>
      </c>
      <c r="E106">
        <v>94469.296211619905</v>
      </c>
      <c r="F106">
        <v>10890.55</v>
      </c>
      <c r="G106">
        <v>159.39171447338501</v>
      </c>
      <c r="H106">
        <v>3.5790098592845201</v>
      </c>
      <c r="I106">
        <v>34.904219626358199</v>
      </c>
      <c r="J106">
        <v>-3.0393843731438399</v>
      </c>
      <c r="K106">
        <v>11156.8923218825</v>
      </c>
      <c r="L106">
        <v>9114.3960462208197</v>
      </c>
      <c r="M106">
        <v>31.785639306577099</v>
      </c>
      <c r="N106">
        <v>0.396595682692715</v>
      </c>
      <c r="O106">
        <v>15.8710992557768</v>
      </c>
      <c r="P106">
        <v>181.49684656741101</v>
      </c>
      <c r="Q106">
        <v>9.7129181516254007E-2</v>
      </c>
    </row>
    <row r="107" spans="1:17" x14ac:dyDescent="0.3">
      <c r="A107" t="s">
        <v>281</v>
      </c>
      <c r="B107" t="s">
        <v>282</v>
      </c>
      <c r="C107" t="s">
        <v>3121</v>
      </c>
      <c r="D107" t="s">
        <v>80</v>
      </c>
      <c r="E107">
        <v>93842.830159919904</v>
      </c>
      <c r="F107">
        <v>1952.55</v>
      </c>
      <c r="G107">
        <v>146.88134755028301</v>
      </c>
      <c r="H107">
        <v>7.6977093071010003</v>
      </c>
      <c r="I107">
        <v>22.671309286676198</v>
      </c>
      <c r="J107">
        <v>3.67512324579093</v>
      </c>
      <c r="K107">
        <v>1815.7424671942899</v>
      </c>
      <c r="L107">
        <v>1487.2060756661299</v>
      </c>
      <c r="M107">
        <v>59.145126183193703</v>
      </c>
      <c r="N107">
        <v>0.98283628827094704</v>
      </c>
      <c r="O107">
        <v>4.3251133133594504</v>
      </c>
      <c r="P107">
        <v>182.18079340992799</v>
      </c>
      <c r="Q107">
        <v>0.16846073953787699</v>
      </c>
    </row>
    <row r="108" spans="1:17" x14ac:dyDescent="0.3">
      <c r="A108" t="s">
        <v>283</v>
      </c>
      <c r="B108" t="s">
        <v>284</v>
      </c>
      <c r="C108" t="s">
        <v>3127</v>
      </c>
      <c r="D108" t="s">
        <v>285</v>
      </c>
      <c r="E108">
        <v>93561.567435776</v>
      </c>
      <c r="F108">
        <v>68.56</v>
      </c>
      <c r="G108">
        <v>96.882857019046497</v>
      </c>
      <c r="H108">
        <v>-11.5176404669226</v>
      </c>
      <c r="I108">
        <v>58.272014436337699</v>
      </c>
      <c r="J108">
        <v>-2.28285897566243</v>
      </c>
      <c r="K108">
        <v>74.077752208440103</v>
      </c>
      <c r="L108">
        <v>57.378027880392402</v>
      </c>
      <c r="M108">
        <v>23.706447851306802</v>
      </c>
      <c r="N108">
        <v>0.70726671443879396</v>
      </c>
      <c r="O108">
        <v>25.495915985997598</v>
      </c>
      <c r="P108">
        <v>128.53333333333299</v>
      </c>
      <c r="Q108">
        <v>0.20940509836784901</v>
      </c>
    </row>
    <row r="109" spans="1:17" x14ac:dyDescent="0.3">
      <c r="A109" t="s">
        <v>286</v>
      </c>
      <c r="B109" t="s">
        <v>287</v>
      </c>
      <c r="C109" t="s">
        <v>3128</v>
      </c>
      <c r="D109" t="s">
        <v>288</v>
      </c>
      <c r="E109">
        <v>93391.388413469904</v>
      </c>
      <c r="F109">
        <v>656.1</v>
      </c>
      <c r="G109">
        <v>46.305558585534698</v>
      </c>
      <c r="H109">
        <v>1.3437741650302699</v>
      </c>
      <c r="I109">
        <v>2.5252627884153198</v>
      </c>
      <c r="J109">
        <v>-1.62475400243722</v>
      </c>
      <c r="K109">
        <v>672.45803439612996</v>
      </c>
      <c r="L109">
        <v>594.06888993627001</v>
      </c>
      <c r="M109">
        <v>27.405606838339299</v>
      </c>
      <c r="N109">
        <v>0.79996381224673696</v>
      </c>
      <c r="O109">
        <v>9.8079561042523995</v>
      </c>
      <c r="P109">
        <v>76.560818083961195</v>
      </c>
      <c r="Q109">
        <v>0.18160908135807999</v>
      </c>
    </row>
    <row r="110" spans="1:17" x14ac:dyDescent="0.3">
      <c r="A110" t="s">
        <v>289</v>
      </c>
      <c r="B110" t="s">
        <v>290</v>
      </c>
      <c r="C110" t="s">
        <v>3119</v>
      </c>
      <c r="D110" t="s">
        <v>146</v>
      </c>
      <c r="E110">
        <v>92272.564525499998</v>
      </c>
      <c r="F110">
        <v>442.55</v>
      </c>
      <c r="G110">
        <v>169.95818917624899</v>
      </c>
      <c r="H110">
        <v>-8.8937714534017704</v>
      </c>
      <c r="I110">
        <v>57.975861166722297</v>
      </c>
      <c r="J110">
        <v>0.88590658743128403</v>
      </c>
      <c r="K110">
        <v>511.58866296229797</v>
      </c>
      <c r="L110">
        <v>410.03499108875002</v>
      </c>
      <c r="M110">
        <v>25.573491354266601</v>
      </c>
      <c r="N110">
        <v>0.44444918027064101</v>
      </c>
      <c r="O110">
        <v>46.1981696983391</v>
      </c>
      <c r="P110">
        <v>211.32606401688301</v>
      </c>
      <c r="Q110">
        <v>0.20467703904557699</v>
      </c>
    </row>
    <row r="111" spans="1:17" x14ac:dyDescent="0.3">
      <c r="A111" t="s">
        <v>291</v>
      </c>
      <c r="B111" t="s">
        <v>292</v>
      </c>
      <c r="C111" t="s">
        <v>3123</v>
      </c>
      <c r="D111" t="s">
        <v>117</v>
      </c>
      <c r="E111">
        <v>92097.221523450004</v>
      </c>
      <c r="F111">
        <v>910.25</v>
      </c>
      <c r="G111">
        <v>23.014632836133401</v>
      </c>
      <c r="H111">
        <v>-1.3937737276900199</v>
      </c>
      <c r="I111">
        <v>-10.367930567133801</v>
      </c>
      <c r="J111">
        <v>-2.5791876221518901</v>
      </c>
      <c r="K111">
        <v>985.04710704731497</v>
      </c>
      <c r="L111">
        <v>915.11489815984601</v>
      </c>
      <c r="M111">
        <v>28.3545344781664</v>
      </c>
      <c r="N111">
        <v>1.4244649610197</v>
      </c>
      <c r="O111">
        <v>20.516341664377901</v>
      </c>
      <c r="P111">
        <v>56.507909215955898</v>
      </c>
      <c r="Q111">
        <v>9.2544057538119007E-2</v>
      </c>
    </row>
    <row r="112" spans="1:17" x14ac:dyDescent="0.3">
      <c r="A112" t="s">
        <v>293</v>
      </c>
      <c r="B112" t="s">
        <v>294</v>
      </c>
      <c r="C112" t="s">
        <v>3118</v>
      </c>
      <c r="D112" t="s">
        <v>197</v>
      </c>
      <c r="E112">
        <v>90845.921612339996</v>
      </c>
      <c r="F112">
        <v>3340.1</v>
      </c>
      <c r="G112">
        <v>35.580467263733397</v>
      </c>
      <c r="H112">
        <v>-3.9354308866543399</v>
      </c>
      <c r="I112">
        <v>16.136096824271299</v>
      </c>
      <c r="J112">
        <v>-3.34408895268886</v>
      </c>
      <c r="K112">
        <v>3531.8265916625001</v>
      </c>
      <c r="L112">
        <v>3035.7343278866601</v>
      </c>
      <c r="M112">
        <v>21.853640027036001</v>
      </c>
      <c r="N112">
        <v>0.68477482888139496</v>
      </c>
      <c r="O112">
        <v>16.463578934762399</v>
      </c>
      <c r="P112">
        <v>66.588528678304201</v>
      </c>
      <c r="Q112">
        <v>0.11154415011147201</v>
      </c>
    </row>
    <row r="113" spans="1:17" x14ac:dyDescent="0.3">
      <c r="A113" t="s">
        <v>295</v>
      </c>
      <c r="B113" t="s">
        <v>296</v>
      </c>
      <c r="C113" t="s">
        <v>3120</v>
      </c>
      <c r="D113" t="s">
        <v>253</v>
      </c>
      <c r="E113">
        <v>89747.231132959903</v>
      </c>
      <c r="F113">
        <v>923.2</v>
      </c>
      <c r="G113">
        <v>39.429395559493898</v>
      </c>
      <c r="H113">
        <v>-5.1269506028642997</v>
      </c>
      <c r="I113">
        <v>12.2246389673103</v>
      </c>
      <c r="J113">
        <v>2.7949388379269502</v>
      </c>
      <c r="K113">
        <v>933.77731292207</v>
      </c>
      <c r="L113">
        <v>841.879332702238</v>
      </c>
      <c r="M113">
        <v>37.993446208193902</v>
      </c>
      <c r="N113">
        <v>0.88577948528963102</v>
      </c>
      <c r="O113">
        <v>21.100519930675802</v>
      </c>
      <c r="P113">
        <v>71.391441566880104</v>
      </c>
      <c r="Q113">
        <v>0.117018918722377</v>
      </c>
    </row>
    <row r="114" spans="1:17" x14ac:dyDescent="0.3">
      <c r="A114" t="s">
        <v>297</v>
      </c>
      <c r="B114" t="s">
        <v>298</v>
      </c>
      <c r="C114" t="s">
        <v>3125</v>
      </c>
      <c r="D114" t="s">
        <v>299</v>
      </c>
      <c r="E114">
        <v>89204.395826000007</v>
      </c>
      <c r="F114">
        <v>14908</v>
      </c>
      <c r="G114">
        <v>158.83924627359201</v>
      </c>
      <c r="H114">
        <v>14.460329466843101</v>
      </c>
      <c r="I114">
        <v>81.049832212261194</v>
      </c>
      <c r="J114">
        <v>3.02783523627041</v>
      </c>
      <c r="K114">
        <v>13719.7849477358</v>
      </c>
      <c r="L114">
        <v>10549.6907577562</v>
      </c>
      <c r="M114">
        <v>51.296778108540302</v>
      </c>
      <c r="N114">
        <v>0.69902006444917597</v>
      </c>
      <c r="O114">
        <v>4.6418030587603996</v>
      </c>
      <c r="P114">
        <v>193.69582348305701</v>
      </c>
      <c r="Q114">
        <v>0.12998066631809899</v>
      </c>
    </row>
    <row r="115" spans="1:17" x14ac:dyDescent="0.3">
      <c r="A115" t="s">
        <v>300</v>
      </c>
      <c r="B115" t="s">
        <v>301</v>
      </c>
      <c r="C115" t="s">
        <v>3124</v>
      </c>
      <c r="D115" t="s">
        <v>77</v>
      </c>
      <c r="E115">
        <v>88161.142893119904</v>
      </c>
      <c r="F115">
        <v>24434.400000000001</v>
      </c>
      <c r="G115">
        <v>-30.163740103860501</v>
      </c>
      <c r="H115">
        <v>1.9174002954293099</v>
      </c>
      <c r="I115">
        <v>-9.4057622093607502</v>
      </c>
      <c r="J115">
        <v>0.73299356692153295</v>
      </c>
      <c r="K115">
        <v>25392.7022048012</v>
      </c>
      <c r="L115">
        <v>25875.533891646399</v>
      </c>
      <c r="M115">
        <v>36.976278919347202</v>
      </c>
      <c r="N115">
        <v>0.59743233085089897</v>
      </c>
      <c r="O115">
        <v>25.797032053170899</v>
      </c>
      <c r="P115">
        <v>3.0987341772152002</v>
      </c>
      <c r="Q115">
        <v>-7.5805168524047006E-2</v>
      </c>
    </row>
    <row r="116" spans="1:17" x14ac:dyDescent="0.3">
      <c r="A116" t="s">
        <v>302</v>
      </c>
      <c r="B116" t="s">
        <v>303</v>
      </c>
      <c r="C116" t="s">
        <v>3116</v>
      </c>
      <c r="D116" t="s">
        <v>34</v>
      </c>
      <c r="E116">
        <v>87794.833545539994</v>
      </c>
      <c r="F116">
        <v>96.79</v>
      </c>
      <c r="G116">
        <v>19.425073922789402</v>
      </c>
      <c r="H116">
        <v>2.5373699338296798</v>
      </c>
      <c r="I116">
        <v>-28.876294485893698</v>
      </c>
      <c r="J116">
        <v>0.30687739291491001</v>
      </c>
      <c r="K116">
        <v>107.163006490984</v>
      </c>
      <c r="L116">
        <v>105.566775799349</v>
      </c>
      <c r="M116">
        <v>21.4245933986846</v>
      </c>
      <c r="N116">
        <v>0.630643364938827</v>
      </c>
      <c r="O116">
        <v>33.174914763921798</v>
      </c>
      <c r="P116">
        <v>41.464484068985598</v>
      </c>
      <c r="Q116">
        <v>0.10118012222874501</v>
      </c>
    </row>
    <row r="117" spans="1:17" x14ac:dyDescent="0.3">
      <c r="A117" t="s">
        <v>304</v>
      </c>
      <c r="B117" t="s">
        <v>305</v>
      </c>
      <c r="C117" t="s">
        <v>3122</v>
      </c>
      <c r="D117" t="s">
        <v>306</v>
      </c>
      <c r="E117">
        <v>86774.656888259997</v>
      </c>
      <c r="F117">
        <v>4486.3500000000004</v>
      </c>
      <c r="G117">
        <v>25.695223990654299</v>
      </c>
      <c r="H117">
        <v>8.1658761512543894</v>
      </c>
      <c r="I117">
        <v>16.912506282168199</v>
      </c>
      <c r="J117">
        <v>6.7241740381184298</v>
      </c>
      <c r="K117">
        <v>4179.7428344078398</v>
      </c>
      <c r="L117">
        <v>3890.1901655947399</v>
      </c>
      <c r="M117">
        <v>64.8831848387197</v>
      </c>
      <c r="N117">
        <v>0.94575020121993603</v>
      </c>
      <c r="O117">
        <v>4.3543192127230199</v>
      </c>
      <c r="P117">
        <v>55.8166189111748</v>
      </c>
      <c r="Q117">
        <v>0.13607608105748401</v>
      </c>
    </row>
    <row r="118" spans="1:17" x14ac:dyDescent="0.3">
      <c r="A118" t="s">
        <v>307</v>
      </c>
      <c r="B118" t="s">
        <v>308</v>
      </c>
      <c r="C118" t="s">
        <v>3114</v>
      </c>
      <c r="D118" t="s">
        <v>18</v>
      </c>
      <c r="E118">
        <v>85559.743408569993</v>
      </c>
      <c r="F118">
        <v>402.1</v>
      </c>
      <c r="G118">
        <v>124.66558565003599</v>
      </c>
      <c r="H118">
        <v>9.3179327039478501</v>
      </c>
      <c r="I118">
        <v>13.0174833031934</v>
      </c>
      <c r="J118">
        <v>2.4441542146444299</v>
      </c>
      <c r="K118">
        <v>406.030230443091</v>
      </c>
      <c r="L118">
        <v>350.13670059121398</v>
      </c>
      <c r="M118">
        <v>39.093513126726698</v>
      </c>
      <c r="N118">
        <v>0.88166081334345203</v>
      </c>
      <c r="O118">
        <v>13.690624222830101</v>
      </c>
      <c r="P118">
        <v>152.15301003344399</v>
      </c>
      <c r="Q118">
        <v>6.9979051051263993E-2</v>
      </c>
    </row>
    <row r="119" spans="1:17" x14ac:dyDescent="0.3">
      <c r="A119" t="s">
        <v>309</v>
      </c>
      <c r="B119" t="s">
        <v>310</v>
      </c>
      <c r="C119" t="s">
        <v>3118</v>
      </c>
      <c r="D119" t="s">
        <v>197</v>
      </c>
      <c r="E119">
        <v>85064.596901099998</v>
      </c>
      <c r="F119">
        <v>657</v>
      </c>
      <c r="G119">
        <v>-1.9788554854470199</v>
      </c>
      <c r="H119">
        <v>-1.63428905199187</v>
      </c>
      <c r="I119">
        <v>20.280374337837898</v>
      </c>
      <c r="J119">
        <v>-1.4506951721355701</v>
      </c>
      <c r="K119">
        <v>674.805900593449</v>
      </c>
      <c r="L119">
        <v>617.48124212006496</v>
      </c>
      <c r="M119">
        <v>25.855738201594601</v>
      </c>
      <c r="N119">
        <v>0.62431777847057601</v>
      </c>
      <c r="O119">
        <v>9.5662100456620909</v>
      </c>
      <c r="P119">
        <v>35.101789019123999</v>
      </c>
      <c r="Q119">
        <v>-2.5800455173794E-2</v>
      </c>
    </row>
    <row r="120" spans="1:17" x14ac:dyDescent="0.3">
      <c r="A120" t="s">
        <v>311</v>
      </c>
      <c r="B120" t="s">
        <v>312</v>
      </c>
      <c r="C120" t="s">
        <v>3126</v>
      </c>
      <c r="D120" t="s">
        <v>48</v>
      </c>
      <c r="E120">
        <v>84883.607678127999</v>
      </c>
      <c r="F120">
        <v>80.39</v>
      </c>
      <c r="G120">
        <v>27.5567859255409</v>
      </c>
      <c r="H120">
        <v>-7.6060058171011002</v>
      </c>
      <c r="I120">
        <v>-10.3758350483555</v>
      </c>
      <c r="J120">
        <v>-4.7640220165846596</v>
      </c>
      <c r="K120">
        <v>91.177729180173898</v>
      </c>
      <c r="L120">
        <v>85.837868854631907</v>
      </c>
      <c r="M120">
        <v>17.654909705089398</v>
      </c>
      <c r="N120">
        <v>0.72144390354155596</v>
      </c>
      <c r="O120">
        <v>29.058340589625502</v>
      </c>
      <c r="P120">
        <v>54.596153846153797</v>
      </c>
      <c r="Q120">
        <v>9.3685037712694E-2</v>
      </c>
    </row>
    <row r="121" spans="1:17" x14ac:dyDescent="0.3">
      <c r="A121" t="s">
        <v>313</v>
      </c>
      <c r="B121" t="s">
        <v>314</v>
      </c>
      <c r="C121" t="s">
        <v>3120</v>
      </c>
      <c r="D121" t="s">
        <v>51</v>
      </c>
      <c r="E121">
        <v>84076.842945480006</v>
      </c>
      <c r="F121">
        <v>1447.6</v>
      </c>
      <c r="G121">
        <v>41.699807092809998</v>
      </c>
      <c r="H121">
        <v>2.41496476020887</v>
      </c>
      <c r="I121">
        <v>24.942542145286701</v>
      </c>
      <c r="J121">
        <v>-0.246165227918823</v>
      </c>
      <c r="K121">
        <v>1474.13090122382</v>
      </c>
      <c r="L121">
        <v>1277.52731783014</v>
      </c>
      <c r="M121">
        <v>34.2710372917672</v>
      </c>
      <c r="N121">
        <v>0.55944770612410299</v>
      </c>
      <c r="O121">
        <v>9.9751312517269994</v>
      </c>
      <c r="P121">
        <v>73.437968010543301</v>
      </c>
      <c r="Q121">
        <v>8.5427954862708003E-2</v>
      </c>
    </row>
    <row r="122" spans="1:17" x14ac:dyDescent="0.3">
      <c r="A122" t="s">
        <v>315</v>
      </c>
      <c r="B122" t="s">
        <v>316</v>
      </c>
      <c r="C122" t="s">
        <v>3114</v>
      </c>
      <c r="D122" t="s">
        <v>69</v>
      </c>
      <c r="E122">
        <v>84030.558483059998</v>
      </c>
      <c r="F122">
        <v>516.6</v>
      </c>
      <c r="G122">
        <v>133.347832078686</v>
      </c>
      <c r="H122">
        <v>-1.3223340663203</v>
      </c>
      <c r="I122">
        <v>20.280970402223499</v>
      </c>
      <c r="J122">
        <v>-6.2707739683524002</v>
      </c>
      <c r="K122">
        <v>579.12994319681297</v>
      </c>
      <c r="L122">
        <v>479.27466512583101</v>
      </c>
      <c r="M122">
        <v>30.394228644019801</v>
      </c>
      <c r="N122">
        <v>0.46032154917219198</v>
      </c>
      <c r="O122">
        <v>48.644986449864398</v>
      </c>
      <c r="P122">
        <v>164.29058663028599</v>
      </c>
      <c r="Q122">
        <v>0.12364577462441299</v>
      </c>
    </row>
    <row r="123" spans="1:17" x14ac:dyDescent="0.3">
      <c r="A123" t="s">
        <v>317</v>
      </c>
      <c r="B123" t="s">
        <v>318</v>
      </c>
      <c r="C123" t="s">
        <v>3127</v>
      </c>
      <c r="D123" t="s">
        <v>319</v>
      </c>
      <c r="E123">
        <v>83869.761150000006</v>
      </c>
      <c r="F123">
        <v>4158.3500000000004</v>
      </c>
      <c r="G123">
        <v>115.870201392746</v>
      </c>
      <c r="H123">
        <v>11.0260076273363</v>
      </c>
      <c r="I123">
        <v>81.882241203895205</v>
      </c>
      <c r="J123">
        <v>11.2680276248973</v>
      </c>
      <c r="K123">
        <v>4334.51807710508</v>
      </c>
      <c r="L123">
        <v>3559.4629077878799</v>
      </c>
      <c r="M123">
        <v>43.161751656521098</v>
      </c>
      <c r="N123">
        <v>1.42263849033968</v>
      </c>
      <c r="O123">
        <v>40.921278872629699</v>
      </c>
      <c r="P123">
        <v>138.711251435132</v>
      </c>
      <c r="Q123">
        <v>0.25108421278624798</v>
      </c>
    </row>
    <row r="124" spans="1:17" x14ac:dyDescent="0.3">
      <c r="A124" t="s">
        <v>320</v>
      </c>
      <c r="B124" t="s">
        <v>321</v>
      </c>
      <c r="C124" t="s">
        <v>3116</v>
      </c>
      <c r="D124" t="s">
        <v>34</v>
      </c>
      <c r="E124">
        <v>83389.555640000006</v>
      </c>
      <c r="F124">
        <v>111.66</v>
      </c>
      <c r="G124">
        <v>-7.6872191146839697</v>
      </c>
      <c r="H124">
        <v>-5.06255703717415</v>
      </c>
      <c r="I124">
        <v>-35.418096600542803</v>
      </c>
      <c r="J124">
        <v>-0.31475029064494803</v>
      </c>
      <c r="K124">
        <v>121.248266487569</v>
      </c>
      <c r="L124">
        <v>126.66324505915399</v>
      </c>
      <c r="M124">
        <v>15.435950589473199</v>
      </c>
      <c r="N124">
        <v>0.78111106571564903</v>
      </c>
      <c r="O124">
        <v>54.486835034927402</v>
      </c>
      <c r="P124">
        <v>22.367123287671198</v>
      </c>
      <c r="Q124">
        <v>9.6488960650644995E-2</v>
      </c>
    </row>
    <row r="125" spans="1:17" x14ac:dyDescent="0.3">
      <c r="A125" t="s">
        <v>322</v>
      </c>
      <c r="B125" t="s">
        <v>323</v>
      </c>
      <c r="C125" t="s">
        <v>3116</v>
      </c>
      <c r="D125" t="s">
        <v>324</v>
      </c>
      <c r="E125">
        <v>82718.229932275004</v>
      </c>
      <c r="F125">
        <v>76.930000000000007</v>
      </c>
      <c r="G125">
        <v>4.4267324308465303</v>
      </c>
      <c r="H125">
        <v>-4.5623770455000097</v>
      </c>
      <c r="I125">
        <v>-20.1600121457993</v>
      </c>
      <c r="J125">
        <v>0.98298503233583301</v>
      </c>
      <c r="K125">
        <v>87.349713365584705</v>
      </c>
      <c r="L125">
        <v>84.339705313697493</v>
      </c>
      <c r="M125">
        <v>25.203802580008698</v>
      </c>
      <c r="N125">
        <v>0.30639452637313502</v>
      </c>
      <c r="O125">
        <v>40.257376836084703</v>
      </c>
      <c r="P125">
        <v>29.294117647058801</v>
      </c>
      <c r="Q125">
        <v>3.8052587400258998E-2</v>
      </c>
    </row>
    <row r="126" spans="1:17" x14ac:dyDescent="0.3">
      <c r="A126" t="s">
        <v>325</v>
      </c>
      <c r="B126" t="s">
        <v>326</v>
      </c>
      <c r="C126" t="s">
        <v>3127</v>
      </c>
      <c r="D126" t="s">
        <v>159</v>
      </c>
      <c r="E126">
        <v>81062.434904399997</v>
      </c>
      <c r="F126">
        <v>232.8</v>
      </c>
      <c r="G126">
        <v>85.094410117632407</v>
      </c>
      <c r="H126">
        <v>-4.0223229250624097</v>
      </c>
      <c r="I126">
        <v>-19.798654185126399</v>
      </c>
      <c r="J126">
        <v>-5.8911506254235899</v>
      </c>
      <c r="K126">
        <v>273.78320426575402</v>
      </c>
      <c r="L126">
        <v>256.02964750658998</v>
      </c>
      <c r="M126">
        <v>17.565676845558901</v>
      </c>
      <c r="N126">
        <v>0.82691220699402201</v>
      </c>
      <c r="O126">
        <v>44.050687285223297</v>
      </c>
      <c r="P126">
        <v>105.11013215859001</v>
      </c>
      <c r="Q126">
        <v>0.135072127672064</v>
      </c>
    </row>
    <row r="127" spans="1:17" x14ac:dyDescent="0.3">
      <c r="A127" t="s">
        <v>327</v>
      </c>
      <c r="B127" t="s">
        <v>328</v>
      </c>
      <c r="C127" t="s">
        <v>3129</v>
      </c>
      <c r="D127" t="s">
        <v>133</v>
      </c>
      <c r="E127">
        <v>80852.120306240002</v>
      </c>
      <c r="F127">
        <v>2907.7</v>
      </c>
      <c r="G127">
        <v>60.9248775605706</v>
      </c>
      <c r="H127">
        <v>5.4790798723704999</v>
      </c>
      <c r="I127">
        <v>6.5954730099594601</v>
      </c>
      <c r="J127">
        <v>0.25281287433176203</v>
      </c>
      <c r="K127">
        <v>3021.7185014663</v>
      </c>
      <c r="L127">
        <v>2717.5664127676901</v>
      </c>
      <c r="M127">
        <v>36.574158978564803</v>
      </c>
      <c r="N127">
        <v>0.70179615592119504</v>
      </c>
      <c r="O127">
        <v>17.0237644873955</v>
      </c>
      <c r="P127">
        <v>87.738894628099104</v>
      </c>
      <c r="Q127">
        <v>1.7031579720528E-2</v>
      </c>
    </row>
    <row r="128" spans="1:17" x14ac:dyDescent="0.3">
      <c r="A128" t="s">
        <v>329</v>
      </c>
      <c r="B128" t="s">
        <v>330</v>
      </c>
      <c r="C128" t="s">
        <v>3121</v>
      </c>
      <c r="D128" t="s">
        <v>105</v>
      </c>
      <c r="E128">
        <v>78953.973567299996</v>
      </c>
      <c r="F128">
        <v>78.599999999999994</v>
      </c>
      <c r="G128">
        <v>37.251186304805302</v>
      </c>
      <c r="H128">
        <v>-8.1802659980778305</v>
      </c>
      <c r="I128">
        <v>-20.798112392822599</v>
      </c>
      <c r="J128">
        <v>-7.6676485189372396</v>
      </c>
      <c r="K128">
        <v>93.040722831821299</v>
      </c>
      <c r="L128">
        <v>89.4096810393807</v>
      </c>
      <c r="M128">
        <v>8.6978653355213993</v>
      </c>
      <c r="N128">
        <v>0.79558424736446298</v>
      </c>
      <c r="O128">
        <v>50.6361323155216</v>
      </c>
      <c r="P128">
        <v>62.396694214876</v>
      </c>
      <c r="Q128">
        <v>0.10828704562197899</v>
      </c>
    </row>
    <row r="129" spans="1:17" x14ac:dyDescent="0.3">
      <c r="A129" t="s">
        <v>331</v>
      </c>
      <c r="B129" t="s">
        <v>332</v>
      </c>
      <c r="C129" t="s">
        <v>3115</v>
      </c>
      <c r="D129" t="s">
        <v>280</v>
      </c>
      <c r="E129">
        <v>78917.680246019998</v>
      </c>
      <c r="F129">
        <v>5158.2</v>
      </c>
      <c r="G129">
        <v>55.534604011484497</v>
      </c>
      <c r="H129">
        <v>2.9053283016382099</v>
      </c>
      <c r="I129">
        <v>37.458571161925803</v>
      </c>
      <c r="J129">
        <v>-4.8430967971836596</v>
      </c>
      <c r="K129">
        <v>5186.0659772409399</v>
      </c>
      <c r="L129">
        <v>4381.65999310601</v>
      </c>
      <c r="M129">
        <v>32.256918927900301</v>
      </c>
      <c r="N129">
        <v>0.82743679993809605</v>
      </c>
      <c r="O129">
        <v>10.308828661160801</v>
      </c>
      <c r="P129">
        <v>81.626760563380202</v>
      </c>
      <c r="Q129">
        <v>0.121135128197284</v>
      </c>
    </row>
    <row r="130" spans="1:17" x14ac:dyDescent="0.3">
      <c r="A130" t="s">
        <v>333</v>
      </c>
      <c r="B130" t="s">
        <v>334</v>
      </c>
      <c r="C130" t="s">
        <v>3116</v>
      </c>
      <c r="D130" t="s">
        <v>54</v>
      </c>
      <c r="E130">
        <v>76699.67637555</v>
      </c>
      <c r="F130">
        <v>1910.5</v>
      </c>
      <c r="G130">
        <v>26.693458111459499</v>
      </c>
      <c r="H130">
        <v>2.6293458001168299</v>
      </c>
      <c r="I130">
        <v>6.8507489871577896</v>
      </c>
      <c r="J130">
        <v>1.6159237992003299</v>
      </c>
      <c r="K130">
        <v>1936.7359162468499</v>
      </c>
      <c r="L130">
        <v>1726.8238186247199</v>
      </c>
      <c r="M130">
        <v>33.401829845425198</v>
      </c>
      <c r="N130">
        <v>0.55816549491224599</v>
      </c>
      <c r="O130">
        <v>8.8065951321643503</v>
      </c>
      <c r="P130">
        <v>57.113486842105203</v>
      </c>
      <c r="Q130">
        <v>4.3714279671200002E-3</v>
      </c>
    </row>
    <row r="131" spans="1:17" x14ac:dyDescent="0.3">
      <c r="A131" t="s">
        <v>335</v>
      </c>
      <c r="B131" t="s">
        <v>336</v>
      </c>
      <c r="C131" t="s">
        <v>3114</v>
      </c>
      <c r="D131" t="s">
        <v>183</v>
      </c>
      <c r="E131">
        <v>76090.360592355006</v>
      </c>
      <c r="F131">
        <v>691.85</v>
      </c>
      <c r="G131">
        <v>0.432398694560436</v>
      </c>
      <c r="H131">
        <v>-8.9590445901836304</v>
      </c>
      <c r="I131">
        <v>-34.241725388423298</v>
      </c>
      <c r="J131">
        <v>-1.7719406803620401</v>
      </c>
      <c r="K131">
        <v>796.53000616838801</v>
      </c>
      <c r="L131">
        <v>888.70134008222794</v>
      </c>
      <c r="M131">
        <v>11.6034046431802</v>
      </c>
      <c r="N131">
        <v>0.216177962377505</v>
      </c>
      <c r="O131">
        <v>82.033677820336706</v>
      </c>
      <c r="P131">
        <v>32.538314176245201</v>
      </c>
      <c r="Q131">
        <v>-2.5432426527638E-2</v>
      </c>
    </row>
    <row r="132" spans="1:17" x14ac:dyDescent="0.3">
      <c r="A132" t="s">
        <v>337</v>
      </c>
      <c r="B132" t="s">
        <v>338</v>
      </c>
      <c r="C132" t="s">
        <v>3129</v>
      </c>
      <c r="D132" t="s">
        <v>133</v>
      </c>
      <c r="E132">
        <v>74020.990369199993</v>
      </c>
      <c r="F132">
        <v>1718.5</v>
      </c>
      <c r="G132">
        <v>109.542819808991</v>
      </c>
      <c r="H132">
        <v>-2.6017837646228701</v>
      </c>
      <c r="I132">
        <v>28.703824276572899</v>
      </c>
      <c r="J132">
        <v>-3.6971764956517901</v>
      </c>
      <c r="K132">
        <v>1804.77365329498</v>
      </c>
      <c r="L132">
        <v>1545.6014861266599</v>
      </c>
      <c r="M132">
        <v>28.8765490321884</v>
      </c>
      <c r="N132">
        <v>0.38097210178825203</v>
      </c>
      <c r="O132">
        <v>20.733197556008101</v>
      </c>
      <c r="P132">
        <v>141.70182841068899</v>
      </c>
      <c r="Q132">
        <v>0.164388009239234</v>
      </c>
    </row>
    <row r="133" spans="1:17" x14ac:dyDescent="0.3">
      <c r="A133" t="s">
        <v>339</v>
      </c>
      <c r="B133" t="s">
        <v>340</v>
      </c>
      <c r="C133" t="s">
        <v>3116</v>
      </c>
      <c r="D133" t="s">
        <v>125</v>
      </c>
      <c r="E133">
        <v>73550.251857900003</v>
      </c>
      <c r="F133">
        <v>1621.5</v>
      </c>
      <c r="G133">
        <v>114.05349446252001</v>
      </c>
      <c r="H133">
        <v>-8.0971561860502508</v>
      </c>
      <c r="I133">
        <v>25.372320826031</v>
      </c>
      <c r="J133">
        <v>3.7240687893371001</v>
      </c>
      <c r="K133">
        <v>1668.3393949661599</v>
      </c>
      <c r="L133">
        <v>1371.4316527502799</v>
      </c>
      <c r="M133">
        <v>32.8591694182442</v>
      </c>
      <c r="N133">
        <v>0.73446332791109803</v>
      </c>
      <c r="O133">
        <v>21.276595744680801</v>
      </c>
      <c r="P133">
        <v>145.19885074852499</v>
      </c>
      <c r="Q133">
        <v>2.0476858866577002E-2</v>
      </c>
    </row>
    <row r="134" spans="1:17" x14ac:dyDescent="0.3">
      <c r="A134" t="s">
        <v>341</v>
      </c>
      <c r="B134" t="s">
        <v>342</v>
      </c>
      <c r="C134" t="s">
        <v>3120</v>
      </c>
      <c r="D134" t="s">
        <v>51</v>
      </c>
      <c r="E134">
        <v>73057.204125000004</v>
      </c>
      <c r="F134">
        <v>6110.25</v>
      </c>
      <c r="G134">
        <v>49.043380805039803</v>
      </c>
      <c r="H134">
        <v>6.0040151727483497</v>
      </c>
      <c r="I134">
        <v>19.1918749173932</v>
      </c>
      <c r="J134">
        <v>0.59098291180975904</v>
      </c>
      <c r="K134">
        <v>6011.33994776701</v>
      </c>
      <c r="L134">
        <v>5339.0368933651798</v>
      </c>
      <c r="M134">
        <v>45.3634086337699</v>
      </c>
      <c r="N134">
        <v>0.68469673035885503</v>
      </c>
      <c r="O134">
        <v>5.39503293645922</v>
      </c>
      <c r="P134">
        <v>74.083676405646798</v>
      </c>
      <c r="Q134">
        <v>5.2718092379099003E-2</v>
      </c>
    </row>
    <row r="135" spans="1:17" hidden="1" x14ac:dyDescent="0.3">
      <c r="A135" t="s">
        <v>343</v>
      </c>
      <c r="B135" t="s">
        <v>344</v>
      </c>
      <c r="C135" t="s">
        <v>3117</v>
      </c>
      <c r="D135" t="s">
        <v>27</v>
      </c>
      <c r="E135">
        <v>71377.5</v>
      </c>
      <c r="F135">
        <v>1427.55</v>
      </c>
      <c r="G135">
        <v>60.383955502049602</v>
      </c>
      <c r="H135">
        <v>10.5990981224086</v>
      </c>
      <c r="I135">
        <v>44.468472788710599</v>
      </c>
      <c r="J135">
        <v>2.7180067133204799</v>
      </c>
      <c r="K135">
        <v>1343.4939504746999</v>
      </c>
      <c r="M135">
        <v>42.110170484347101</v>
      </c>
      <c r="N135">
        <v>1.0673821626898099</v>
      </c>
      <c r="O135">
        <v>9.8385345522048198</v>
      </c>
      <c r="P135">
        <v>89.079470198675395</v>
      </c>
    </row>
    <row r="136" spans="1:17" x14ac:dyDescent="0.3">
      <c r="A136" t="s">
        <v>345</v>
      </c>
      <c r="B136" t="s">
        <v>346</v>
      </c>
      <c r="C136" t="s">
        <v>3129</v>
      </c>
      <c r="D136" t="s">
        <v>133</v>
      </c>
      <c r="E136">
        <v>70918.798315665001</v>
      </c>
      <c r="F136">
        <v>1950.45</v>
      </c>
      <c r="G136">
        <v>58.756946478388699</v>
      </c>
      <c r="H136">
        <v>12.4272128105807</v>
      </c>
      <c r="I136">
        <v>27.499718803803599</v>
      </c>
      <c r="J136">
        <v>2.0956840298180199</v>
      </c>
      <c r="K136">
        <v>1849.3110722537699</v>
      </c>
      <c r="L136">
        <v>1650.81313704732</v>
      </c>
      <c r="M136">
        <v>53.971505739714402</v>
      </c>
      <c r="N136">
        <v>1.6695475272224001</v>
      </c>
      <c r="O136">
        <v>5.8832577097592802</v>
      </c>
      <c r="P136">
        <v>85.562743792217603</v>
      </c>
      <c r="Q136">
        <v>9.6044893174795004E-2</v>
      </c>
    </row>
    <row r="137" spans="1:17" x14ac:dyDescent="0.3">
      <c r="A137" t="s">
        <v>347</v>
      </c>
      <c r="B137" t="s">
        <v>348</v>
      </c>
      <c r="C137" t="s">
        <v>3125</v>
      </c>
      <c r="D137" t="s">
        <v>83</v>
      </c>
      <c r="E137">
        <v>69700.990413509993</v>
      </c>
      <c r="F137">
        <v>675.9</v>
      </c>
      <c r="G137">
        <v>119.79072910543999</v>
      </c>
      <c r="H137">
        <v>0.90273108113003997</v>
      </c>
      <c r="I137">
        <v>58.698372548997803</v>
      </c>
      <c r="J137">
        <v>-4.77564498704331</v>
      </c>
      <c r="K137">
        <v>672.29929046818495</v>
      </c>
      <c r="L137">
        <v>507.85719352200101</v>
      </c>
      <c r="M137">
        <v>27.997808335997298</v>
      </c>
      <c r="N137">
        <v>0.89444809485809396</v>
      </c>
      <c r="O137">
        <v>16.326379641958798</v>
      </c>
      <c r="P137">
        <v>143.04207119741</v>
      </c>
      <c r="Q137">
        <v>0.23598339684650799</v>
      </c>
    </row>
    <row r="138" spans="1:17" x14ac:dyDescent="0.3">
      <c r="A138" t="s">
        <v>349</v>
      </c>
      <c r="B138" t="s">
        <v>350</v>
      </c>
      <c r="C138" t="s">
        <v>3116</v>
      </c>
      <c r="D138" t="s">
        <v>34</v>
      </c>
      <c r="E138">
        <v>67866.780182685005</v>
      </c>
      <c r="F138">
        <v>503.85</v>
      </c>
      <c r="G138">
        <v>-0.81901022431819104</v>
      </c>
      <c r="H138">
        <v>5.4563830384363099</v>
      </c>
      <c r="I138">
        <v>-12.825418450705801</v>
      </c>
      <c r="J138">
        <v>-0.12056512201073399</v>
      </c>
      <c r="K138">
        <v>530.538286792843</v>
      </c>
      <c r="L138">
        <v>512.59159167243399</v>
      </c>
      <c r="M138">
        <v>30.164970236664399</v>
      </c>
      <c r="N138">
        <v>0.54395910335692599</v>
      </c>
      <c r="O138">
        <v>25.573087228341699</v>
      </c>
      <c r="P138">
        <v>28.894858019953901</v>
      </c>
      <c r="Q138">
        <v>0.13269014366243201</v>
      </c>
    </row>
    <row r="139" spans="1:17" x14ac:dyDescent="0.3">
      <c r="A139" t="s">
        <v>351</v>
      </c>
      <c r="B139" t="s">
        <v>352</v>
      </c>
      <c r="C139" t="s">
        <v>3130</v>
      </c>
      <c r="D139" t="s">
        <v>268</v>
      </c>
      <c r="E139">
        <v>67616.316942204998</v>
      </c>
      <c r="F139">
        <v>7928.35</v>
      </c>
      <c r="G139">
        <v>8.2115917206530593</v>
      </c>
      <c r="H139">
        <v>4.4324421883913301</v>
      </c>
      <c r="I139">
        <v>-0.67206937872463701</v>
      </c>
      <c r="J139">
        <v>2.6369485167901798</v>
      </c>
      <c r="K139">
        <v>8082.0360081026602</v>
      </c>
      <c r="L139">
        <v>7446.8966065872801</v>
      </c>
      <c r="M139">
        <v>33.587999747839</v>
      </c>
      <c r="N139">
        <v>0.52764087890947298</v>
      </c>
      <c r="O139">
        <v>25.3104365977788</v>
      </c>
      <c r="P139">
        <v>48.889201877934198</v>
      </c>
      <c r="Q139">
        <v>0.14037606203854899</v>
      </c>
    </row>
    <row r="140" spans="1:17" x14ac:dyDescent="0.3">
      <c r="A140" t="s">
        <v>353</v>
      </c>
      <c r="B140" t="s">
        <v>354</v>
      </c>
      <c r="C140" t="s">
        <v>3116</v>
      </c>
      <c r="D140" t="s">
        <v>355</v>
      </c>
      <c r="E140">
        <v>66964.494950730004</v>
      </c>
      <c r="F140">
        <v>703.95</v>
      </c>
      <c r="G140">
        <v>-32.444347708526202</v>
      </c>
      <c r="H140">
        <v>-3.70692990438019</v>
      </c>
      <c r="I140">
        <v>-14.3945633171562</v>
      </c>
      <c r="J140">
        <v>-0.60732117579309197</v>
      </c>
      <c r="K140">
        <v>746.95473490017196</v>
      </c>
      <c r="L140">
        <v>743.66994493821505</v>
      </c>
      <c r="M140">
        <v>16.245601873508399</v>
      </c>
      <c r="N140">
        <v>0.57665243323000104</v>
      </c>
      <c r="O140">
        <v>16.1162014347609</v>
      </c>
      <c r="P140">
        <v>8.6426421791804895</v>
      </c>
      <c r="Q140">
        <v>-0.13712663035957801</v>
      </c>
    </row>
    <row r="141" spans="1:17" x14ac:dyDescent="0.3">
      <c r="A141" t="s">
        <v>356</v>
      </c>
      <c r="B141" t="s">
        <v>357</v>
      </c>
      <c r="C141" t="s">
        <v>3128</v>
      </c>
      <c r="D141" t="s">
        <v>125</v>
      </c>
      <c r="E141">
        <v>66512</v>
      </c>
      <c r="F141">
        <v>831.4</v>
      </c>
      <c r="G141">
        <v>3.6861759460690702</v>
      </c>
      <c r="H141">
        <v>0.90303041451573396</v>
      </c>
      <c r="I141">
        <v>-26.4256796875239</v>
      </c>
      <c r="J141">
        <v>-0.62480994023439496</v>
      </c>
      <c r="K141">
        <v>911.24723242103801</v>
      </c>
      <c r="L141">
        <v>918.36904857672096</v>
      </c>
      <c r="M141">
        <v>24.687307121534399</v>
      </c>
      <c r="N141">
        <v>0.69122600910375398</v>
      </c>
      <c r="O141">
        <v>36.985807072407901</v>
      </c>
      <c r="P141">
        <v>30.815828809692398</v>
      </c>
      <c r="Q141">
        <v>-4.9572744536723001E-2</v>
      </c>
    </row>
    <row r="142" spans="1:17" x14ac:dyDescent="0.3">
      <c r="A142" t="s">
        <v>358</v>
      </c>
      <c r="B142" t="s">
        <v>359</v>
      </c>
      <c r="C142" t="s">
        <v>3130</v>
      </c>
      <c r="D142" t="s">
        <v>166</v>
      </c>
      <c r="E142">
        <v>65519.642032600001</v>
      </c>
      <c r="F142">
        <v>4319</v>
      </c>
      <c r="G142">
        <v>3.962668081286</v>
      </c>
      <c r="H142">
        <v>-2.1853701441279298</v>
      </c>
      <c r="I142">
        <v>6.68593696709888</v>
      </c>
      <c r="J142">
        <v>-0.84715129579986204</v>
      </c>
      <c r="K142">
        <v>4480.8695643322699</v>
      </c>
      <c r="L142">
        <v>4047.0545788385698</v>
      </c>
      <c r="M142">
        <v>29.060418348566401</v>
      </c>
      <c r="N142">
        <v>0.46897935644919497</v>
      </c>
      <c r="O142">
        <v>11.230608937254001</v>
      </c>
      <c r="P142">
        <v>34.130434782608603</v>
      </c>
      <c r="Q142">
        <v>2.5867047614609999E-2</v>
      </c>
    </row>
    <row r="143" spans="1:17" x14ac:dyDescent="0.3">
      <c r="A143" t="s">
        <v>360</v>
      </c>
      <c r="B143" t="s">
        <v>361</v>
      </c>
      <c r="C143" t="s">
        <v>3122</v>
      </c>
      <c r="D143" t="s">
        <v>117</v>
      </c>
      <c r="E143">
        <v>65471.073431839999</v>
      </c>
      <c r="F143">
        <v>1406.2</v>
      </c>
      <c r="G143">
        <v>11.318131974240901</v>
      </c>
      <c r="H143">
        <v>-4.9577663799097804</v>
      </c>
      <c r="I143">
        <v>7.1840146720917701</v>
      </c>
      <c r="J143">
        <v>-1.8171818830990401</v>
      </c>
      <c r="K143">
        <v>1532.9824935808299</v>
      </c>
      <c r="L143">
        <v>1427.6204106110199</v>
      </c>
      <c r="M143">
        <v>19.926534140396299</v>
      </c>
      <c r="N143">
        <v>0.76683740813164603</v>
      </c>
      <c r="O143">
        <v>28.324562651116398</v>
      </c>
      <c r="P143">
        <v>40.297316172802503</v>
      </c>
      <c r="Q143">
        <v>7.1554881900836004E-2</v>
      </c>
    </row>
    <row r="144" spans="1:17" x14ac:dyDescent="0.3">
      <c r="A144" t="s">
        <v>362</v>
      </c>
      <c r="B144" t="s">
        <v>363</v>
      </c>
      <c r="C144" t="s">
        <v>3130</v>
      </c>
      <c r="D144" t="s">
        <v>166</v>
      </c>
      <c r="E144">
        <v>64564.291133250001</v>
      </c>
      <c r="F144">
        <v>2178.1</v>
      </c>
      <c r="G144">
        <v>-20.377445336118601</v>
      </c>
      <c r="H144">
        <v>-1.33607655691491</v>
      </c>
      <c r="I144">
        <v>-24.648654001363301</v>
      </c>
      <c r="J144">
        <v>-0.48219072733838703</v>
      </c>
      <c r="K144">
        <v>2406.64271889767</v>
      </c>
      <c r="L144">
        <v>2416.79799861624</v>
      </c>
      <c r="M144">
        <v>23.724570293269199</v>
      </c>
      <c r="N144">
        <v>0.93767277715589104</v>
      </c>
      <c r="O144">
        <v>23.683485606721401</v>
      </c>
      <c r="P144">
        <v>4.6031936607035604</v>
      </c>
      <c r="Q144">
        <v>-4.8172913462784003E-2</v>
      </c>
    </row>
    <row r="145" spans="1:17" x14ac:dyDescent="0.3">
      <c r="A145" t="s">
        <v>364</v>
      </c>
      <c r="B145" t="s">
        <v>365</v>
      </c>
      <c r="C145" t="s">
        <v>3118</v>
      </c>
      <c r="D145" t="s">
        <v>366</v>
      </c>
      <c r="E145">
        <v>63939.150885390001</v>
      </c>
      <c r="F145">
        <v>1775.6</v>
      </c>
      <c r="G145">
        <v>15.529010520044899</v>
      </c>
      <c r="H145">
        <v>7.0219576164079696</v>
      </c>
      <c r="I145">
        <v>11.524129041352101</v>
      </c>
      <c r="J145">
        <v>4.8056328035563904</v>
      </c>
      <c r="K145">
        <v>1751.5069640274201</v>
      </c>
      <c r="L145">
        <v>1605.2759186640001</v>
      </c>
      <c r="M145">
        <v>59.3346541298693</v>
      </c>
      <c r="N145">
        <v>0.62677642894962005</v>
      </c>
      <c r="O145">
        <v>12.1986933994142</v>
      </c>
      <c r="P145">
        <v>51.767169537159603</v>
      </c>
      <c r="Q145">
        <v>6.6908660311693E-2</v>
      </c>
    </row>
    <row r="146" spans="1:17" x14ac:dyDescent="0.3">
      <c r="A146" t="s">
        <v>367</v>
      </c>
      <c r="B146" t="s">
        <v>368</v>
      </c>
      <c r="C146" t="s">
        <v>3116</v>
      </c>
      <c r="D146" t="s">
        <v>43</v>
      </c>
      <c r="E146">
        <v>63570.684000000001</v>
      </c>
      <c r="F146">
        <v>362.35</v>
      </c>
      <c r="G146">
        <v>51.948592314235903</v>
      </c>
      <c r="H146">
        <v>1.64139321264932</v>
      </c>
      <c r="I146">
        <v>0.50834344728525005</v>
      </c>
      <c r="J146">
        <v>-2.2926014758073099</v>
      </c>
      <c r="K146">
        <v>391.04097833047098</v>
      </c>
      <c r="L146">
        <v>360.308673076726</v>
      </c>
      <c r="M146">
        <v>24.868365818517599</v>
      </c>
      <c r="N146">
        <v>0.29675366323713198</v>
      </c>
      <c r="O146">
        <v>29.1016972540361</v>
      </c>
      <c r="P146">
        <v>70.517647058823499</v>
      </c>
      <c r="Q146">
        <v>0.113860390564322</v>
      </c>
    </row>
    <row r="147" spans="1:17" x14ac:dyDescent="0.3">
      <c r="A147" t="s">
        <v>369</v>
      </c>
      <c r="B147" t="s">
        <v>370</v>
      </c>
      <c r="C147" t="s">
        <v>3123</v>
      </c>
      <c r="D147" t="s">
        <v>371</v>
      </c>
      <c r="E147">
        <v>63128.180614850004</v>
      </c>
      <c r="F147">
        <v>215.41</v>
      </c>
      <c r="G147">
        <v>24.0250290876942</v>
      </c>
      <c r="H147">
        <v>10.5787860753577</v>
      </c>
      <c r="I147">
        <v>-18.9769980845982</v>
      </c>
      <c r="J147">
        <v>-2.8826261028273699</v>
      </c>
      <c r="K147">
        <v>227.51767531453399</v>
      </c>
      <c r="L147">
        <v>221.92310220572401</v>
      </c>
      <c r="M147">
        <v>34.448449986630003</v>
      </c>
      <c r="N147">
        <v>1.16004427951987</v>
      </c>
      <c r="O147">
        <v>32.932547235504401</v>
      </c>
      <c r="P147">
        <v>44.376675603217102</v>
      </c>
      <c r="Q147">
        <v>8.7184462563032999E-2</v>
      </c>
    </row>
    <row r="148" spans="1:17" x14ac:dyDescent="0.3">
      <c r="A148" t="s">
        <v>372</v>
      </c>
      <c r="B148" t="s">
        <v>373</v>
      </c>
      <c r="C148" t="s">
        <v>3116</v>
      </c>
      <c r="D148" t="s">
        <v>24</v>
      </c>
      <c r="E148">
        <v>62822.192912628001</v>
      </c>
      <c r="F148">
        <v>21.02</v>
      </c>
      <c r="G148">
        <v>3.33862991155133</v>
      </c>
      <c r="H148">
        <v>-3.8907135694574602</v>
      </c>
      <c r="I148">
        <v>-26.148824482665098</v>
      </c>
      <c r="J148">
        <v>1.53337681772359</v>
      </c>
      <c r="K148">
        <v>22.672485236463501</v>
      </c>
      <c r="L148">
        <v>22.9008758547767</v>
      </c>
      <c r="M148">
        <v>15.8287380288923</v>
      </c>
      <c r="N148">
        <v>0.47282280117889203</v>
      </c>
      <c r="O148">
        <v>56.279733587059901</v>
      </c>
      <c r="P148">
        <v>33.885350318471303</v>
      </c>
      <c r="Q148">
        <v>4.2765758943237003E-2</v>
      </c>
    </row>
    <row r="149" spans="1:17" x14ac:dyDescent="0.3">
      <c r="A149" t="s">
        <v>374</v>
      </c>
      <c r="B149" t="s">
        <v>375</v>
      </c>
      <c r="C149" t="s">
        <v>3125</v>
      </c>
      <c r="D149" t="s">
        <v>95</v>
      </c>
      <c r="E149">
        <v>62772.288258405002</v>
      </c>
      <c r="F149">
        <v>538.45000000000005</v>
      </c>
      <c r="G149">
        <v>-27.651756224329201</v>
      </c>
      <c r="H149">
        <v>-5.5508044014308204</v>
      </c>
      <c r="I149">
        <v>-3.2535268440309202</v>
      </c>
      <c r="J149">
        <v>-0.46687236828114997</v>
      </c>
      <c r="K149">
        <v>576.31867612289795</v>
      </c>
      <c r="L149">
        <v>555.17018550439104</v>
      </c>
      <c r="M149">
        <v>18.776032832515199</v>
      </c>
      <c r="N149">
        <v>0.59007145628924396</v>
      </c>
      <c r="O149">
        <v>16.909648063887001</v>
      </c>
      <c r="P149">
        <v>22.653758542141201</v>
      </c>
      <c r="Q149">
        <v>-7.8783708296891006E-2</v>
      </c>
    </row>
    <row r="150" spans="1:17" x14ac:dyDescent="0.3">
      <c r="A150" t="s">
        <v>376</v>
      </c>
      <c r="B150" t="s">
        <v>377</v>
      </c>
      <c r="C150" t="s">
        <v>3127</v>
      </c>
      <c r="D150" t="s">
        <v>200</v>
      </c>
      <c r="E150">
        <v>62422.571033207998</v>
      </c>
      <c r="F150">
        <v>212.58</v>
      </c>
      <c r="G150">
        <v>2.5178742639238401</v>
      </c>
      <c r="H150">
        <v>-3.6803544143746798</v>
      </c>
      <c r="I150">
        <v>13.5305442731366</v>
      </c>
      <c r="J150">
        <v>-2.6796218093225699</v>
      </c>
      <c r="K150">
        <v>234.017419088873</v>
      </c>
      <c r="L150">
        <v>215.992787734003</v>
      </c>
      <c r="M150">
        <v>24.169472598574501</v>
      </c>
      <c r="N150">
        <v>1.0203094826104699</v>
      </c>
      <c r="O150">
        <v>24.494308025214</v>
      </c>
      <c r="P150">
        <v>34.928594097111997</v>
      </c>
      <c r="Q150">
        <v>3.3506880687825001E-2</v>
      </c>
    </row>
    <row r="151" spans="1:17" x14ac:dyDescent="0.3">
      <c r="A151" t="s">
        <v>378</v>
      </c>
      <c r="B151" t="s">
        <v>379</v>
      </c>
      <c r="C151" t="s">
        <v>3120</v>
      </c>
      <c r="D151" t="s">
        <v>51</v>
      </c>
      <c r="E151">
        <v>61682.686338619998</v>
      </c>
      <c r="F151">
        <v>29028.1</v>
      </c>
      <c r="G151">
        <v>3.2075983335403802</v>
      </c>
      <c r="H151">
        <v>7.9315890031534702</v>
      </c>
      <c r="I151">
        <v>0.74437465745596498</v>
      </c>
      <c r="J151">
        <v>2.9677271246152301</v>
      </c>
      <c r="K151">
        <v>28688.731934321098</v>
      </c>
      <c r="L151">
        <v>27232.682128321201</v>
      </c>
      <c r="M151">
        <v>55.106257770037203</v>
      </c>
      <c r="N151">
        <v>0.71899873725797003</v>
      </c>
      <c r="O151">
        <v>5.1429476955088402</v>
      </c>
      <c r="P151">
        <v>31.945909090909002</v>
      </c>
      <c r="Q151">
        <v>2.2768117550336999E-2</v>
      </c>
    </row>
    <row r="152" spans="1:17" x14ac:dyDescent="0.3">
      <c r="A152" t="s">
        <v>380</v>
      </c>
      <c r="B152" t="s">
        <v>381</v>
      </c>
      <c r="C152" t="s">
        <v>3126</v>
      </c>
      <c r="D152" t="s">
        <v>86</v>
      </c>
      <c r="E152">
        <v>61543.160738719998</v>
      </c>
      <c r="F152">
        <v>297.10000000000002</v>
      </c>
      <c r="G152">
        <v>60.046330175332201</v>
      </c>
      <c r="H152">
        <v>-3.5339980006028102</v>
      </c>
      <c r="I152">
        <v>13.207072145958699</v>
      </c>
      <c r="J152">
        <v>-2.6444376441081601</v>
      </c>
      <c r="K152">
        <v>323.319395594127</v>
      </c>
      <c r="L152">
        <v>280.42129286903003</v>
      </c>
      <c r="M152">
        <v>23.1425998010664</v>
      </c>
      <c r="N152">
        <v>0.84566719103945098</v>
      </c>
      <c r="O152">
        <v>21.491080444294798</v>
      </c>
      <c r="P152">
        <v>83.338475779080497</v>
      </c>
    </row>
    <row r="153" spans="1:17" x14ac:dyDescent="0.3">
      <c r="A153" t="s">
        <v>382</v>
      </c>
      <c r="B153" t="s">
        <v>383</v>
      </c>
      <c r="C153" t="s">
        <v>3122</v>
      </c>
      <c r="D153" t="s">
        <v>192</v>
      </c>
      <c r="E153">
        <v>60813.850405249999</v>
      </c>
      <c r="F153">
        <v>3890.75</v>
      </c>
      <c r="G153">
        <v>8.0137128104070001</v>
      </c>
      <c r="H153">
        <v>7.7786708539908096</v>
      </c>
      <c r="I153">
        <v>10.697803905860299</v>
      </c>
      <c r="J153">
        <v>-0.60047589895119602</v>
      </c>
      <c r="K153">
        <v>3945.7050254125902</v>
      </c>
      <c r="L153">
        <v>3755.2327653341099</v>
      </c>
      <c r="M153">
        <v>41.9129821151923</v>
      </c>
      <c r="N153">
        <v>0.75310728934607696</v>
      </c>
      <c r="O153">
        <v>27.250530103450401</v>
      </c>
      <c r="P153">
        <v>48.945333435418398</v>
      </c>
      <c r="Q153">
        <v>0.108297571241299</v>
      </c>
    </row>
    <row r="154" spans="1:17" x14ac:dyDescent="0.3">
      <c r="A154" t="s">
        <v>384</v>
      </c>
      <c r="B154" t="s">
        <v>385</v>
      </c>
      <c r="C154" t="s">
        <v>3125</v>
      </c>
      <c r="D154" t="s">
        <v>299</v>
      </c>
      <c r="E154">
        <v>59382.229864100002</v>
      </c>
      <c r="F154">
        <v>1813.95</v>
      </c>
      <c r="G154">
        <v>95.6392043346614</v>
      </c>
      <c r="H154">
        <v>-0.56702100439634295</v>
      </c>
      <c r="I154">
        <v>21.5847736017625</v>
      </c>
      <c r="J154">
        <v>3.2395748401928199</v>
      </c>
      <c r="K154">
        <v>1766.88420084571</v>
      </c>
      <c r="L154">
        <v>1450.2630105891201</v>
      </c>
      <c r="M154">
        <v>42.695815712128002</v>
      </c>
      <c r="N154">
        <v>0.855827970563803</v>
      </c>
      <c r="O154">
        <v>7.2190523443314403</v>
      </c>
      <c r="P154">
        <v>124.86054295277</v>
      </c>
      <c r="Q154">
        <v>3.5151275331085002E-2</v>
      </c>
    </row>
    <row r="155" spans="1:17" x14ac:dyDescent="0.3">
      <c r="A155" t="s">
        <v>386</v>
      </c>
      <c r="B155" t="s">
        <v>387</v>
      </c>
      <c r="C155" t="s">
        <v>3127</v>
      </c>
      <c r="D155" t="s">
        <v>159</v>
      </c>
      <c r="E155">
        <v>58828.095892124998</v>
      </c>
      <c r="F155">
        <v>13880.55</v>
      </c>
      <c r="G155">
        <v>220.863993759366</v>
      </c>
      <c r="H155">
        <v>22.150510221631102</v>
      </c>
      <c r="I155">
        <v>61.141554065553301</v>
      </c>
      <c r="J155">
        <v>-4.3763208511702496</v>
      </c>
      <c r="K155">
        <v>13533.891092128701</v>
      </c>
      <c r="L155">
        <v>10421.4943325289</v>
      </c>
      <c r="M155">
        <v>31.825736866219799</v>
      </c>
      <c r="N155">
        <v>1.5574020395711601</v>
      </c>
      <c r="O155">
        <v>19.231226428347501</v>
      </c>
      <c r="P155">
        <v>244.39206540212601</v>
      </c>
      <c r="Q155">
        <v>0.185470026684356</v>
      </c>
    </row>
    <row r="156" spans="1:17" x14ac:dyDescent="0.3">
      <c r="A156" t="s">
        <v>388</v>
      </c>
      <c r="B156" t="s">
        <v>389</v>
      </c>
      <c r="C156" t="s">
        <v>3117</v>
      </c>
      <c r="D156" t="s">
        <v>27</v>
      </c>
      <c r="E156">
        <v>58547.845977600002</v>
      </c>
      <c r="F156">
        <v>8.4</v>
      </c>
      <c r="G156">
        <v>-47.598490443691396</v>
      </c>
      <c r="H156">
        <v>-18.721510013157101</v>
      </c>
      <c r="I156">
        <v>-44.445243825596101</v>
      </c>
      <c r="J156">
        <v>-4.4626035768683296</v>
      </c>
      <c r="K156">
        <v>11.6965155428217</v>
      </c>
      <c r="L156">
        <v>13.3445391591526</v>
      </c>
      <c r="M156">
        <v>18.389021509236098</v>
      </c>
      <c r="N156">
        <v>0.58828202810961805</v>
      </c>
      <c r="O156">
        <v>128.333333333333</v>
      </c>
      <c r="P156">
        <v>0.47846889952154398</v>
      </c>
      <c r="Q156">
        <v>-6.7739582260810003E-3</v>
      </c>
    </row>
    <row r="157" spans="1:17" x14ac:dyDescent="0.3">
      <c r="A157" t="s">
        <v>390</v>
      </c>
      <c r="B157" t="s">
        <v>391</v>
      </c>
      <c r="C157" t="s">
        <v>3127</v>
      </c>
      <c r="D157" t="s">
        <v>265</v>
      </c>
      <c r="E157">
        <v>57673.149202799999</v>
      </c>
      <c r="F157">
        <v>5149.3500000000004</v>
      </c>
      <c r="G157">
        <v>50.743884650264398</v>
      </c>
      <c r="H157">
        <v>0.96630011418989203</v>
      </c>
      <c r="I157">
        <v>2.3164169870954199</v>
      </c>
      <c r="J157">
        <v>2.6795826416447901</v>
      </c>
      <c r="K157">
        <v>4958.7289227241799</v>
      </c>
      <c r="L157">
        <v>4435.4692693624202</v>
      </c>
      <c r="M157">
        <v>49.309731539053097</v>
      </c>
      <c r="N157">
        <v>0.41823832577688802</v>
      </c>
      <c r="O157">
        <v>13.411401439016499</v>
      </c>
      <c r="P157">
        <v>105.953404659534</v>
      </c>
      <c r="Q157">
        <v>0.14978260612217001</v>
      </c>
    </row>
    <row r="158" spans="1:17" x14ac:dyDescent="0.3">
      <c r="A158" t="s">
        <v>392</v>
      </c>
      <c r="B158" t="s">
        <v>393</v>
      </c>
      <c r="C158" t="s">
        <v>3122</v>
      </c>
      <c r="D158" t="s">
        <v>394</v>
      </c>
      <c r="E158">
        <v>57154.227223499998</v>
      </c>
      <c r="F158">
        <v>2956.5</v>
      </c>
      <c r="G158">
        <v>-9.5378249037680707</v>
      </c>
      <c r="H158">
        <v>1.0618536939710499</v>
      </c>
      <c r="I158">
        <v>15.3249535445375</v>
      </c>
      <c r="J158">
        <v>0.80205227657253497</v>
      </c>
      <c r="K158">
        <v>3005.1456760050601</v>
      </c>
      <c r="L158">
        <v>2832.1506771044401</v>
      </c>
      <c r="M158">
        <v>42.570821308904897</v>
      </c>
      <c r="N158">
        <v>0.81344826174320095</v>
      </c>
      <c r="O158">
        <v>14.155251141552499</v>
      </c>
      <c r="P158">
        <v>34.766159175859201</v>
      </c>
      <c r="Q158">
        <v>-3.9523466425989999E-3</v>
      </c>
    </row>
    <row r="159" spans="1:17" x14ac:dyDescent="0.3">
      <c r="A159" t="s">
        <v>395</v>
      </c>
      <c r="B159" t="s">
        <v>396</v>
      </c>
      <c r="C159" t="s">
        <v>3127</v>
      </c>
      <c r="D159" t="s">
        <v>397</v>
      </c>
      <c r="E159">
        <v>56982.983613299999</v>
      </c>
      <c r="F159">
        <v>4485.8999999999996</v>
      </c>
      <c r="G159">
        <v>-10.0021179291476</v>
      </c>
      <c r="H159">
        <v>-4.8574593188119</v>
      </c>
      <c r="I159">
        <v>-2.8889906146701998</v>
      </c>
      <c r="J159">
        <v>-3.8623236814243298</v>
      </c>
      <c r="K159">
        <v>5291.0612568297802</v>
      </c>
      <c r="L159">
        <v>4989.3032667266398</v>
      </c>
      <c r="M159">
        <v>14.6387108438115</v>
      </c>
      <c r="N159">
        <v>1.0703962055624701</v>
      </c>
      <c r="O159">
        <v>44.006776789495902</v>
      </c>
      <c r="P159">
        <v>24.5737295195778</v>
      </c>
      <c r="Q159">
        <v>6.8950054347268003E-2</v>
      </c>
    </row>
    <row r="160" spans="1:17" x14ac:dyDescent="0.3">
      <c r="A160" t="s">
        <v>398</v>
      </c>
      <c r="B160" t="s">
        <v>399</v>
      </c>
      <c r="C160" t="s">
        <v>3129</v>
      </c>
      <c r="D160" t="s">
        <v>133</v>
      </c>
      <c r="E160">
        <v>56621.0286251699</v>
      </c>
      <c r="F160">
        <v>1583.85</v>
      </c>
      <c r="G160">
        <v>49.2903132944273</v>
      </c>
      <c r="H160">
        <v>-11.080414415874699</v>
      </c>
      <c r="I160">
        <v>-7.2191863742987303</v>
      </c>
      <c r="J160">
        <v>-1.21840497897793E-2</v>
      </c>
      <c r="K160">
        <v>1718.88331243269</v>
      </c>
      <c r="L160">
        <v>1566.6314400738199</v>
      </c>
      <c r="M160">
        <v>34.390874485019999</v>
      </c>
      <c r="N160">
        <v>0.88121799596697403</v>
      </c>
      <c r="O160">
        <v>30.599488587934399</v>
      </c>
      <c r="P160">
        <v>83.310668094094396</v>
      </c>
      <c r="Q160">
        <v>0.15814789178331501</v>
      </c>
    </row>
    <row r="161" spans="1:17" x14ac:dyDescent="0.3">
      <c r="A161" t="s">
        <v>400</v>
      </c>
      <c r="B161" t="s">
        <v>401</v>
      </c>
      <c r="C161" t="s">
        <v>3115</v>
      </c>
      <c r="D161" t="s">
        <v>21</v>
      </c>
      <c r="E161">
        <v>56327.814382319899</v>
      </c>
      <c r="F161">
        <v>2977.65</v>
      </c>
      <c r="G161">
        <v>15.5250607186239</v>
      </c>
      <c r="H161">
        <v>2.9283064773982499</v>
      </c>
      <c r="I161">
        <v>23.529703136013399</v>
      </c>
      <c r="J161">
        <v>2.6093753906522199</v>
      </c>
      <c r="K161">
        <v>2946.6657012882802</v>
      </c>
      <c r="L161">
        <v>2683.2700738449498</v>
      </c>
      <c r="M161">
        <v>50.123038198221799</v>
      </c>
      <c r="N161">
        <v>1.33486014372425</v>
      </c>
      <c r="O161">
        <v>7.0575789632764101</v>
      </c>
      <c r="P161">
        <v>43.910395824271397</v>
      </c>
      <c r="Q161">
        <v>-4.6805289887878E-2</v>
      </c>
    </row>
    <row r="162" spans="1:17" x14ac:dyDescent="0.3">
      <c r="A162" t="s">
        <v>402</v>
      </c>
      <c r="B162" t="s">
        <v>403</v>
      </c>
      <c r="C162" t="s">
        <v>3116</v>
      </c>
      <c r="D162" t="s">
        <v>404</v>
      </c>
      <c r="E162">
        <v>55496.813999339996</v>
      </c>
      <c r="F162">
        <v>927.15</v>
      </c>
      <c r="G162">
        <v>293.26451904370998</v>
      </c>
      <c r="H162">
        <v>25.946948768204798</v>
      </c>
      <c r="I162">
        <v>49.735758149265003</v>
      </c>
      <c r="J162">
        <v>16.909073596102001</v>
      </c>
      <c r="K162">
        <v>772.78966765377299</v>
      </c>
      <c r="L162">
        <v>590.43352772925198</v>
      </c>
      <c r="M162">
        <v>58.769473114819299</v>
      </c>
      <c r="N162">
        <v>2.7397949330075</v>
      </c>
      <c r="O162">
        <v>14.760286900717199</v>
      </c>
      <c r="P162">
        <v>311.13020342553</v>
      </c>
      <c r="Q162">
        <v>0.14538477231956901</v>
      </c>
    </row>
    <row r="163" spans="1:17" x14ac:dyDescent="0.3">
      <c r="A163" t="s">
        <v>405</v>
      </c>
      <c r="B163" t="s">
        <v>406</v>
      </c>
      <c r="C163" t="s">
        <v>3116</v>
      </c>
      <c r="D163" t="s">
        <v>407</v>
      </c>
      <c r="E163">
        <v>55372.315239975003</v>
      </c>
      <c r="F163">
        <v>4090.25</v>
      </c>
      <c r="G163">
        <v>128.67278439994499</v>
      </c>
      <c r="H163">
        <v>14.459091538253199</v>
      </c>
      <c r="I163">
        <v>33.890586668694802</v>
      </c>
      <c r="J163">
        <v>-8.6741821136139592</v>
      </c>
      <c r="K163">
        <v>3609.7361037650498</v>
      </c>
      <c r="L163">
        <v>2762.5486105027098</v>
      </c>
      <c r="M163">
        <v>43.654310065624799</v>
      </c>
      <c r="N163">
        <v>1.90924718432538</v>
      </c>
      <c r="O163">
        <v>21.992543243078</v>
      </c>
      <c r="P163">
        <v>157.87283674305701</v>
      </c>
      <c r="Q163">
        <v>0.199747443740907</v>
      </c>
    </row>
    <row r="164" spans="1:17" x14ac:dyDescent="0.3">
      <c r="A164" t="s">
        <v>408</v>
      </c>
      <c r="B164" t="s">
        <v>409</v>
      </c>
      <c r="C164" t="s">
        <v>3115</v>
      </c>
      <c r="D164" t="s">
        <v>280</v>
      </c>
      <c r="E164">
        <v>54648.583056975003</v>
      </c>
      <c r="F164">
        <v>5163.25</v>
      </c>
      <c r="G164">
        <v>-0.54608707690359204</v>
      </c>
      <c r="H164">
        <v>0.93669333966471202</v>
      </c>
      <c r="I164">
        <v>-10.028033415946901</v>
      </c>
      <c r="J164">
        <v>1.40728132426111</v>
      </c>
      <c r="K164">
        <v>5309.8131149765804</v>
      </c>
      <c r="L164">
        <v>5085.9544302780696</v>
      </c>
      <c r="M164">
        <v>40.7989928686818</v>
      </c>
      <c r="N164">
        <v>1.09450712461523</v>
      </c>
      <c r="O164">
        <v>16.205878080666199</v>
      </c>
      <c r="P164">
        <v>25.595962053028401</v>
      </c>
      <c r="Q164">
        <v>-1.9719840208363999E-2</v>
      </c>
    </row>
    <row r="165" spans="1:17" x14ac:dyDescent="0.3">
      <c r="A165" t="s">
        <v>410</v>
      </c>
      <c r="B165" t="s">
        <v>411</v>
      </c>
      <c r="C165" t="s">
        <v>3116</v>
      </c>
      <c r="D165" t="s">
        <v>54</v>
      </c>
      <c r="E165">
        <v>54569.882745625</v>
      </c>
      <c r="F165">
        <v>4952.3500000000004</v>
      </c>
      <c r="G165">
        <v>34.119984564776601</v>
      </c>
      <c r="H165">
        <v>5.7351404547285698</v>
      </c>
      <c r="I165">
        <v>0.134795715366024</v>
      </c>
      <c r="J165">
        <v>1.20400096249793</v>
      </c>
      <c r="K165">
        <v>4893.1735951073897</v>
      </c>
      <c r="L165">
        <v>4348.5496690385398</v>
      </c>
      <c r="M165">
        <v>41.637490203312097</v>
      </c>
      <c r="N165">
        <v>0.58631248022286397</v>
      </c>
      <c r="O165">
        <v>11.7822851777438</v>
      </c>
      <c r="P165">
        <v>68.292724368777002</v>
      </c>
      <c r="Q165">
        <v>8.7228395296766001E-2</v>
      </c>
    </row>
    <row r="166" spans="1:17" x14ac:dyDescent="0.3">
      <c r="A166" t="s">
        <v>412</v>
      </c>
      <c r="B166" t="s">
        <v>413</v>
      </c>
      <c r="C166" t="s">
        <v>3130</v>
      </c>
      <c r="D166" t="s">
        <v>414</v>
      </c>
      <c r="E166">
        <v>54567.579567419998</v>
      </c>
      <c r="F166">
        <v>843.3</v>
      </c>
      <c r="G166">
        <v>8.9570093656007401</v>
      </c>
      <c r="H166">
        <v>-5.2298086302518296</v>
      </c>
      <c r="I166">
        <v>17.221909413138199</v>
      </c>
      <c r="J166">
        <v>-1.91863669143961</v>
      </c>
      <c r="K166">
        <v>940.72960298919395</v>
      </c>
      <c r="L166">
        <v>844.18214287232797</v>
      </c>
      <c r="M166">
        <v>23.061425767517498</v>
      </c>
      <c r="N166">
        <v>0.61891888084015001</v>
      </c>
      <c r="O166">
        <v>40.756551642357401</v>
      </c>
      <c r="P166">
        <v>47.2755850506461</v>
      </c>
      <c r="Q166">
        <v>0.14747535394813499</v>
      </c>
    </row>
    <row r="167" spans="1:17" x14ac:dyDescent="0.3">
      <c r="A167" t="s">
        <v>415</v>
      </c>
      <c r="B167" t="s">
        <v>416</v>
      </c>
      <c r="C167" t="s">
        <v>3116</v>
      </c>
      <c r="D167" t="s">
        <v>404</v>
      </c>
      <c r="E167">
        <v>54077.176595540899</v>
      </c>
      <c r="F167">
        <v>207.57</v>
      </c>
      <c r="G167">
        <v>-0.18783983484136599</v>
      </c>
      <c r="H167">
        <v>-0.77104692771788597</v>
      </c>
      <c r="I167">
        <v>-7.1589575278253701</v>
      </c>
      <c r="J167">
        <v>-2.1151994154461899</v>
      </c>
      <c r="K167">
        <v>223.85147780922901</v>
      </c>
      <c r="L167">
        <v>210.94260994931099</v>
      </c>
      <c r="M167">
        <v>23.865151241075299</v>
      </c>
      <c r="N167">
        <v>0.56127103280768997</v>
      </c>
      <c r="O167">
        <v>18.947824830177701</v>
      </c>
      <c r="P167">
        <v>33.916129032257999</v>
      </c>
      <c r="Q167">
        <v>9.7580464086114996E-2</v>
      </c>
    </row>
    <row r="168" spans="1:17" x14ac:dyDescent="0.3">
      <c r="A168" t="s">
        <v>417</v>
      </c>
      <c r="B168" t="s">
        <v>418</v>
      </c>
      <c r="C168" t="s">
        <v>3123</v>
      </c>
      <c r="D168" t="s">
        <v>117</v>
      </c>
      <c r="E168">
        <v>53811.450325799997</v>
      </c>
      <c r="F168">
        <v>653.5</v>
      </c>
      <c r="G168">
        <v>29.064491600452399</v>
      </c>
      <c r="H168">
        <v>-3.6407911456219799</v>
      </c>
      <c r="I168">
        <v>-17.861529911430399</v>
      </c>
      <c r="J168">
        <v>-5.4556233012683997</v>
      </c>
      <c r="K168">
        <v>747.353832988882</v>
      </c>
      <c r="L168">
        <v>689.45177634906497</v>
      </c>
      <c r="M168">
        <v>13.755027401149</v>
      </c>
      <c r="N168">
        <v>0.76841550052462104</v>
      </c>
      <c r="O168">
        <v>29.7628156082631</v>
      </c>
      <c r="P168">
        <v>52.990752662998901</v>
      </c>
      <c r="Q168">
        <v>0.139963924732354</v>
      </c>
    </row>
    <row r="169" spans="1:17" x14ac:dyDescent="0.3">
      <c r="A169" t="s">
        <v>419</v>
      </c>
      <c r="B169" t="s">
        <v>420</v>
      </c>
      <c r="C169" t="s">
        <v>3116</v>
      </c>
      <c r="D169" t="s">
        <v>146</v>
      </c>
      <c r="E169">
        <v>53626.281414111902</v>
      </c>
      <c r="F169">
        <v>199.52</v>
      </c>
      <c r="G169">
        <v>224.82593878005201</v>
      </c>
      <c r="H169">
        <v>-4.8336469241731699</v>
      </c>
      <c r="I169">
        <v>7.4590049638739302</v>
      </c>
      <c r="J169">
        <v>-3.3536260364749202</v>
      </c>
      <c r="K169">
        <v>227.293963415663</v>
      </c>
      <c r="L169">
        <v>186.582006944585</v>
      </c>
      <c r="M169">
        <v>21.2175774997025</v>
      </c>
      <c r="N169">
        <v>0.52922681718479803</v>
      </c>
      <c r="O169">
        <v>55.372894947874897</v>
      </c>
      <c r="P169">
        <v>326.32478632478598</v>
      </c>
    </row>
    <row r="170" spans="1:17" x14ac:dyDescent="0.3">
      <c r="A170" t="s">
        <v>421</v>
      </c>
      <c r="B170" t="s">
        <v>422</v>
      </c>
      <c r="C170" t="s">
        <v>3122</v>
      </c>
      <c r="D170" t="s">
        <v>394</v>
      </c>
      <c r="E170">
        <v>53611.122348675002</v>
      </c>
      <c r="F170">
        <v>126407.25</v>
      </c>
      <c r="G170">
        <v>-7.5455252672927502</v>
      </c>
      <c r="H170">
        <v>-0.77606947087537304</v>
      </c>
      <c r="I170">
        <v>-11.5866344962349</v>
      </c>
      <c r="J170">
        <v>-0.57327584311054602</v>
      </c>
      <c r="K170">
        <v>133815.79795391299</v>
      </c>
      <c r="L170">
        <v>130075.641011723</v>
      </c>
      <c r="M170">
        <v>15.3460310023879</v>
      </c>
      <c r="N170">
        <v>0.614723556078142</v>
      </c>
      <c r="O170">
        <v>19.807210425034899</v>
      </c>
      <c r="P170">
        <v>18.1287295675418</v>
      </c>
      <c r="Q170">
        <v>4.9595509938978002E-2</v>
      </c>
    </row>
    <row r="171" spans="1:17" x14ac:dyDescent="0.3">
      <c r="A171" t="s">
        <v>423</v>
      </c>
      <c r="B171" t="s">
        <v>424</v>
      </c>
      <c r="C171" t="s">
        <v>3122</v>
      </c>
      <c r="D171" t="s">
        <v>192</v>
      </c>
      <c r="E171">
        <v>53032.643543425002</v>
      </c>
      <c r="F171">
        <v>940.2</v>
      </c>
      <c r="G171">
        <v>37.384032865144498</v>
      </c>
      <c r="H171">
        <v>-11.089593121278099</v>
      </c>
      <c r="I171">
        <v>19.960449828152001</v>
      </c>
      <c r="J171">
        <v>-6.3251633254407098</v>
      </c>
      <c r="K171">
        <v>1043.0315883292999</v>
      </c>
      <c r="L171">
        <v>907.11196341734501</v>
      </c>
      <c r="M171">
        <v>21.216663095722801</v>
      </c>
      <c r="N171">
        <v>0.95367034382163396</v>
      </c>
      <c r="O171">
        <v>33.48223782174</v>
      </c>
      <c r="P171">
        <v>71.381698869850496</v>
      </c>
      <c r="Q171">
        <v>9.6697851233895002E-2</v>
      </c>
    </row>
    <row r="172" spans="1:17" x14ac:dyDescent="0.3">
      <c r="A172" t="s">
        <v>425</v>
      </c>
      <c r="B172" t="s">
        <v>426</v>
      </c>
      <c r="C172" t="s">
        <v>3123</v>
      </c>
      <c r="D172" t="s">
        <v>117</v>
      </c>
      <c r="E172">
        <v>52584.791126115</v>
      </c>
      <c r="F172">
        <v>1000.85</v>
      </c>
      <c r="G172">
        <v>67.859762451317394</v>
      </c>
      <c r="H172">
        <v>22.446557990557299</v>
      </c>
      <c r="I172">
        <v>27.2881386893769</v>
      </c>
      <c r="J172">
        <v>1.7249171116453901</v>
      </c>
      <c r="K172">
        <v>874.60526441059699</v>
      </c>
      <c r="L172">
        <v>725.37254806243095</v>
      </c>
      <c r="M172">
        <v>70.671250758194205</v>
      </c>
      <c r="N172">
        <v>0.98382801695900601</v>
      </c>
      <c r="O172">
        <v>3.9116750761852299</v>
      </c>
      <c r="P172">
        <v>103.42479674796699</v>
      </c>
    </row>
    <row r="173" spans="1:17" x14ac:dyDescent="0.3">
      <c r="A173" t="s">
        <v>427</v>
      </c>
      <c r="B173" t="s">
        <v>428</v>
      </c>
      <c r="C173" t="s">
        <v>3118</v>
      </c>
      <c r="D173" t="s">
        <v>197</v>
      </c>
      <c r="E173">
        <v>52362.088634239997</v>
      </c>
      <c r="F173">
        <v>16130.9</v>
      </c>
      <c r="G173">
        <v>-29.809106218631001</v>
      </c>
      <c r="H173">
        <v>4.1622405895605104</v>
      </c>
      <c r="I173">
        <v>-8.4552450033714202</v>
      </c>
      <c r="J173">
        <v>1.8109200852374501</v>
      </c>
      <c r="K173">
        <v>16577.930812554201</v>
      </c>
      <c r="L173">
        <v>16490.3537375753</v>
      </c>
      <c r="M173">
        <v>37.970265299573498</v>
      </c>
      <c r="N173">
        <v>1.2847691449640799</v>
      </c>
      <c r="O173">
        <v>19.336180870255198</v>
      </c>
      <c r="P173">
        <v>5.1187978156320399</v>
      </c>
      <c r="Q173">
        <v>-4.3413576594458998E-2</v>
      </c>
    </row>
    <row r="174" spans="1:17" x14ac:dyDescent="0.3">
      <c r="A174" t="s">
        <v>429</v>
      </c>
      <c r="B174" t="s">
        <v>430</v>
      </c>
      <c r="C174" t="s">
        <v>3116</v>
      </c>
      <c r="D174" t="s">
        <v>34</v>
      </c>
      <c r="E174">
        <v>52319.272978175999</v>
      </c>
      <c r="F174">
        <v>46.39</v>
      </c>
      <c r="G174">
        <v>4.5381765422906302</v>
      </c>
      <c r="H174">
        <v>0.80255932926098905</v>
      </c>
      <c r="I174">
        <v>-25.749418107648999</v>
      </c>
      <c r="J174">
        <v>4.6966305632038097</v>
      </c>
      <c r="K174">
        <v>48.667468394020702</v>
      </c>
      <c r="L174">
        <v>49.182593270582501</v>
      </c>
      <c r="M174">
        <v>30.401256267593698</v>
      </c>
      <c r="N174">
        <v>0.73366278312233701</v>
      </c>
      <c r="O174">
        <v>52.295753395128202</v>
      </c>
      <c r="P174">
        <v>33.496402877697797</v>
      </c>
      <c r="Q174">
        <v>0.103021417506794</v>
      </c>
    </row>
    <row r="175" spans="1:17" x14ac:dyDescent="0.3">
      <c r="A175" t="s">
        <v>431</v>
      </c>
      <c r="B175" t="s">
        <v>432</v>
      </c>
      <c r="C175" t="s">
        <v>3114</v>
      </c>
      <c r="D175" t="s">
        <v>433</v>
      </c>
      <c r="E175">
        <v>51877.503043479999</v>
      </c>
      <c r="F175">
        <v>345.85</v>
      </c>
      <c r="G175">
        <v>32.529463109293403</v>
      </c>
      <c r="H175">
        <v>11.1992423461865</v>
      </c>
      <c r="I175">
        <v>6.5150000111643402</v>
      </c>
      <c r="J175">
        <v>0.52415038701105399</v>
      </c>
      <c r="K175">
        <v>348.131619380551</v>
      </c>
      <c r="L175">
        <v>314.44603839065798</v>
      </c>
      <c r="M175">
        <v>40.587045857832798</v>
      </c>
      <c r="N175">
        <v>0.59865660948976096</v>
      </c>
      <c r="O175">
        <v>11.088622235073</v>
      </c>
      <c r="P175">
        <v>80.4121022430881</v>
      </c>
      <c r="Q175">
        <v>4.1317716742268001E-2</v>
      </c>
    </row>
    <row r="176" spans="1:17" x14ac:dyDescent="0.3">
      <c r="A176" t="s">
        <v>434</v>
      </c>
      <c r="B176" t="s">
        <v>435</v>
      </c>
      <c r="C176" t="s">
        <v>3130</v>
      </c>
      <c r="D176" t="s">
        <v>436</v>
      </c>
      <c r="E176">
        <v>51747.588750000003</v>
      </c>
      <c r="F176">
        <v>4710.75</v>
      </c>
      <c r="G176">
        <v>53.664910270221199</v>
      </c>
      <c r="H176">
        <v>16.184594790737599</v>
      </c>
      <c r="I176">
        <v>17.406026023832101</v>
      </c>
      <c r="J176">
        <v>7.2355406825016804</v>
      </c>
      <c r="K176">
        <v>4099.7070943327099</v>
      </c>
      <c r="L176">
        <v>3564.2943073397801</v>
      </c>
      <c r="M176">
        <v>64.007776649033204</v>
      </c>
      <c r="N176">
        <v>1.1125239920314101</v>
      </c>
      <c r="O176">
        <v>3.6130127898954498</v>
      </c>
      <c r="P176">
        <v>90.256462035541105</v>
      </c>
      <c r="Q176">
        <v>0.101102704721341</v>
      </c>
    </row>
    <row r="177" spans="1:17" x14ac:dyDescent="0.3">
      <c r="A177" t="s">
        <v>437</v>
      </c>
      <c r="B177" t="s">
        <v>438</v>
      </c>
      <c r="C177" t="s">
        <v>3126</v>
      </c>
      <c r="D177" t="s">
        <v>439</v>
      </c>
      <c r="E177">
        <v>51448.814745119998</v>
      </c>
      <c r="F177">
        <v>844.4</v>
      </c>
      <c r="G177">
        <v>-3.8811184484329302</v>
      </c>
      <c r="H177">
        <v>0.55617029820431296</v>
      </c>
      <c r="I177">
        <v>-20.277885570489101</v>
      </c>
      <c r="J177">
        <v>-1.4767907927444499</v>
      </c>
      <c r="K177">
        <v>924.201359619551</v>
      </c>
      <c r="L177">
        <v>934.88710682886904</v>
      </c>
      <c r="M177">
        <v>25.582439296093501</v>
      </c>
      <c r="N177">
        <v>0.566383481843028</v>
      </c>
      <c r="O177">
        <v>39.744197063003298</v>
      </c>
      <c r="P177">
        <v>25.6173757810175</v>
      </c>
      <c r="Q177">
        <v>9.5333553099699996E-3</v>
      </c>
    </row>
    <row r="178" spans="1:17" x14ac:dyDescent="0.3">
      <c r="A178" t="s">
        <v>440</v>
      </c>
      <c r="B178" t="s">
        <v>441</v>
      </c>
      <c r="C178" t="s">
        <v>3117</v>
      </c>
      <c r="D178" t="s">
        <v>27</v>
      </c>
      <c r="E178">
        <v>51277.2</v>
      </c>
      <c r="F178">
        <v>1799.2</v>
      </c>
      <c r="G178">
        <v>-10.507161860754399</v>
      </c>
      <c r="H178">
        <v>-1.2608160962047601</v>
      </c>
      <c r="I178">
        <v>-5.1359736919624597</v>
      </c>
      <c r="J178">
        <v>-2.6951114225974799</v>
      </c>
      <c r="K178">
        <v>1955.48931331631</v>
      </c>
      <c r="L178">
        <v>1862.2661025664399</v>
      </c>
      <c r="M178">
        <v>23.569345941342601</v>
      </c>
      <c r="N178">
        <v>0.77023602278098702</v>
      </c>
      <c r="O178">
        <v>20.8870609159626</v>
      </c>
      <c r="P178">
        <v>16.573798108072999</v>
      </c>
      <c r="Q178">
        <v>2.0894239786477E-2</v>
      </c>
    </row>
    <row r="179" spans="1:17" x14ac:dyDescent="0.3">
      <c r="A179" t="s">
        <v>442</v>
      </c>
      <c r="B179" t="s">
        <v>443</v>
      </c>
      <c r="C179" t="s">
        <v>3118</v>
      </c>
      <c r="D179" t="s">
        <v>236</v>
      </c>
      <c r="E179">
        <v>51243.039901944998</v>
      </c>
      <c r="F179">
        <v>1967.35</v>
      </c>
      <c r="G179">
        <v>-4.4573566989072502</v>
      </c>
      <c r="H179">
        <v>-0.82456438392314202</v>
      </c>
      <c r="I179">
        <v>-3.4391289584215601</v>
      </c>
      <c r="J179">
        <v>-3.1551945588028101</v>
      </c>
      <c r="K179">
        <v>2058.9821960598701</v>
      </c>
      <c r="L179">
        <v>1932.43057937358</v>
      </c>
      <c r="M179">
        <v>16.2111656105184</v>
      </c>
      <c r="N179">
        <v>0.539006680165802</v>
      </c>
      <c r="O179">
        <v>12.0746181411543</v>
      </c>
      <c r="P179">
        <v>27.171945701357402</v>
      </c>
      <c r="Q179">
        <v>-2.0790589843839E-2</v>
      </c>
    </row>
    <row r="180" spans="1:17" x14ac:dyDescent="0.3">
      <c r="A180" t="s">
        <v>444</v>
      </c>
      <c r="B180" t="s">
        <v>445</v>
      </c>
      <c r="C180" t="s">
        <v>3128</v>
      </c>
      <c r="D180" t="s">
        <v>446</v>
      </c>
      <c r="E180">
        <v>51151.178164967998</v>
      </c>
      <c r="F180">
        <v>178.96</v>
      </c>
      <c r="G180">
        <v>5.6569168454969496</v>
      </c>
      <c r="H180">
        <v>-4.3215674464421996</v>
      </c>
      <c r="I180">
        <v>-3.0377133715540698</v>
      </c>
      <c r="J180">
        <v>-3.5153667574530201</v>
      </c>
      <c r="K180">
        <v>194.61341018544701</v>
      </c>
      <c r="L180">
        <v>181.30084071902201</v>
      </c>
      <c r="M180">
        <v>18.150237462944599</v>
      </c>
      <c r="N180">
        <v>0.53787463856895501</v>
      </c>
      <c r="O180">
        <v>28.408582923558299</v>
      </c>
      <c r="P180">
        <v>31.106227106227099</v>
      </c>
      <c r="Q180">
        <v>-8.2619347608415994E-2</v>
      </c>
    </row>
    <row r="181" spans="1:17" x14ac:dyDescent="0.3">
      <c r="A181" t="s">
        <v>447</v>
      </c>
      <c r="B181" t="s">
        <v>448</v>
      </c>
      <c r="C181" t="s">
        <v>3123</v>
      </c>
      <c r="D181" t="s">
        <v>117</v>
      </c>
      <c r="E181">
        <v>50309.798020020004</v>
      </c>
      <c r="F181">
        <v>121.8</v>
      </c>
      <c r="G181">
        <v>26.497594448919099</v>
      </c>
      <c r="H181">
        <v>4.8769477163483401</v>
      </c>
      <c r="I181">
        <v>-27.486051197250401</v>
      </c>
      <c r="J181">
        <v>-3.89999227735836</v>
      </c>
      <c r="K181">
        <v>133.84407038430501</v>
      </c>
      <c r="L181">
        <v>133.03156438256599</v>
      </c>
      <c r="M181">
        <v>23.841065371370799</v>
      </c>
      <c r="N181">
        <v>0.837829421791073</v>
      </c>
      <c r="O181">
        <v>43.965517241379303</v>
      </c>
      <c r="P181">
        <v>48.899755501222501</v>
      </c>
      <c r="Q181">
        <v>-1.3479185180868001E-2</v>
      </c>
    </row>
    <row r="182" spans="1:17" x14ac:dyDescent="0.3">
      <c r="A182" t="s">
        <v>449</v>
      </c>
      <c r="B182" t="s">
        <v>450</v>
      </c>
      <c r="C182" t="s">
        <v>3116</v>
      </c>
      <c r="D182" t="s">
        <v>24</v>
      </c>
      <c r="E182">
        <v>49984.753353808002</v>
      </c>
      <c r="F182">
        <v>68.319999999999993</v>
      </c>
      <c r="G182">
        <v>-43.789706101381398</v>
      </c>
      <c r="H182">
        <v>1.2753419749617101</v>
      </c>
      <c r="I182">
        <v>-27.446138279978999</v>
      </c>
      <c r="J182">
        <v>-1.22600179844969</v>
      </c>
      <c r="K182">
        <v>73.267005879921598</v>
      </c>
      <c r="L182">
        <v>76.826232062841001</v>
      </c>
      <c r="M182">
        <v>17.911577635626099</v>
      </c>
      <c r="N182">
        <v>0.99070250855045405</v>
      </c>
      <c r="O182">
        <v>35.319086651053802</v>
      </c>
      <c r="P182">
        <v>0.396767083027183</v>
      </c>
      <c r="Q182">
        <v>2.1083719148719E-2</v>
      </c>
    </row>
    <row r="183" spans="1:17" x14ac:dyDescent="0.3">
      <c r="A183" t="s">
        <v>451</v>
      </c>
      <c r="B183" t="s">
        <v>452</v>
      </c>
      <c r="C183" t="s">
        <v>611</v>
      </c>
      <c r="D183" t="s">
        <v>453</v>
      </c>
      <c r="E183">
        <v>49145.251539509998</v>
      </c>
      <c r="F183">
        <v>44061.15</v>
      </c>
      <c r="G183">
        <v>-6.3303455484538196</v>
      </c>
      <c r="H183">
        <v>8.4821281482118405</v>
      </c>
      <c r="I183">
        <v>14.574324268828899</v>
      </c>
      <c r="J183">
        <v>-0.14283409489012799</v>
      </c>
      <c r="K183">
        <v>42746.906093575999</v>
      </c>
      <c r="L183">
        <v>39906.4623087582</v>
      </c>
      <c r="M183">
        <v>45.592460857325001</v>
      </c>
      <c r="N183">
        <v>1.2902952392376601</v>
      </c>
      <c r="O183">
        <v>6.2396237955659197</v>
      </c>
      <c r="P183">
        <v>33.235813069529598</v>
      </c>
      <c r="Q183">
        <v>-2.0115670787757001E-2</v>
      </c>
    </row>
    <row r="184" spans="1:17" x14ac:dyDescent="0.3">
      <c r="A184" t="s">
        <v>454</v>
      </c>
      <c r="B184" t="s">
        <v>455</v>
      </c>
      <c r="C184" t="s">
        <v>3127</v>
      </c>
      <c r="D184" t="s">
        <v>456</v>
      </c>
      <c r="E184">
        <v>48088.264016134999</v>
      </c>
      <c r="F184">
        <v>1790.15</v>
      </c>
      <c r="G184">
        <v>-23.765288015307501</v>
      </c>
      <c r="H184">
        <v>0.24164916584645099</v>
      </c>
      <c r="I184">
        <v>-18.306488996194499</v>
      </c>
      <c r="J184">
        <v>-0.80310141833064497</v>
      </c>
      <c r="K184">
        <v>1952.17459521245</v>
      </c>
      <c r="L184">
        <v>2004.8638291089901</v>
      </c>
      <c r="M184">
        <v>15.003658872916599</v>
      </c>
      <c r="N184">
        <v>0.74618023564556402</v>
      </c>
      <c r="O184">
        <v>37.083484624193403</v>
      </c>
      <c r="P184">
        <v>2.8821839080459699</v>
      </c>
      <c r="Q184">
        <v>-1.6261418844939E-2</v>
      </c>
    </row>
    <row r="185" spans="1:17" x14ac:dyDescent="0.3">
      <c r="A185" t="s">
        <v>457</v>
      </c>
      <c r="B185" t="s">
        <v>458</v>
      </c>
      <c r="C185" t="s">
        <v>3116</v>
      </c>
      <c r="D185" t="s">
        <v>54</v>
      </c>
      <c r="E185">
        <v>47474.855966499999</v>
      </c>
      <c r="F185">
        <v>638.5</v>
      </c>
      <c r="G185">
        <v>-29.624089978305001</v>
      </c>
      <c r="H185">
        <v>-4.0722881302151901</v>
      </c>
      <c r="I185">
        <v>-4.47594027521877</v>
      </c>
      <c r="J185">
        <v>-3.0843736111724001</v>
      </c>
      <c r="K185">
        <v>690.95111431459497</v>
      </c>
      <c r="L185">
        <v>669.575533598844</v>
      </c>
      <c r="M185">
        <v>14.222146339808001</v>
      </c>
      <c r="N185">
        <v>0.49501479422379202</v>
      </c>
      <c r="O185">
        <v>27.3923257635082</v>
      </c>
      <c r="P185">
        <v>15.315152609716399</v>
      </c>
      <c r="Q185">
        <v>-2.4413000529336999E-2</v>
      </c>
    </row>
    <row r="186" spans="1:17" x14ac:dyDescent="0.3">
      <c r="A186" t="s">
        <v>459</v>
      </c>
      <c r="B186" t="s">
        <v>460</v>
      </c>
      <c r="C186" t="s">
        <v>3120</v>
      </c>
      <c r="D186" t="s">
        <v>51</v>
      </c>
      <c r="E186">
        <v>47471.102543100002</v>
      </c>
      <c r="F186">
        <v>1682.25</v>
      </c>
      <c r="G186">
        <v>100.700402525282</v>
      </c>
      <c r="H186">
        <v>4.9043617729324502</v>
      </c>
      <c r="I186">
        <v>52.294444776739098</v>
      </c>
      <c r="J186">
        <v>-3.5415509452894001</v>
      </c>
      <c r="K186">
        <v>1658.77083678807</v>
      </c>
      <c r="L186">
        <v>1308.26256531629</v>
      </c>
      <c r="M186">
        <v>34.813148887250399</v>
      </c>
      <c r="N186">
        <v>0.63001511965502099</v>
      </c>
      <c r="O186">
        <v>8.8393520582553204</v>
      </c>
      <c r="P186">
        <v>132.96634815122499</v>
      </c>
      <c r="Q186">
        <v>0.16360271224106801</v>
      </c>
    </row>
    <row r="187" spans="1:17" x14ac:dyDescent="0.3">
      <c r="A187" t="s">
        <v>461</v>
      </c>
      <c r="B187" t="s">
        <v>462</v>
      </c>
      <c r="C187" t="s">
        <v>3116</v>
      </c>
      <c r="D187" t="s">
        <v>24</v>
      </c>
      <c r="E187">
        <v>46437.809077615901</v>
      </c>
      <c r="F187">
        <v>189.34</v>
      </c>
      <c r="G187">
        <v>9.6364687661058497</v>
      </c>
      <c r="H187">
        <v>9.2490954844111304</v>
      </c>
      <c r="I187">
        <v>13.787011306590699</v>
      </c>
      <c r="J187">
        <v>-0.282818106848576</v>
      </c>
      <c r="K187">
        <v>190.85455924866599</v>
      </c>
      <c r="L187">
        <v>174.895022627994</v>
      </c>
      <c r="M187">
        <v>42.408864322511903</v>
      </c>
      <c r="N187">
        <v>0.85010759546267001</v>
      </c>
      <c r="O187">
        <v>9.1105946973698106</v>
      </c>
      <c r="P187">
        <v>37.9526411657559</v>
      </c>
      <c r="Q187">
        <v>8.6103135438710995E-2</v>
      </c>
    </row>
    <row r="188" spans="1:17" x14ac:dyDescent="0.3">
      <c r="A188" t="s">
        <v>463</v>
      </c>
      <c r="B188" t="s">
        <v>464</v>
      </c>
      <c r="C188" t="s">
        <v>3130</v>
      </c>
      <c r="D188" t="s">
        <v>414</v>
      </c>
      <c r="E188">
        <v>46138.362451350004</v>
      </c>
      <c r="F188">
        <v>1566.5</v>
      </c>
      <c r="G188">
        <v>19.334451094880102</v>
      </c>
      <c r="H188">
        <v>1.8416441173457101</v>
      </c>
      <c r="I188">
        <v>33.6547872161741</v>
      </c>
      <c r="J188">
        <v>0.68148366681905903</v>
      </c>
      <c r="K188">
        <v>1641.2792497564801</v>
      </c>
      <c r="L188">
        <v>1446.8185995946601</v>
      </c>
      <c r="M188">
        <v>33.504003922735002</v>
      </c>
      <c r="N188">
        <v>0.56741068883203705</v>
      </c>
      <c r="O188">
        <v>14.2036386849664</v>
      </c>
      <c r="P188">
        <v>53.721603454197499</v>
      </c>
      <c r="Q188">
        <v>9.7777016082872995E-2</v>
      </c>
    </row>
    <row r="189" spans="1:17" x14ac:dyDescent="0.3">
      <c r="A189" t="s">
        <v>465</v>
      </c>
      <c r="B189" t="s">
        <v>466</v>
      </c>
      <c r="C189" t="s">
        <v>3116</v>
      </c>
      <c r="D189" t="s">
        <v>34</v>
      </c>
      <c r="E189">
        <v>45982.936171303998</v>
      </c>
      <c r="F189">
        <v>52.97</v>
      </c>
      <c r="G189">
        <v>7.8899223288190399</v>
      </c>
      <c r="H189">
        <v>-0.17066550158329999</v>
      </c>
      <c r="I189">
        <v>-27.564618870595801</v>
      </c>
      <c r="J189">
        <v>1.3912558881635899</v>
      </c>
      <c r="K189">
        <v>58.918997889862403</v>
      </c>
      <c r="L189">
        <v>57.872870106029403</v>
      </c>
      <c r="M189">
        <v>24.602943407397198</v>
      </c>
      <c r="N189">
        <v>0.89775756847836097</v>
      </c>
      <c r="O189">
        <v>45.1765150084954</v>
      </c>
      <c r="P189">
        <v>29.669522643818802</v>
      </c>
      <c r="Q189">
        <v>9.4407026890611007E-2</v>
      </c>
    </row>
    <row r="190" spans="1:17" x14ac:dyDescent="0.3">
      <c r="A190" t="s">
        <v>467</v>
      </c>
      <c r="B190" t="s">
        <v>468</v>
      </c>
      <c r="C190" t="s">
        <v>3115</v>
      </c>
      <c r="D190" t="s">
        <v>21</v>
      </c>
      <c r="E190">
        <v>45879.4751585099</v>
      </c>
      <c r="F190">
        <v>1689.9</v>
      </c>
      <c r="G190">
        <v>24.6196752155073</v>
      </c>
      <c r="H190">
        <v>7.8577447244337204</v>
      </c>
      <c r="I190">
        <v>13.0149105721589</v>
      </c>
      <c r="J190">
        <v>-1.7913332731895699</v>
      </c>
      <c r="K190">
        <v>1735.4177462298701</v>
      </c>
      <c r="L190">
        <v>1597.04666581217</v>
      </c>
      <c r="M190">
        <v>35.415030982299001</v>
      </c>
      <c r="N190">
        <v>0.69324104974988299</v>
      </c>
      <c r="O190">
        <v>14.1310136694478</v>
      </c>
      <c r="P190">
        <v>54.866202346041</v>
      </c>
      <c r="Q190">
        <v>0.192790838784792</v>
      </c>
    </row>
    <row r="191" spans="1:17" x14ac:dyDescent="0.3">
      <c r="A191" t="s">
        <v>469</v>
      </c>
      <c r="B191" t="s">
        <v>470</v>
      </c>
      <c r="C191" t="s">
        <v>3116</v>
      </c>
      <c r="D191" t="s">
        <v>34</v>
      </c>
      <c r="E191">
        <v>45481.151981340001</v>
      </c>
      <c r="F191">
        <v>99.9</v>
      </c>
      <c r="G191">
        <v>-10.565470911577</v>
      </c>
      <c r="H191">
        <v>-1.02594460840289</v>
      </c>
      <c r="I191">
        <v>-38.835859178549399</v>
      </c>
      <c r="J191">
        <v>1.40310801870636</v>
      </c>
      <c r="K191">
        <v>111.269311481861</v>
      </c>
      <c r="L191">
        <v>117.36682234364</v>
      </c>
      <c r="M191">
        <v>8.3912994778640702</v>
      </c>
      <c r="N191">
        <v>0.61566646451513296</v>
      </c>
      <c r="O191">
        <v>58.108108108107999</v>
      </c>
      <c r="P191">
        <v>15.625</v>
      </c>
      <c r="Q191">
        <v>5.2742867076572997E-2</v>
      </c>
    </row>
    <row r="192" spans="1:17" x14ac:dyDescent="0.3">
      <c r="A192" t="s">
        <v>471</v>
      </c>
      <c r="B192" t="s">
        <v>472</v>
      </c>
      <c r="C192" t="s">
        <v>3115</v>
      </c>
      <c r="D192" t="s">
        <v>21</v>
      </c>
      <c r="E192">
        <v>45373.695009224997</v>
      </c>
      <c r="F192">
        <v>6800.25</v>
      </c>
      <c r="G192">
        <v>13.6303555111429</v>
      </c>
      <c r="H192">
        <v>3.28545661087677</v>
      </c>
      <c r="I192">
        <v>23.775405173968998</v>
      </c>
      <c r="J192">
        <v>-6.66041793656641</v>
      </c>
      <c r="K192">
        <v>6777.3868111602696</v>
      </c>
      <c r="L192">
        <v>6024.4655147815301</v>
      </c>
      <c r="M192">
        <v>28.341041721466699</v>
      </c>
      <c r="N192">
        <v>0.98793450542706496</v>
      </c>
      <c r="O192">
        <v>11.540016911142899</v>
      </c>
      <c r="P192">
        <v>58.615662720858303</v>
      </c>
      <c r="Q192">
        <v>2.5260469824848999E-2</v>
      </c>
    </row>
    <row r="193" spans="1:17" x14ac:dyDescent="0.3">
      <c r="A193" t="s">
        <v>473</v>
      </c>
      <c r="B193" t="s">
        <v>474</v>
      </c>
      <c r="C193" t="s">
        <v>3127</v>
      </c>
      <c r="D193" t="s">
        <v>138</v>
      </c>
      <c r="E193">
        <v>45371.380464875001</v>
      </c>
      <c r="F193">
        <v>51316.25</v>
      </c>
      <c r="G193">
        <v>12.7891760161008</v>
      </c>
      <c r="H193">
        <v>8.2698154348715391</v>
      </c>
      <c r="I193">
        <v>5.0880910387549703</v>
      </c>
      <c r="J193">
        <v>4.9622885412058899</v>
      </c>
      <c r="K193">
        <v>50472.613432491496</v>
      </c>
      <c r="L193">
        <v>47886.928666032501</v>
      </c>
      <c r="M193">
        <v>67.020119249638697</v>
      </c>
      <c r="N193">
        <v>0.60026703704908302</v>
      </c>
      <c r="O193">
        <v>16.910335420066701</v>
      </c>
      <c r="P193">
        <v>46.711333220880697</v>
      </c>
      <c r="Q193">
        <v>-7.9478659814299999E-3</v>
      </c>
    </row>
    <row r="194" spans="1:17" x14ac:dyDescent="0.3">
      <c r="A194" t="s">
        <v>475</v>
      </c>
      <c r="B194" t="s">
        <v>476</v>
      </c>
      <c r="C194" t="s">
        <v>3120</v>
      </c>
      <c r="D194" t="s">
        <v>253</v>
      </c>
      <c r="E194">
        <v>44821.865246759997</v>
      </c>
      <c r="F194">
        <v>593.70000000000005</v>
      </c>
      <c r="G194">
        <v>61.931760961255698</v>
      </c>
      <c r="H194">
        <v>3.7596345689723898</v>
      </c>
      <c r="I194">
        <v>24.957566262900801</v>
      </c>
      <c r="J194">
        <v>1.8693462256484099</v>
      </c>
      <c r="K194">
        <v>574.03905601295196</v>
      </c>
      <c r="L194">
        <v>488.373505962379</v>
      </c>
      <c r="M194">
        <v>42.964971669138301</v>
      </c>
      <c r="N194">
        <v>0.62015065652750501</v>
      </c>
      <c r="O194">
        <v>5.8615462354724501</v>
      </c>
      <c r="P194">
        <v>89.196940726577395</v>
      </c>
      <c r="Q194">
        <v>0.117639331521375</v>
      </c>
    </row>
    <row r="195" spans="1:17" x14ac:dyDescent="0.3">
      <c r="A195" t="s">
        <v>477</v>
      </c>
      <c r="B195" t="s">
        <v>478</v>
      </c>
      <c r="C195" t="s">
        <v>3127</v>
      </c>
      <c r="D195" t="s">
        <v>159</v>
      </c>
      <c r="E195">
        <v>44728.769199150003</v>
      </c>
      <c r="F195">
        <v>1746.9</v>
      </c>
      <c r="G195">
        <v>346.12252893086003</v>
      </c>
      <c r="H195">
        <v>23.293304241965402</v>
      </c>
      <c r="I195">
        <v>67.303922077806305</v>
      </c>
      <c r="J195">
        <v>-0.63155396261346797</v>
      </c>
      <c r="K195">
        <v>1695.0064640916801</v>
      </c>
      <c r="L195">
        <v>1311.8733804385099</v>
      </c>
      <c r="M195">
        <v>44.889278130488201</v>
      </c>
      <c r="N195">
        <v>1.23671642131385</v>
      </c>
      <c r="O195">
        <v>12.713950426469699</v>
      </c>
      <c r="P195">
        <v>400.54441260744898</v>
      </c>
      <c r="Q195">
        <v>0.240513712011695</v>
      </c>
    </row>
    <row r="196" spans="1:17" hidden="1" x14ac:dyDescent="0.3">
      <c r="A196" t="s">
        <v>479</v>
      </c>
      <c r="B196" t="s">
        <v>480</v>
      </c>
      <c r="C196" t="s">
        <v>3131</v>
      </c>
      <c r="D196" t="s">
        <v>105</v>
      </c>
      <c r="E196">
        <v>44578.357296479997</v>
      </c>
      <c r="F196">
        <v>997.65</v>
      </c>
      <c r="G196">
        <v>-1.1259543024569501</v>
      </c>
      <c r="H196">
        <v>-1.4149470258943</v>
      </c>
      <c r="I196">
        <v>9.2204749615241095</v>
      </c>
      <c r="J196">
        <v>-6.7013174252410703</v>
      </c>
      <c r="M196">
        <v>31.042863015307098</v>
      </c>
      <c r="O196">
        <v>27.093670124793199</v>
      </c>
      <c r="P196">
        <v>24.379753147986499</v>
      </c>
    </row>
    <row r="197" spans="1:17" x14ac:dyDescent="0.3">
      <c r="A197" t="s">
        <v>481</v>
      </c>
      <c r="B197" t="s">
        <v>482</v>
      </c>
      <c r="C197" t="s">
        <v>3115</v>
      </c>
      <c r="D197" t="s">
        <v>280</v>
      </c>
      <c r="E197">
        <v>44385.250196399997</v>
      </c>
      <c r="F197">
        <v>7126.5</v>
      </c>
      <c r="G197">
        <v>-24.232437205607699</v>
      </c>
      <c r="H197">
        <v>-1.1008235314771899</v>
      </c>
      <c r="I197">
        <v>-13.732083564482</v>
      </c>
      <c r="J197">
        <v>-0.35158378962146503</v>
      </c>
      <c r="K197">
        <v>7507.04029299588</v>
      </c>
      <c r="L197">
        <v>7455.1774429658599</v>
      </c>
      <c r="M197">
        <v>25.4763477821569</v>
      </c>
      <c r="N197">
        <v>0.66475265555663099</v>
      </c>
      <c r="O197">
        <v>29.095628990387901</v>
      </c>
      <c r="P197">
        <v>11.1570376840529</v>
      </c>
      <c r="Q197">
        <v>-1.2076933855449999E-3</v>
      </c>
    </row>
    <row r="198" spans="1:17" x14ac:dyDescent="0.3">
      <c r="A198" t="s">
        <v>483</v>
      </c>
      <c r="B198" t="s">
        <v>484</v>
      </c>
      <c r="C198" t="s">
        <v>3116</v>
      </c>
      <c r="D198" t="s">
        <v>485</v>
      </c>
      <c r="E198">
        <v>43708.512004154902</v>
      </c>
      <c r="F198">
        <v>725.95</v>
      </c>
      <c r="G198">
        <v>-46.632527172095998</v>
      </c>
      <c r="H198">
        <v>13.8946149104091</v>
      </c>
      <c r="I198">
        <v>82.641283564789902</v>
      </c>
      <c r="J198">
        <v>2.9663600854062802</v>
      </c>
      <c r="K198">
        <v>645.18268606736001</v>
      </c>
      <c r="L198">
        <v>567.89379039709797</v>
      </c>
      <c r="M198">
        <v>41.765564618912201</v>
      </c>
      <c r="N198">
        <v>1.1536964891077099</v>
      </c>
      <c r="O198">
        <v>36.648529513051798</v>
      </c>
      <c r="P198">
        <v>134.17741935483801</v>
      </c>
      <c r="Q198">
        <v>-5.2810191198265001E-2</v>
      </c>
    </row>
    <row r="199" spans="1:17" x14ac:dyDescent="0.3">
      <c r="A199" t="s">
        <v>486</v>
      </c>
      <c r="B199" t="s">
        <v>487</v>
      </c>
      <c r="C199" t="s">
        <v>3120</v>
      </c>
      <c r="D199" t="s">
        <v>51</v>
      </c>
      <c r="E199">
        <v>43685.581017750003</v>
      </c>
      <c r="F199">
        <v>2578.75</v>
      </c>
      <c r="G199">
        <v>55.381212724580799</v>
      </c>
      <c r="H199">
        <v>1.9808292704277499</v>
      </c>
      <c r="I199">
        <v>22.678676073893499</v>
      </c>
      <c r="J199">
        <v>-0.55697307054873701</v>
      </c>
      <c r="K199">
        <v>2726.67268101744</v>
      </c>
      <c r="L199">
        <v>2420.3693696506198</v>
      </c>
      <c r="M199">
        <v>28.389019960865401</v>
      </c>
      <c r="N199">
        <v>0.80104456194292095</v>
      </c>
      <c r="O199">
        <v>19.747939893359099</v>
      </c>
      <c r="P199">
        <v>86.184614273852901</v>
      </c>
      <c r="Q199">
        <v>5.7496280264433999E-2</v>
      </c>
    </row>
    <row r="200" spans="1:17" x14ac:dyDescent="0.3">
      <c r="A200" t="s">
        <v>488</v>
      </c>
      <c r="B200" t="s">
        <v>489</v>
      </c>
      <c r="C200" t="s">
        <v>3121</v>
      </c>
      <c r="D200" t="s">
        <v>105</v>
      </c>
      <c r="E200">
        <v>43597.147671450002</v>
      </c>
      <c r="F200">
        <v>110.94</v>
      </c>
      <c r="G200">
        <v>54.715652419841803</v>
      </c>
      <c r="H200">
        <v>-3.57472108520493</v>
      </c>
      <c r="I200">
        <v>-23.3275547647767</v>
      </c>
      <c r="J200">
        <v>2.0017243478771398</v>
      </c>
      <c r="K200">
        <v>127.83679709488</v>
      </c>
      <c r="L200">
        <v>121.830851072684</v>
      </c>
      <c r="M200">
        <v>25.6000938752947</v>
      </c>
      <c r="N200">
        <v>0.50502768974855705</v>
      </c>
      <c r="O200">
        <v>53.686677483324303</v>
      </c>
      <c r="P200">
        <v>74.984227129337498</v>
      </c>
      <c r="Q200">
        <v>0.155847707474846</v>
      </c>
    </row>
    <row r="201" spans="1:17" x14ac:dyDescent="0.3">
      <c r="A201" t="s">
        <v>490</v>
      </c>
      <c r="B201" t="s">
        <v>491</v>
      </c>
      <c r="C201" t="s">
        <v>3127</v>
      </c>
      <c r="D201" t="s">
        <v>456</v>
      </c>
      <c r="E201">
        <v>42468.196406100004</v>
      </c>
      <c r="F201">
        <v>1530.25</v>
      </c>
      <c r="G201">
        <v>-31.348066221624499</v>
      </c>
      <c r="H201">
        <v>11.3869202270273</v>
      </c>
      <c r="I201">
        <v>-10.7783584773144</v>
      </c>
      <c r="J201">
        <v>1.3099185644979201</v>
      </c>
      <c r="K201">
        <v>1512.5774601977801</v>
      </c>
      <c r="L201">
        <v>1509.0082377936101</v>
      </c>
      <c r="M201">
        <v>42.837047871245602</v>
      </c>
      <c r="N201">
        <v>0.75647381475437203</v>
      </c>
      <c r="O201">
        <v>15.9287698088547</v>
      </c>
      <c r="P201">
        <v>17.260536398467401</v>
      </c>
      <c r="Q201">
        <v>7.0060176773485E-2</v>
      </c>
    </row>
    <row r="202" spans="1:17" x14ac:dyDescent="0.3">
      <c r="A202" t="s">
        <v>492</v>
      </c>
      <c r="B202" t="s">
        <v>493</v>
      </c>
      <c r="C202" t="s">
        <v>3124</v>
      </c>
      <c r="D202" t="s">
        <v>77</v>
      </c>
      <c r="E202">
        <v>42183.591824005001</v>
      </c>
      <c r="F202">
        <v>2246.35</v>
      </c>
      <c r="G202">
        <v>-3.9153938681142901</v>
      </c>
      <c r="H202">
        <v>-1.12709173664605</v>
      </c>
      <c r="I202">
        <v>-16.101848663498199</v>
      </c>
      <c r="J202">
        <v>1.65814403298093</v>
      </c>
      <c r="K202">
        <v>2400.6934908164699</v>
      </c>
      <c r="L202">
        <v>2406.64308337284</v>
      </c>
      <c r="M202">
        <v>27.9610080609981</v>
      </c>
      <c r="N202">
        <v>0.63000082269894597</v>
      </c>
      <c r="O202">
        <v>26.605382064237499</v>
      </c>
      <c r="P202">
        <v>24.589572933998799</v>
      </c>
      <c r="Q202">
        <v>-4.3636761035848001E-2</v>
      </c>
    </row>
    <row r="203" spans="1:17" x14ac:dyDescent="0.3">
      <c r="A203" t="s">
        <v>494</v>
      </c>
      <c r="B203" t="s">
        <v>495</v>
      </c>
      <c r="C203" t="s">
        <v>3116</v>
      </c>
      <c r="D203" t="s">
        <v>220</v>
      </c>
      <c r="E203">
        <v>41780.381196679999</v>
      </c>
      <c r="F203">
        <v>659.8</v>
      </c>
      <c r="G203">
        <v>70.6156707359373</v>
      </c>
      <c r="H203">
        <v>9.5507804140257893</v>
      </c>
      <c r="I203">
        <v>4.64012141445897</v>
      </c>
      <c r="J203">
        <v>2.26440681847461</v>
      </c>
      <c r="K203">
        <v>672.24281723394495</v>
      </c>
      <c r="L203">
        <v>590.42784428111304</v>
      </c>
      <c r="M203">
        <v>38.3861042044703</v>
      </c>
      <c r="N203">
        <v>1.3649759598842199</v>
      </c>
      <c r="O203">
        <v>13.458623825401601</v>
      </c>
      <c r="P203">
        <v>91.246376811594203</v>
      </c>
      <c r="Q203">
        <v>4.2473189874944001E-2</v>
      </c>
    </row>
    <row r="204" spans="1:17" x14ac:dyDescent="0.3">
      <c r="A204" t="s">
        <v>496</v>
      </c>
      <c r="B204" t="s">
        <v>497</v>
      </c>
      <c r="C204" t="s">
        <v>3115</v>
      </c>
      <c r="D204" t="s">
        <v>21</v>
      </c>
      <c r="E204">
        <v>41481.635535150002</v>
      </c>
      <c r="F204">
        <v>1022.55</v>
      </c>
      <c r="G204">
        <v>-45.045081783541903</v>
      </c>
      <c r="H204">
        <v>-1.40831672637868</v>
      </c>
      <c r="I204">
        <v>-12.3332258524806</v>
      </c>
      <c r="J204">
        <v>2.0278768856515801</v>
      </c>
      <c r="K204">
        <v>1057.8732864073199</v>
      </c>
      <c r="L204">
        <v>1078.8161866098801</v>
      </c>
      <c r="M204">
        <v>31.1950322524002</v>
      </c>
      <c r="N204">
        <v>0.421571631875369</v>
      </c>
      <c r="O204">
        <v>36.912620409759903</v>
      </c>
      <c r="P204">
        <v>5.4066591073085002</v>
      </c>
    </row>
    <row r="205" spans="1:17" x14ac:dyDescent="0.3">
      <c r="A205" t="s">
        <v>498</v>
      </c>
      <c r="B205" t="s">
        <v>499</v>
      </c>
      <c r="C205" t="s">
        <v>3118</v>
      </c>
      <c r="D205" t="s">
        <v>122</v>
      </c>
      <c r="E205">
        <v>40907.384092375003</v>
      </c>
      <c r="F205">
        <v>314.75</v>
      </c>
      <c r="G205">
        <v>-25.531564294977802</v>
      </c>
      <c r="H205">
        <v>-2.4427005046779202</v>
      </c>
      <c r="I205">
        <v>-16.632677309299201</v>
      </c>
      <c r="J205">
        <v>-1.67620104203385</v>
      </c>
      <c r="K205">
        <v>345.25213821344499</v>
      </c>
      <c r="L205">
        <v>354.00926952212302</v>
      </c>
      <c r="M205">
        <v>16.1728758608593</v>
      </c>
      <c r="N205">
        <v>0.23032668941920101</v>
      </c>
      <c r="O205">
        <v>30.4209690230341</v>
      </c>
      <c r="P205">
        <v>10.129461161651401</v>
      </c>
      <c r="Q205">
        <v>-1.8557737784313001E-2</v>
      </c>
    </row>
    <row r="206" spans="1:17" x14ac:dyDescent="0.3">
      <c r="A206" t="s">
        <v>500</v>
      </c>
      <c r="B206" t="s">
        <v>501</v>
      </c>
      <c r="C206" t="s">
        <v>3123</v>
      </c>
      <c r="D206" t="s">
        <v>174</v>
      </c>
      <c r="E206">
        <v>40492.221007988999</v>
      </c>
      <c r="F206">
        <v>220.47</v>
      </c>
      <c r="G206">
        <v>131.18619519030901</v>
      </c>
      <c r="H206">
        <v>30.796675544161101</v>
      </c>
      <c r="I206">
        <v>9.3222732761111793</v>
      </c>
      <c r="J206">
        <v>3.7018826718075402</v>
      </c>
      <c r="K206">
        <v>201.33713900186399</v>
      </c>
      <c r="L206">
        <v>173.550642434862</v>
      </c>
      <c r="M206">
        <v>51.913606215876001</v>
      </c>
      <c r="N206">
        <v>1.33217550095726</v>
      </c>
      <c r="O206">
        <v>6.7582891096294304</v>
      </c>
      <c r="P206">
        <v>148.837471783295</v>
      </c>
      <c r="Q206">
        <v>9.3861378537012E-2</v>
      </c>
    </row>
    <row r="207" spans="1:17" x14ac:dyDescent="0.3">
      <c r="A207" t="s">
        <v>502</v>
      </c>
      <c r="B207" t="s">
        <v>503</v>
      </c>
      <c r="C207" t="s">
        <v>3128</v>
      </c>
      <c r="D207" t="s">
        <v>504</v>
      </c>
      <c r="E207">
        <v>40466.922292169998</v>
      </c>
      <c r="F207">
        <v>615.45000000000005</v>
      </c>
      <c r="G207">
        <v>-6.6092188840416402</v>
      </c>
      <c r="H207">
        <v>-6.7127424717922901</v>
      </c>
      <c r="I207">
        <v>30.7919548697447</v>
      </c>
      <c r="J207">
        <v>2.2634108975198601</v>
      </c>
      <c r="K207">
        <v>635.13056079830801</v>
      </c>
      <c r="L207">
        <v>571.61212858032695</v>
      </c>
      <c r="M207">
        <v>36.711205716108601</v>
      </c>
      <c r="N207">
        <v>0.65805462063991604</v>
      </c>
      <c r="O207">
        <v>16.248273620927701</v>
      </c>
      <c r="P207">
        <v>46.170288564303497</v>
      </c>
      <c r="Q207">
        <v>-7.1125743268082006E-2</v>
      </c>
    </row>
    <row r="208" spans="1:17" x14ac:dyDescent="0.3">
      <c r="A208" t="s">
        <v>505</v>
      </c>
      <c r="B208" t="s">
        <v>506</v>
      </c>
      <c r="C208" t="s">
        <v>3116</v>
      </c>
      <c r="D208" t="s">
        <v>43</v>
      </c>
      <c r="E208">
        <v>40393.958371695</v>
      </c>
      <c r="F208">
        <v>1170.45</v>
      </c>
      <c r="G208">
        <v>8.8263797169736193</v>
      </c>
      <c r="H208">
        <v>7.1836723186660798</v>
      </c>
      <c r="I208">
        <v>0.82704637748370902</v>
      </c>
      <c r="J208">
        <v>1.38108715026074</v>
      </c>
      <c r="K208">
        <v>1140.4202553008599</v>
      </c>
      <c r="L208">
        <v>1035.71762061301</v>
      </c>
      <c r="M208">
        <v>44.551611220507198</v>
      </c>
      <c r="N208">
        <v>0.72635355052165396</v>
      </c>
      <c r="O208">
        <v>3.6225383399547102</v>
      </c>
      <c r="P208">
        <v>37.014925373134297</v>
      </c>
      <c r="Q208">
        <v>-6.4089628675149998E-3</v>
      </c>
    </row>
    <row r="209" spans="1:17" x14ac:dyDescent="0.3">
      <c r="A209" t="s">
        <v>507</v>
      </c>
      <c r="B209" t="s">
        <v>508</v>
      </c>
      <c r="C209" t="s">
        <v>3127</v>
      </c>
      <c r="D209" t="s">
        <v>509</v>
      </c>
      <c r="E209">
        <v>40381.602603899999</v>
      </c>
      <c r="F209">
        <v>3671.7</v>
      </c>
      <c r="G209">
        <v>-5.7868842688910203</v>
      </c>
      <c r="H209">
        <v>-3.1217652017494801</v>
      </c>
      <c r="I209">
        <v>6.0680040933622097</v>
      </c>
      <c r="J209">
        <v>-4.2311868658658298</v>
      </c>
      <c r="K209">
        <v>3925.81571557493</v>
      </c>
      <c r="L209">
        <v>3608.4205948493</v>
      </c>
      <c r="M209">
        <v>25.074552221323302</v>
      </c>
      <c r="N209">
        <v>0.81663113523013497</v>
      </c>
      <c r="O209">
        <v>20.3802053544679</v>
      </c>
      <c r="P209">
        <v>38.638423198912498</v>
      </c>
      <c r="Q209">
        <v>0.10150717063282499</v>
      </c>
    </row>
    <row r="210" spans="1:17" x14ac:dyDescent="0.3">
      <c r="A210" t="s">
        <v>510</v>
      </c>
      <c r="B210" t="s">
        <v>511</v>
      </c>
      <c r="C210" t="s">
        <v>3120</v>
      </c>
      <c r="D210" t="s">
        <v>51</v>
      </c>
      <c r="E210">
        <v>40298.377987120002</v>
      </c>
      <c r="F210">
        <v>1588.4</v>
      </c>
      <c r="G210">
        <v>36.404893525747703</v>
      </c>
      <c r="H210">
        <v>17.639318568039801</v>
      </c>
      <c r="I210">
        <v>9.9614087423955198</v>
      </c>
      <c r="J210">
        <v>-2.4758205649146898</v>
      </c>
      <c r="K210">
        <v>1485.07986436285</v>
      </c>
      <c r="L210">
        <v>1290.16564059545</v>
      </c>
      <c r="M210">
        <v>46.882207117556902</v>
      </c>
      <c r="N210">
        <v>1.41238565302671</v>
      </c>
      <c r="O210">
        <v>7.5705112062452704</v>
      </c>
      <c r="P210">
        <v>65.795104639632598</v>
      </c>
      <c r="Q210">
        <v>2.6824290179264E-2</v>
      </c>
    </row>
    <row r="211" spans="1:17" x14ac:dyDescent="0.3">
      <c r="A211" t="s">
        <v>512</v>
      </c>
      <c r="B211" t="s">
        <v>513</v>
      </c>
      <c r="C211" t="s">
        <v>3116</v>
      </c>
      <c r="D211" t="s">
        <v>146</v>
      </c>
      <c r="E211">
        <v>39851.823299999996</v>
      </c>
      <c r="F211">
        <v>199.07</v>
      </c>
      <c r="G211">
        <v>159.97074397485801</v>
      </c>
      <c r="H211">
        <v>-11.8700694039665</v>
      </c>
      <c r="I211">
        <v>-7.7614717575472003</v>
      </c>
      <c r="J211">
        <v>-4.6549955018435103</v>
      </c>
      <c r="K211">
        <v>244.884342124835</v>
      </c>
      <c r="L211">
        <v>225.713069053401</v>
      </c>
      <c r="M211">
        <v>18.651380760160301</v>
      </c>
      <c r="N211">
        <v>0.349617691377752</v>
      </c>
      <c r="O211">
        <v>77.676194303511295</v>
      </c>
      <c r="P211">
        <v>182.36879432624099</v>
      </c>
      <c r="Q211">
        <v>0.150592472544057</v>
      </c>
    </row>
    <row r="212" spans="1:17" x14ac:dyDescent="0.3">
      <c r="A212" t="s">
        <v>514</v>
      </c>
      <c r="B212" t="s">
        <v>515</v>
      </c>
      <c r="C212" t="s">
        <v>3130</v>
      </c>
      <c r="D212" t="s">
        <v>414</v>
      </c>
      <c r="E212">
        <v>39808.476240434997</v>
      </c>
      <c r="F212">
        <v>545.45000000000005</v>
      </c>
      <c r="G212">
        <v>-32.254911739803902</v>
      </c>
      <c r="H212">
        <v>-2.4920422258381998</v>
      </c>
      <c r="I212">
        <v>0.98772720597406505</v>
      </c>
      <c r="J212">
        <v>-3.5644700994674201</v>
      </c>
      <c r="K212">
        <v>580.75122187270995</v>
      </c>
      <c r="L212">
        <v>563.84046251287202</v>
      </c>
      <c r="M212">
        <v>13.3585751867656</v>
      </c>
      <c r="N212">
        <v>0.643879881685816</v>
      </c>
      <c r="O212">
        <v>14.5842882024016</v>
      </c>
      <c r="P212">
        <v>21.8066100937918</v>
      </c>
      <c r="Q212">
        <v>-0.116677006643107</v>
      </c>
    </row>
    <row r="213" spans="1:17" x14ac:dyDescent="0.3">
      <c r="A213" t="s">
        <v>516</v>
      </c>
      <c r="B213" t="s">
        <v>517</v>
      </c>
      <c r="C213" t="s">
        <v>3122</v>
      </c>
      <c r="D213" t="s">
        <v>192</v>
      </c>
      <c r="E213">
        <v>39471.442143150001</v>
      </c>
      <c r="F213">
        <v>635.35</v>
      </c>
      <c r="G213">
        <v>-0.74228501403299396</v>
      </c>
      <c r="H213">
        <v>-11.486134449943799</v>
      </c>
      <c r="I213">
        <v>-13.471081274068901</v>
      </c>
      <c r="J213">
        <v>-2.2070730449486802</v>
      </c>
      <c r="K213">
        <v>688.19746366493996</v>
      </c>
      <c r="L213">
        <v>657.12241364656199</v>
      </c>
      <c r="M213">
        <v>19.366561190156201</v>
      </c>
      <c r="N213">
        <v>1.01840587270253</v>
      </c>
      <c r="O213">
        <v>20.980561895018401</v>
      </c>
      <c r="P213">
        <v>30.1679983609916</v>
      </c>
      <c r="Q213">
        <v>-3.5855112637362997E-2</v>
      </c>
    </row>
    <row r="214" spans="1:17" x14ac:dyDescent="0.3">
      <c r="A214" t="s">
        <v>518</v>
      </c>
      <c r="B214" t="s">
        <v>519</v>
      </c>
      <c r="C214" t="s">
        <v>3127</v>
      </c>
      <c r="D214" t="s">
        <v>227</v>
      </c>
      <c r="E214">
        <v>39363.141125825001</v>
      </c>
      <c r="F214">
        <v>9799.5499999999993</v>
      </c>
      <c r="G214">
        <v>62.8459353167827</v>
      </c>
      <c r="H214">
        <v>7.94997256758381</v>
      </c>
      <c r="I214">
        <v>24.0893595137359</v>
      </c>
      <c r="J214">
        <v>-4.6600763262966201</v>
      </c>
      <c r="K214">
        <v>9562.2384835327393</v>
      </c>
      <c r="L214">
        <v>7947.1631131157101</v>
      </c>
      <c r="M214">
        <v>41.222546138997302</v>
      </c>
      <c r="N214">
        <v>0.72513417797077295</v>
      </c>
      <c r="O214">
        <v>12.250052298319799</v>
      </c>
      <c r="P214">
        <v>115.580830024308</v>
      </c>
      <c r="Q214">
        <v>0.27932968826375898</v>
      </c>
    </row>
    <row r="215" spans="1:17" x14ac:dyDescent="0.3">
      <c r="A215" t="s">
        <v>520</v>
      </c>
      <c r="B215" t="s">
        <v>521</v>
      </c>
      <c r="C215" t="s">
        <v>3125</v>
      </c>
      <c r="D215" t="s">
        <v>299</v>
      </c>
      <c r="E215">
        <v>39273.452581940001</v>
      </c>
      <c r="F215">
        <v>1910.05</v>
      </c>
      <c r="G215">
        <v>103.298022585262</v>
      </c>
      <c r="H215">
        <v>8.9098140923134697</v>
      </c>
      <c r="I215">
        <v>21.596205594645301</v>
      </c>
      <c r="J215">
        <v>1.05628782973033</v>
      </c>
      <c r="K215">
        <v>1899.6738949502301</v>
      </c>
      <c r="L215">
        <v>1563.41001577624</v>
      </c>
      <c r="M215">
        <v>31.4674997656169</v>
      </c>
      <c r="N215">
        <v>0.85571745046945302</v>
      </c>
      <c r="O215">
        <v>15.156671291327401</v>
      </c>
      <c r="P215">
        <v>134.649877149877</v>
      </c>
      <c r="Q215">
        <v>0.17672296801064699</v>
      </c>
    </row>
    <row r="216" spans="1:17" x14ac:dyDescent="0.3">
      <c r="A216" t="s">
        <v>522</v>
      </c>
      <c r="B216" t="s">
        <v>523</v>
      </c>
      <c r="C216" t="s">
        <v>3122</v>
      </c>
      <c r="D216" t="s">
        <v>524</v>
      </c>
      <c r="E216">
        <v>39172.25</v>
      </c>
      <c r="F216">
        <v>460.85</v>
      </c>
      <c r="G216">
        <v>68.315990459639394</v>
      </c>
      <c r="H216">
        <v>9.1525084790001898</v>
      </c>
      <c r="I216">
        <v>-10.656060935925799</v>
      </c>
      <c r="J216">
        <v>-6.0995657867941402</v>
      </c>
      <c r="K216">
        <v>497.45330727573997</v>
      </c>
      <c r="L216">
        <v>445.84879373586199</v>
      </c>
      <c r="M216">
        <v>26.909173428909501</v>
      </c>
      <c r="N216">
        <v>1.4558856412230601</v>
      </c>
      <c r="O216">
        <v>34.609959856786297</v>
      </c>
      <c r="P216">
        <v>90.670252378982198</v>
      </c>
      <c r="Q216">
        <v>0.13273591807990601</v>
      </c>
    </row>
    <row r="217" spans="1:17" x14ac:dyDescent="0.3">
      <c r="A217" t="s">
        <v>525</v>
      </c>
      <c r="B217" t="s">
        <v>526</v>
      </c>
      <c r="C217" t="s">
        <v>3120</v>
      </c>
      <c r="D217" t="s">
        <v>527</v>
      </c>
      <c r="E217">
        <v>39019.582176479998</v>
      </c>
      <c r="F217">
        <v>325.8</v>
      </c>
      <c r="G217">
        <v>23.903010603257201</v>
      </c>
      <c r="H217">
        <v>-2.1558637461096399</v>
      </c>
      <c r="I217">
        <v>10.5933729187614</v>
      </c>
      <c r="J217">
        <v>-0.43092856802058599</v>
      </c>
      <c r="K217">
        <v>353.28549197986399</v>
      </c>
      <c r="L217">
        <v>323.04490706111</v>
      </c>
      <c r="M217">
        <v>21.7915498388457</v>
      </c>
      <c r="N217">
        <v>0.43932177856934401</v>
      </c>
      <c r="O217">
        <v>21.485573971761799</v>
      </c>
      <c r="P217">
        <v>49.793103448275801</v>
      </c>
      <c r="Q217">
        <v>-4.0982021140621001E-2</v>
      </c>
    </row>
    <row r="218" spans="1:17" x14ac:dyDescent="0.3">
      <c r="A218" t="s">
        <v>528</v>
      </c>
      <c r="B218" t="s">
        <v>529</v>
      </c>
      <c r="C218" t="s">
        <v>3127</v>
      </c>
      <c r="D218" t="s">
        <v>98</v>
      </c>
      <c r="E218">
        <v>38776.814062500001</v>
      </c>
      <c r="F218">
        <v>1057.8499999999999</v>
      </c>
      <c r="G218">
        <v>105.108962803148</v>
      </c>
      <c r="H218">
        <v>0.93586815855687799</v>
      </c>
      <c r="I218">
        <v>5.1603077086923399</v>
      </c>
      <c r="J218">
        <v>-4.1132691856138299</v>
      </c>
      <c r="K218">
        <v>1220.90101656399</v>
      </c>
      <c r="L218">
        <v>1140.0875262698301</v>
      </c>
      <c r="M218">
        <v>23.8206196656899</v>
      </c>
      <c r="N218">
        <v>0.71253659800082603</v>
      </c>
      <c r="O218">
        <v>69.655433189960704</v>
      </c>
      <c r="P218">
        <v>135.07777777777699</v>
      </c>
      <c r="Q218">
        <v>0.16424619250846401</v>
      </c>
    </row>
    <row r="219" spans="1:17" x14ac:dyDescent="0.3">
      <c r="A219" t="s">
        <v>530</v>
      </c>
      <c r="B219" t="s">
        <v>531</v>
      </c>
      <c r="C219" t="s">
        <v>3127</v>
      </c>
      <c r="D219" t="s">
        <v>319</v>
      </c>
      <c r="E219">
        <v>38254.576219800001</v>
      </c>
      <c r="F219">
        <v>1454.1</v>
      </c>
      <c r="G219">
        <v>188.66468525531499</v>
      </c>
      <c r="H219">
        <v>-15.562189804692</v>
      </c>
      <c r="I219">
        <v>22.0193295161828</v>
      </c>
      <c r="J219">
        <v>-3.7625174720357202</v>
      </c>
      <c r="K219">
        <v>1805.6044256668699</v>
      </c>
      <c r="L219">
        <v>1595.8682697445599</v>
      </c>
      <c r="M219">
        <v>23.0242973587848</v>
      </c>
      <c r="N219">
        <v>0.38058850922313398</v>
      </c>
      <c r="O219">
        <v>104.899938106044</v>
      </c>
      <c r="P219">
        <v>233.815426997245</v>
      </c>
      <c r="Q219">
        <v>0.19346286099309601</v>
      </c>
    </row>
    <row r="220" spans="1:17" x14ac:dyDescent="0.3">
      <c r="A220" t="s">
        <v>532</v>
      </c>
      <c r="B220" t="s">
        <v>533</v>
      </c>
      <c r="C220" t="s">
        <v>3132</v>
      </c>
      <c r="D220" t="s">
        <v>534</v>
      </c>
      <c r="E220">
        <v>38125.502908000002</v>
      </c>
      <c r="F220">
        <v>33844</v>
      </c>
      <c r="G220">
        <v>-10.0694425649941</v>
      </c>
      <c r="H220">
        <v>1.3424157530443199</v>
      </c>
      <c r="I220">
        <v>3.8876932947151199</v>
      </c>
      <c r="J220">
        <v>1.4425432550287101</v>
      </c>
      <c r="K220">
        <v>34989.426454244604</v>
      </c>
      <c r="L220">
        <v>33839.1944672584</v>
      </c>
      <c r="M220">
        <v>41.418678892243598</v>
      </c>
      <c r="N220">
        <v>0.84942377963788396</v>
      </c>
      <c r="O220">
        <v>20.720068549816801</v>
      </c>
      <c r="P220">
        <v>18.755252386491399</v>
      </c>
      <c r="Q220">
        <v>1.9267290362740001E-2</v>
      </c>
    </row>
    <row r="221" spans="1:17" x14ac:dyDescent="0.3">
      <c r="A221" t="s">
        <v>535</v>
      </c>
      <c r="B221" t="s">
        <v>536</v>
      </c>
      <c r="C221" t="s">
        <v>3116</v>
      </c>
      <c r="D221" t="s">
        <v>34</v>
      </c>
      <c r="E221">
        <v>37742.46013965</v>
      </c>
      <c r="F221">
        <v>49.07</v>
      </c>
      <c r="G221">
        <v>4.1191853723700804</v>
      </c>
      <c r="H221">
        <v>-6.41376208674229</v>
      </c>
      <c r="I221">
        <v>-33.365870721450499</v>
      </c>
      <c r="J221">
        <v>-2.09578077916726</v>
      </c>
      <c r="K221">
        <v>58.519969750770002</v>
      </c>
      <c r="L221">
        <v>58.305673324409703</v>
      </c>
      <c r="M221">
        <v>13.7803730018625</v>
      </c>
      <c r="N221">
        <v>1.4046526746332</v>
      </c>
      <c r="O221">
        <v>49.786019971469301</v>
      </c>
      <c r="P221">
        <v>26.959896507115101</v>
      </c>
      <c r="Q221">
        <v>9.9486415211503004E-2</v>
      </c>
    </row>
    <row r="222" spans="1:17" x14ac:dyDescent="0.3">
      <c r="A222" t="s">
        <v>537</v>
      </c>
      <c r="B222" t="s">
        <v>538</v>
      </c>
      <c r="C222" t="s">
        <v>3116</v>
      </c>
      <c r="D222" t="s">
        <v>539</v>
      </c>
      <c r="E222">
        <v>37466.246162219999</v>
      </c>
      <c r="F222">
        <v>1024.8499999999999</v>
      </c>
      <c r="G222">
        <v>82.142680521794603</v>
      </c>
      <c r="H222">
        <v>6.2718282164133701</v>
      </c>
      <c r="I222">
        <v>23.631017230700401</v>
      </c>
      <c r="J222">
        <v>5.9606654849251202</v>
      </c>
      <c r="K222">
        <v>1047.0991596899501</v>
      </c>
      <c r="L222">
        <v>884.04216460999203</v>
      </c>
      <c r="M222">
        <v>41.722952534398203</v>
      </c>
      <c r="N222">
        <v>1.52097783885136</v>
      </c>
      <c r="O222">
        <v>18.553934722154398</v>
      </c>
      <c r="P222">
        <v>104.173722482318</v>
      </c>
      <c r="Q222">
        <v>0.124741193753157</v>
      </c>
    </row>
    <row r="223" spans="1:17" x14ac:dyDescent="0.3">
      <c r="A223" t="s">
        <v>540</v>
      </c>
      <c r="B223" t="s">
        <v>541</v>
      </c>
      <c r="C223" t="s">
        <v>3120</v>
      </c>
      <c r="D223" t="s">
        <v>51</v>
      </c>
      <c r="E223">
        <v>37191.328356259997</v>
      </c>
      <c r="F223">
        <v>2977.4</v>
      </c>
      <c r="G223">
        <v>56.743199391381303</v>
      </c>
      <c r="H223">
        <v>4.8040965383460899</v>
      </c>
      <c r="I223">
        <v>32.805847463495503</v>
      </c>
      <c r="J223">
        <v>-1.7495124351229301</v>
      </c>
      <c r="K223">
        <v>3128.49953931865</v>
      </c>
      <c r="L223">
        <v>2586.4706301896399</v>
      </c>
      <c r="M223">
        <v>22.7057395550545</v>
      </c>
      <c r="N223">
        <v>0.73032524360850704</v>
      </c>
      <c r="O223">
        <v>17.0484315174313</v>
      </c>
      <c r="P223">
        <v>80.443016878276396</v>
      </c>
      <c r="Q223">
        <v>8.3885696762520001E-2</v>
      </c>
    </row>
    <row r="224" spans="1:17" x14ac:dyDescent="0.3">
      <c r="A224" t="s">
        <v>542</v>
      </c>
      <c r="B224" t="s">
        <v>543</v>
      </c>
      <c r="C224" t="s">
        <v>3127</v>
      </c>
      <c r="D224" t="s">
        <v>265</v>
      </c>
      <c r="E224">
        <v>37164.37075065</v>
      </c>
      <c r="F224">
        <v>3982.45</v>
      </c>
      <c r="G224">
        <v>-4.3419413150258999</v>
      </c>
      <c r="H224">
        <v>0.93134472704897198</v>
      </c>
      <c r="I224">
        <v>-5.9961777382257599</v>
      </c>
      <c r="J224">
        <v>2.5619194094295099</v>
      </c>
      <c r="K224">
        <v>4250.1609304555504</v>
      </c>
      <c r="L224">
        <v>4038.7720074337099</v>
      </c>
      <c r="M224">
        <v>27.250302417796401</v>
      </c>
      <c r="N224">
        <v>1.0189318308798601</v>
      </c>
      <c r="O224">
        <v>24.2940903212846</v>
      </c>
      <c r="P224">
        <v>19.233245011302198</v>
      </c>
      <c r="Q224">
        <v>8.426804535712E-2</v>
      </c>
    </row>
    <row r="225" spans="1:17" x14ac:dyDescent="0.3">
      <c r="A225" t="s">
        <v>544</v>
      </c>
      <c r="B225" t="s">
        <v>545</v>
      </c>
      <c r="C225" t="s">
        <v>3114</v>
      </c>
      <c r="D225" t="s">
        <v>183</v>
      </c>
      <c r="E225">
        <v>36877.058996250002</v>
      </c>
      <c r="F225">
        <v>535.70000000000005</v>
      </c>
      <c r="G225">
        <v>9.2154668036516796</v>
      </c>
      <c r="H225">
        <v>-5.7711816972777203</v>
      </c>
      <c r="I225">
        <v>-10.8968208049317</v>
      </c>
      <c r="J225">
        <v>-5.1419421279491502</v>
      </c>
      <c r="K225">
        <v>605.57559956042496</v>
      </c>
      <c r="L225">
        <v>579.67900110555502</v>
      </c>
      <c r="M225">
        <v>11.194950722138</v>
      </c>
      <c r="N225">
        <v>0.51810834250540105</v>
      </c>
      <c r="O225">
        <v>28.794101176031301</v>
      </c>
      <c r="P225">
        <v>34.920035260042802</v>
      </c>
      <c r="Q225">
        <v>-5.4820625028560999E-2</v>
      </c>
    </row>
    <row r="226" spans="1:17" x14ac:dyDescent="0.3">
      <c r="A226" t="s">
        <v>546</v>
      </c>
      <c r="B226" t="s">
        <v>547</v>
      </c>
      <c r="C226" t="s">
        <v>3116</v>
      </c>
      <c r="D226" t="s">
        <v>404</v>
      </c>
      <c r="E226">
        <v>36595.949569179997</v>
      </c>
      <c r="F226">
        <v>1948.9</v>
      </c>
      <c r="G226">
        <v>53.707038143909102</v>
      </c>
      <c r="H226">
        <v>3.35254108113172</v>
      </c>
      <c r="I226">
        <v>74.522731378746101</v>
      </c>
      <c r="J226">
        <v>5.4890511280758201</v>
      </c>
      <c r="K226">
        <v>1844.0270922790801</v>
      </c>
      <c r="L226">
        <v>1448.96394887212</v>
      </c>
      <c r="M226">
        <v>44.879302467196702</v>
      </c>
      <c r="N226">
        <v>0.45293261171467503</v>
      </c>
      <c r="O226">
        <v>10.5726307147621</v>
      </c>
      <c r="P226">
        <v>102.77806679846</v>
      </c>
      <c r="Q226">
        <v>0.12953079024894801</v>
      </c>
    </row>
    <row r="227" spans="1:17" x14ac:dyDescent="0.3">
      <c r="A227" t="s">
        <v>548</v>
      </c>
      <c r="B227" t="s">
        <v>549</v>
      </c>
      <c r="C227" t="s">
        <v>3116</v>
      </c>
      <c r="D227" t="s">
        <v>54</v>
      </c>
      <c r="E227">
        <v>36553.51515531</v>
      </c>
      <c r="F227">
        <v>146.55000000000001</v>
      </c>
      <c r="G227">
        <v>-6.1146272576829697</v>
      </c>
      <c r="H227">
        <v>-8.6129466380525308</v>
      </c>
      <c r="I227">
        <v>-20.0653396892567</v>
      </c>
      <c r="J227">
        <v>-2.6493067888416899</v>
      </c>
      <c r="K227">
        <v>171.485839059803</v>
      </c>
      <c r="L227">
        <v>164.713402324947</v>
      </c>
      <c r="M227">
        <v>14.5943083142535</v>
      </c>
      <c r="N227">
        <v>1.5021894350439899</v>
      </c>
      <c r="O227">
        <v>32.548618219037799</v>
      </c>
      <c r="P227">
        <v>15.7582938388625</v>
      </c>
      <c r="Q227">
        <v>6.7966149662010006E-2</v>
      </c>
    </row>
    <row r="228" spans="1:17" x14ac:dyDescent="0.3">
      <c r="A228" t="s">
        <v>550</v>
      </c>
      <c r="B228" t="s">
        <v>551</v>
      </c>
      <c r="C228" t="s">
        <v>3130</v>
      </c>
      <c r="D228" t="s">
        <v>268</v>
      </c>
      <c r="E228">
        <v>36155.067308279999</v>
      </c>
      <c r="F228">
        <v>2650.8</v>
      </c>
      <c r="G228">
        <v>12.281819967681299</v>
      </c>
      <c r="H228">
        <v>2.60132610902884</v>
      </c>
      <c r="I228">
        <v>5.5980226875371102</v>
      </c>
      <c r="J228">
        <v>-0.38159692569241199</v>
      </c>
      <c r="K228">
        <v>2846.7710123404299</v>
      </c>
      <c r="L228">
        <v>2601.2638664420001</v>
      </c>
      <c r="M228">
        <v>28.617972629337402</v>
      </c>
      <c r="N228">
        <v>0.87531880792469896</v>
      </c>
      <c r="O228">
        <v>19.548815451938999</v>
      </c>
      <c r="P228">
        <v>37.929599084215702</v>
      </c>
      <c r="Q228">
        <v>-5.5746605372890001E-3</v>
      </c>
    </row>
    <row r="229" spans="1:17" x14ac:dyDescent="0.3">
      <c r="A229" t="s">
        <v>552</v>
      </c>
      <c r="B229" t="s">
        <v>553</v>
      </c>
      <c r="C229" t="s">
        <v>3127</v>
      </c>
      <c r="D229" t="s">
        <v>554</v>
      </c>
      <c r="E229">
        <v>36137.444665119998</v>
      </c>
      <c r="F229">
        <v>4002.4</v>
      </c>
      <c r="G229">
        <v>34.234283569714599</v>
      </c>
      <c r="H229">
        <v>-1.30617180162326</v>
      </c>
      <c r="I229">
        <v>-4.7386328279243299</v>
      </c>
      <c r="J229">
        <v>-9.0150660172939396</v>
      </c>
      <c r="K229">
        <v>4332.5807125158099</v>
      </c>
      <c r="L229">
        <v>3934.1010652745699</v>
      </c>
      <c r="M229">
        <v>29.955172969935699</v>
      </c>
      <c r="N229">
        <v>2.12797104794197</v>
      </c>
      <c r="O229">
        <v>25.916949830101899</v>
      </c>
      <c r="P229">
        <v>72.435483176080297</v>
      </c>
      <c r="Q229">
        <v>0.19427340660751399</v>
      </c>
    </row>
    <row r="230" spans="1:17" x14ac:dyDescent="0.3">
      <c r="A230" t="s">
        <v>555</v>
      </c>
      <c r="B230" t="s">
        <v>556</v>
      </c>
      <c r="C230" t="s">
        <v>3116</v>
      </c>
      <c r="D230" t="s">
        <v>407</v>
      </c>
      <c r="E230">
        <v>35682.150124500004</v>
      </c>
      <c r="F230">
        <v>4879.3</v>
      </c>
      <c r="G230">
        <v>-3.5709140540734001</v>
      </c>
      <c r="H230">
        <v>10.7804259657304</v>
      </c>
      <c r="I230">
        <v>3.64860715254878</v>
      </c>
      <c r="J230">
        <v>5.5131884993016804</v>
      </c>
      <c r="K230">
        <v>4587.2421610849096</v>
      </c>
      <c r="L230">
        <v>4407.2597227148999</v>
      </c>
      <c r="M230">
        <v>67.696537211829806</v>
      </c>
      <c r="N230">
        <v>2.8513717058374501</v>
      </c>
      <c r="O230">
        <v>7.9765540138954298</v>
      </c>
      <c r="P230">
        <v>33.288715273035201</v>
      </c>
      <c r="Q230">
        <v>5.8083702304677E-2</v>
      </c>
    </row>
    <row r="231" spans="1:17" x14ac:dyDescent="0.3">
      <c r="A231" t="s">
        <v>557</v>
      </c>
      <c r="B231" t="s">
        <v>558</v>
      </c>
      <c r="C231" t="s">
        <v>3116</v>
      </c>
      <c r="D231" t="s">
        <v>54</v>
      </c>
      <c r="E231">
        <v>34773.052584500001</v>
      </c>
      <c r="F231">
        <v>281.64999999999998</v>
      </c>
      <c r="G231">
        <v>-19.230659460416302</v>
      </c>
      <c r="H231">
        <v>-5.2552624324564299</v>
      </c>
      <c r="I231">
        <v>-8.5573988143164605</v>
      </c>
      <c r="J231">
        <v>3.8986908604895301</v>
      </c>
      <c r="K231">
        <v>305.14999487038602</v>
      </c>
      <c r="L231">
        <v>294.27005650772901</v>
      </c>
      <c r="M231">
        <v>32.9111228580663</v>
      </c>
      <c r="N231">
        <v>1.03227232100088</v>
      </c>
      <c r="O231">
        <v>21.782353985442899</v>
      </c>
      <c r="P231">
        <v>18.664419633452699</v>
      </c>
      <c r="Q231">
        <v>4.5493347626850998E-2</v>
      </c>
    </row>
    <row r="232" spans="1:17" x14ac:dyDescent="0.3">
      <c r="A232" t="s">
        <v>559</v>
      </c>
      <c r="B232" t="s">
        <v>560</v>
      </c>
      <c r="C232" t="s">
        <v>3127</v>
      </c>
      <c r="D232" t="s">
        <v>227</v>
      </c>
      <c r="E232">
        <v>34531.570038049998</v>
      </c>
      <c r="F232">
        <v>5394.65</v>
      </c>
      <c r="G232">
        <v>116.20518144375799</v>
      </c>
      <c r="H232">
        <v>7.6925628032926001</v>
      </c>
      <c r="I232">
        <v>98.465084643438999</v>
      </c>
      <c r="J232">
        <v>0.97613069336220804</v>
      </c>
      <c r="K232">
        <v>5143.1731646143598</v>
      </c>
      <c r="L232">
        <v>3911.6251925478</v>
      </c>
      <c r="M232">
        <v>42.409688024072203</v>
      </c>
      <c r="N232">
        <v>0.88680018011170803</v>
      </c>
      <c r="O232">
        <v>9.5520562038315706</v>
      </c>
      <c r="P232">
        <v>149.983781278962</v>
      </c>
    </row>
    <row r="233" spans="1:17" x14ac:dyDescent="0.3">
      <c r="A233" t="s">
        <v>561</v>
      </c>
      <c r="B233" t="s">
        <v>562</v>
      </c>
      <c r="C233" t="s">
        <v>3116</v>
      </c>
      <c r="D233" t="s">
        <v>220</v>
      </c>
      <c r="E233">
        <v>34371.408384640003</v>
      </c>
      <c r="F233">
        <v>6793.4</v>
      </c>
      <c r="G233">
        <v>99.674998801437695</v>
      </c>
      <c r="H233">
        <v>8.5061319425751307</v>
      </c>
      <c r="I233">
        <v>-9.8162672333586904</v>
      </c>
      <c r="J233">
        <v>3.7504580247313299</v>
      </c>
      <c r="K233">
        <v>6769.8501624928003</v>
      </c>
      <c r="L233">
        <v>6115.6739598428603</v>
      </c>
      <c r="M233">
        <v>46.060875757672001</v>
      </c>
      <c r="N233">
        <v>1.92742424172979</v>
      </c>
      <c r="O233">
        <v>43.6224865310448</v>
      </c>
      <c r="P233">
        <v>135.47313691507799</v>
      </c>
      <c r="Q233">
        <v>0.137446124130022</v>
      </c>
    </row>
    <row r="234" spans="1:17" x14ac:dyDescent="0.3">
      <c r="A234" t="s">
        <v>563</v>
      </c>
      <c r="B234" t="s">
        <v>564</v>
      </c>
      <c r="C234" t="s">
        <v>3132</v>
      </c>
      <c r="D234" t="s">
        <v>166</v>
      </c>
      <c r="E234">
        <v>34069.20884413</v>
      </c>
      <c r="F234">
        <v>1011.7</v>
      </c>
      <c r="G234">
        <v>38.822883336912398</v>
      </c>
      <c r="H234">
        <v>-11.4033958510663</v>
      </c>
      <c r="I234">
        <v>10.3649825574576</v>
      </c>
      <c r="J234">
        <v>-6.3670606655359601</v>
      </c>
      <c r="K234">
        <v>1077.9678151891001</v>
      </c>
      <c r="L234">
        <v>910.73533733395698</v>
      </c>
      <c r="M234">
        <v>22.892939304666399</v>
      </c>
      <c r="N234">
        <v>0.40736212005587402</v>
      </c>
      <c r="O234">
        <v>29.880399327863898</v>
      </c>
      <c r="P234">
        <v>67.944887118193904</v>
      </c>
      <c r="Q234">
        <v>5.5435039684019999E-2</v>
      </c>
    </row>
    <row r="235" spans="1:17" x14ac:dyDescent="0.3">
      <c r="A235" t="s">
        <v>565</v>
      </c>
      <c r="B235" t="s">
        <v>566</v>
      </c>
      <c r="C235" t="s">
        <v>3124</v>
      </c>
      <c r="D235" t="s">
        <v>77</v>
      </c>
      <c r="E235">
        <v>33842.031914904997</v>
      </c>
      <c r="F235">
        <v>1804.45</v>
      </c>
      <c r="G235">
        <v>-37.011866274272599</v>
      </c>
      <c r="H235">
        <v>4.2821553693297298</v>
      </c>
      <c r="I235">
        <v>-17.521227052466301</v>
      </c>
      <c r="J235">
        <v>-1.2049269828543301</v>
      </c>
      <c r="K235">
        <v>1861.4482941311501</v>
      </c>
      <c r="L235">
        <v>1910.7518749629401</v>
      </c>
      <c r="M235">
        <v>31.6367971419293</v>
      </c>
      <c r="N235">
        <v>0.70011579087281794</v>
      </c>
      <c r="O235">
        <v>34.705866053367998</v>
      </c>
      <c r="P235">
        <v>9.2678939081991096</v>
      </c>
      <c r="Q235">
        <v>-4.6935770892411001E-2</v>
      </c>
    </row>
    <row r="236" spans="1:17" hidden="1" x14ac:dyDescent="0.3">
      <c r="A236" t="s">
        <v>567</v>
      </c>
      <c r="B236" t="s">
        <v>568</v>
      </c>
      <c r="C236" t="s">
        <v>3131</v>
      </c>
      <c r="D236" t="s">
        <v>89</v>
      </c>
      <c r="E236">
        <v>33801.440640547997</v>
      </c>
      <c r="F236">
        <v>81.08</v>
      </c>
      <c r="G236">
        <v>-35.695552448017203</v>
      </c>
      <c r="H236">
        <v>-22.1534431790604</v>
      </c>
      <c r="I236">
        <v>-20.658014123433698</v>
      </c>
      <c r="J236">
        <v>-6.3638995037032098</v>
      </c>
      <c r="K236">
        <v>107.953329411764</v>
      </c>
      <c r="M236">
        <v>18.835157119988999</v>
      </c>
      <c r="O236">
        <v>94.129255056734095</v>
      </c>
      <c r="P236">
        <v>6.6842105263157796</v>
      </c>
    </row>
    <row r="237" spans="1:17" x14ac:dyDescent="0.3">
      <c r="A237" t="s">
        <v>569</v>
      </c>
      <c r="B237" t="s">
        <v>570</v>
      </c>
      <c r="C237" t="s">
        <v>3120</v>
      </c>
      <c r="D237" t="s">
        <v>171</v>
      </c>
      <c r="E237">
        <v>33647.498755150002</v>
      </c>
      <c r="F237">
        <v>838.7</v>
      </c>
      <c r="G237">
        <v>-1.82579282167872</v>
      </c>
      <c r="H237">
        <v>-0.63420777685555696</v>
      </c>
      <c r="I237">
        <v>9.3608450592624095</v>
      </c>
      <c r="J237">
        <v>-1.87069827872886</v>
      </c>
      <c r="K237">
        <v>863.20160377318905</v>
      </c>
      <c r="L237">
        <v>783.810154537779</v>
      </c>
      <c r="M237">
        <v>21.718279178870201</v>
      </c>
      <c r="N237">
        <v>0.43396880985009001</v>
      </c>
      <c r="O237">
        <v>12.704185048289</v>
      </c>
      <c r="P237">
        <v>38.023533283962799</v>
      </c>
      <c r="Q237">
        <v>3.8806949160868E-2</v>
      </c>
    </row>
    <row r="238" spans="1:17" x14ac:dyDescent="0.3">
      <c r="A238" t="s">
        <v>571</v>
      </c>
      <c r="B238" t="s">
        <v>572</v>
      </c>
      <c r="C238" t="s">
        <v>3121</v>
      </c>
      <c r="D238" t="s">
        <v>149</v>
      </c>
      <c r="E238">
        <v>33417.942276900001</v>
      </c>
      <c r="F238">
        <v>241</v>
      </c>
      <c r="G238">
        <v>76.414004302673803</v>
      </c>
      <c r="H238">
        <v>0.44830103324883303</v>
      </c>
      <c r="I238">
        <v>-2.8535308652551201</v>
      </c>
      <c r="J238">
        <v>-0.93844589548059398</v>
      </c>
      <c r="K238">
        <v>268.705671890107</v>
      </c>
      <c r="L238">
        <v>240.77945577586399</v>
      </c>
      <c r="M238">
        <v>21.620914897360901</v>
      </c>
      <c r="N238">
        <v>0.36420890672842599</v>
      </c>
      <c r="O238">
        <v>29.3775933609958</v>
      </c>
      <c r="P238">
        <v>106.335616438356</v>
      </c>
      <c r="Q238">
        <v>0.14719219812181999</v>
      </c>
    </row>
    <row r="239" spans="1:17" hidden="1" x14ac:dyDescent="0.3">
      <c r="A239" t="s">
        <v>573</v>
      </c>
      <c r="B239" t="s">
        <v>574</v>
      </c>
      <c r="C239" t="s">
        <v>3131</v>
      </c>
      <c r="D239" t="s">
        <v>34</v>
      </c>
      <c r="E239">
        <v>33333.153746345997</v>
      </c>
      <c r="F239">
        <v>49.18</v>
      </c>
      <c r="G239">
        <v>11.626332480840199</v>
      </c>
      <c r="H239">
        <v>-0.60067027941416395</v>
      </c>
      <c r="I239">
        <v>-28.806186277957998</v>
      </c>
      <c r="J239">
        <v>1.8394588310598701</v>
      </c>
      <c r="K239">
        <v>55.501682855284997</v>
      </c>
      <c r="L239">
        <v>55.4788329290378</v>
      </c>
      <c r="M239">
        <v>23.272821162852399</v>
      </c>
      <c r="N239">
        <v>0.35258079167754702</v>
      </c>
      <c r="O239">
        <v>57.5843838958926</v>
      </c>
      <c r="P239">
        <v>34.555403556771502</v>
      </c>
      <c r="Q239">
        <v>9.8383414126288996E-2</v>
      </c>
    </row>
    <row r="240" spans="1:17" x14ac:dyDescent="0.3">
      <c r="A240" t="s">
        <v>575</v>
      </c>
      <c r="B240" t="s">
        <v>576</v>
      </c>
      <c r="C240" t="s">
        <v>3122</v>
      </c>
      <c r="D240" t="s">
        <v>192</v>
      </c>
      <c r="E240">
        <v>33165.486301440003</v>
      </c>
      <c r="F240">
        <v>2357.8000000000002</v>
      </c>
      <c r="G240">
        <v>21.853980945014001</v>
      </c>
      <c r="H240">
        <v>3.7024875656126399</v>
      </c>
      <c r="I240">
        <v>18.025057191216401</v>
      </c>
      <c r="J240">
        <v>4.2971804987051998</v>
      </c>
      <c r="K240">
        <v>2413.9649077737699</v>
      </c>
      <c r="L240">
        <v>2237.2820145052601</v>
      </c>
      <c r="M240">
        <v>48.621164284125001</v>
      </c>
      <c r="N240">
        <v>1.1045103675421499</v>
      </c>
      <c r="O240">
        <v>29.837136313512499</v>
      </c>
      <c r="P240">
        <v>51.204027319075202</v>
      </c>
      <c r="Q240">
        <v>7.3419797085160004E-3</v>
      </c>
    </row>
    <row r="241" spans="1:17" hidden="1" x14ac:dyDescent="0.3">
      <c r="A241" t="s">
        <v>577</v>
      </c>
      <c r="B241" t="s">
        <v>578</v>
      </c>
      <c r="C241" t="s">
        <v>3131</v>
      </c>
      <c r="D241" t="s">
        <v>108</v>
      </c>
      <c r="E241">
        <v>32853.974214319998</v>
      </c>
      <c r="F241">
        <v>632.79999999999995</v>
      </c>
      <c r="G241">
        <v>-27.447592364108498</v>
      </c>
      <c r="H241">
        <v>6.3331276299934904</v>
      </c>
      <c r="I241">
        <v>-16.379370046004102</v>
      </c>
      <c r="J241">
        <v>-6.0718343405144797</v>
      </c>
      <c r="M241">
        <v>33.218832291616799</v>
      </c>
      <c r="O241">
        <v>15.992414664981</v>
      </c>
      <c r="P241">
        <v>7.6923076923076801</v>
      </c>
    </row>
    <row r="242" spans="1:17" x14ac:dyDescent="0.3">
      <c r="A242" t="s">
        <v>579</v>
      </c>
      <c r="B242" t="s">
        <v>580</v>
      </c>
      <c r="C242" t="s">
        <v>3128</v>
      </c>
      <c r="D242" t="s">
        <v>108</v>
      </c>
      <c r="E242">
        <v>32816.809006695003</v>
      </c>
      <c r="F242">
        <v>307.64999999999998</v>
      </c>
      <c r="G242">
        <v>26.129813663339501</v>
      </c>
      <c r="H242">
        <v>3.25195356110128</v>
      </c>
      <c r="I242">
        <v>18.226639098405801</v>
      </c>
      <c r="J242">
        <v>-4.5970406095965801</v>
      </c>
      <c r="K242">
        <v>329.58864716897</v>
      </c>
      <c r="L242">
        <v>293.63580953561802</v>
      </c>
      <c r="M242">
        <v>25.8221691756771</v>
      </c>
      <c r="N242">
        <v>0.54130131111812396</v>
      </c>
      <c r="O242">
        <v>18.446286364375101</v>
      </c>
      <c r="P242">
        <v>54.792452830188601</v>
      </c>
      <c r="Q242">
        <v>-4.6273085028409999E-3</v>
      </c>
    </row>
    <row r="243" spans="1:17" x14ac:dyDescent="0.3">
      <c r="A243" t="s">
        <v>581</v>
      </c>
      <c r="B243" t="s">
        <v>582</v>
      </c>
      <c r="C243" t="s">
        <v>3116</v>
      </c>
      <c r="D243" t="s">
        <v>407</v>
      </c>
      <c r="E243">
        <v>32797.306095745</v>
      </c>
      <c r="F243">
        <v>6431.05</v>
      </c>
      <c r="G243">
        <v>174.36467652127399</v>
      </c>
      <c r="H243">
        <v>19.762525846493801</v>
      </c>
      <c r="I243">
        <v>55.199893872714199</v>
      </c>
      <c r="J243">
        <v>4.0230174014864204</v>
      </c>
      <c r="K243">
        <v>5593.8599526483204</v>
      </c>
      <c r="L243">
        <v>4288.2890530841096</v>
      </c>
      <c r="M243">
        <v>60.182309337055898</v>
      </c>
      <c r="N243">
        <v>0.87048077211194996</v>
      </c>
      <c r="O243">
        <v>4.1571749558780997</v>
      </c>
      <c r="P243">
        <v>197.41022498670401</v>
      </c>
      <c r="Q243">
        <v>0.15820697441596099</v>
      </c>
    </row>
    <row r="244" spans="1:17" x14ac:dyDescent="0.3">
      <c r="A244" t="s">
        <v>583</v>
      </c>
      <c r="B244" t="s">
        <v>584</v>
      </c>
      <c r="C244" t="s">
        <v>3118</v>
      </c>
      <c r="D244" t="s">
        <v>40</v>
      </c>
      <c r="E244">
        <v>32529.975156100001</v>
      </c>
      <c r="F244">
        <v>6282.05</v>
      </c>
      <c r="G244">
        <v>191.79762002767501</v>
      </c>
      <c r="H244">
        <v>-3.73357688202239</v>
      </c>
      <c r="I244">
        <v>94.875725912746105</v>
      </c>
      <c r="J244">
        <v>-1.80146105613553</v>
      </c>
      <c r="K244">
        <v>6409.9892055580103</v>
      </c>
      <c r="L244">
        <v>4576.6503267087301</v>
      </c>
      <c r="M244">
        <v>27.690029311482899</v>
      </c>
      <c r="N244">
        <v>0.24045057320059399</v>
      </c>
      <c r="O244">
        <v>34.987782650567802</v>
      </c>
      <c r="P244">
        <v>215.348125094121</v>
      </c>
      <c r="Q244">
        <v>0.162166487893288</v>
      </c>
    </row>
    <row r="245" spans="1:17" x14ac:dyDescent="0.3">
      <c r="A245" t="s">
        <v>585</v>
      </c>
      <c r="B245" t="s">
        <v>586</v>
      </c>
      <c r="C245" t="s">
        <v>3124</v>
      </c>
      <c r="D245" t="s">
        <v>77</v>
      </c>
      <c r="E245">
        <v>32492.844910520002</v>
      </c>
      <c r="F245">
        <v>4205.2</v>
      </c>
      <c r="G245">
        <v>7.3197956664501396</v>
      </c>
      <c r="H245">
        <v>-4.5773716895919803</v>
      </c>
      <c r="I245">
        <v>-6.4448754369883803</v>
      </c>
      <c r="J245">
        <v>-0.48838179269910598</v>
      </c>
      <c r="K245">
        <v>4439.0019819822801</v>
      </c>
      <c r="L245">
        <v>4194.9099455596997</v>
      </c>
      <c r="M245">
        <v>28.192658097364902</v>
      </c>
      <c r="N245">
        <v>0.73687199288276695</v>
      </c>
      <c r="O245">
        <v>16.415390468943201</v>
      </c>
      <c r="P245">
        <v>37.755720439618003</v>
      </c>
      <c r="Q245">
        <v>6.8667303625679996E-3</v>
      </c>
    </row>
    <row r="246" spans="1:17" x14ac:dyDescent="0.3">
      <c r="A246" t="s">
        <v>587</v>
      </c>
      <c r="B246" t="s">
        <v>588</v>
      </c>
      <c r="C246" t="s">
        <v>3116</v>
      </c>
      <c r="D246" t="s">
        <v>589</v>
      </c>
      <c r="E246">
        <v>32318.951564999999</v>
      </c>
      <c r="F246">
        <v>587.54999999999995</v>
      </c>
      <c r="G246">
        <v>9.2785392005463905</v>
      </c>
      <c r="H246">
        <v>-3.9194634455355799</v>
      </c>
      <c r="I246">
        <v>-20.968338335653101</v>
      </c>
      <c r="J246">
        <v>0.41520307969074799</v>
      </c>
      <c r="K246">
        <v>657.47779369482896</v>
      </c>
      <c r="L246">
        <v>641.419962966291</v>
      </c>
      <c r="M246">
        <v>22.507874859317798</v>
      </c>
      <c r="N246">
        <v>0.39024579222608202</v>
      </c>
      <c r="O246">
        <v>40.711428814568897</v>
      </c>
      <c r="P246">
        <v>36.0069444444444</v>
      </c>
      <c r="Q246">
        <v>3.0885413185450999E-2</v>
      </c>
    </row>
    <row r="247" spans="1:17" hidden="1" x14ac:dyDescent="0.3">
      <c r="A247" t="s">
        <v>590</v>
      </c>
      <c r="B247" t="s">
        <v>591</v>
      </c>
      <c r="C247" t="s">
        <v>3131</v>
      </c>
      <c r="D247" t="s">
        <v>133</v>
      </c>
      <c r="E247">
        <v>32216.064643341</v>
      </c>
      <c r="F247">
        <v>391.3</v>
      </c>
      <c r="G247">
        <v>3.4195505656031102</v>
      </c>
      <c r="H247">
        <v>6.5888470721198402</v>
      </c>
      <c r="I247">
        <v>-0.65531638270009396</v>
      </c>
      <c r="J247">
        <v>2.6118568709263199</v>
      </c>
      <c r="K247">
        <v>385.73071287471998</v>
      </c>
      <c r="L247">
        <v>365.26769939631799</v>
      </c>
      <c r="M247">
        <v>56.330526885428</v>
      </c>
      <c r="N247">
        <v>0.67581242621205795</v>
      </c>
      <c r="O247">
        <v>1.96779964221824</v>
      </c>
      <c r="P247">
        <v>37.781690140845001</v>
      </c>
      <c r="Q247">
        <v>-0.123824141917355</v>
      </c>
    </row>
    <row r="248" spans="1:17" x14ac:dyDescent="0.3">
      <c r="A248" t="s">
        <v>592</v>
      </c>
      <c r="B248" t="s">
        <v>593</v>
      </c>
      <c r="C248" t="s">
        <v>3116</v>
      </c>
      <c r="D248" t="s">
        <v>43</v>
      </c>
      <c r="E248">
        <v>32090.008897815002</v>
      </c>
      <c r="F248">
        <v>546.15</v>
      </c>
      <c r="G248">
        <v>-32.717667358054499</v>
      </c>
      <c r="H248">
        <v>-5.7903996731012102</v>
      </c>
      <c r="I248">
        <v>-14.496248743927501</v>
      </c>
      <c r="J248">
        <v>0.22468127938594601</v>
      </c>
      <c r="K248">
        <v>583.74455610402197</v>
      </c>
      <c r="L248">
        <v>576.35481873349204</v>
      </c>
      <c r="M248">
        <v>31.275552733752399</v>
      </c>
      <c r="N248">
        <v>0.93608910632226405</v>
      </c>
      <c r="O248">
        <v>18.465622997345001</v>
      </c>
      <c r="P248">
        <v>20.0857519788918</v>
      </c>
      <c r="Q248">
        <v>-9.7002632649073994E-2</v>
      </c>
    </row>
    <row r="249" spans="1:17" x14ac:dyDescent="0.3">
      <c r="A249" t="s">
        <v>594</v>
      </c>
      <c r="B249" t="s">
        <v>595</v>
      </c>
      <c r="C249" t="s">
        <v>3116</v>
      </c>
      <c r="D249" t="s">
        <v>43</v>
      </c>
      <c r="E249">
        <v>32015.696</v>
      </c>
      <c r="F249">
        <v>194.27</v>
      </c>
      <c r="G249">
        <v>24.519713590590499</v>
      </c>
      <c r="H249">
        <v>-6.7325710958274101</v>
      </c>
      <c r="I249">
        <v>-21.755873177849399</v>
      </c>
      <c r="J249">
        <v>-2.0956998026232099</v>
      </c>
      <c r="K249">
        <v>232.21008258839399</v>
      </c>
      <c r="L249">
        <v>230.243993657956</v>
      </c>
      <c r="M249">
        <v>19.566252828985601</v>
      </c>
      <c r="N249">
        <v>0.34927813468783298</v>
      </c>
      <c r="O249">
        <v>67.138518556647895</v>
      </c>
      <c r="P249">
        <v>49.323597232897697</v>
      </c>
      <c r="Q249">
        <v>2.1418879108326998E-2</v>
      </c>
    </row>
    <row r="250" spans="1:17" hidden="1" x14ac:dyDescent="0.3">
      <c r="A250" t="s">
        <v>596</v>
      </c>
      <c r="B250" t="s">
        <v>597</v>
      </c>
      <c r="C250" t="s">
        <v>3116</v>
      </c>
      <c r="D250" t="s">
        <v>43</v>
      </c>
      <c r="E250">
        <v>31985.68732135</v>
      </c>
      <c r="F250">
        <v>347.3</v>
      </c>
      <c r="G250">
        <v>-8.1979174290974406</v>
      </c>
      <c r="H250">
        <v>4.7519014671475697</v>
      </c>
      <c r="I250">
        <v>3.93520913078018</v>
      </c>
      <c r="J250">
        <v>-0.90672489069059603</v>
      </c>
      <c r="K250">
        <v>365.07570303416099</v>
      </c>
      <c r="M250">
        <v>29.1528846931663</v>
      </c>
      <c r="N250">
        <v>0.41743241927451802</v>
      </c>
      <c r="O250">
        <v>17.304923697091802</v>
      </c>
      <c r="P250">
        <v>24.681385747621601</v>
      </c>
    </row>
    <row r="251" spans="1:17" x14ac:dyDescent="0.3">
      <c r="A251" t="s">
        <v>598</v>
      </c>
      <c r="B251" t="s">
        <v>599</v>
      </c>
      <c r="C251" t="s">
        <v>3120</v>
      </c>
      <c r="D251" t="s">
        <v>51</v>
      </c>
      <c r="E251">
        <v>31980.995422279899</v>
      </c>
      <c r="F251">
        <v>1256.3</v>
      </c>
      <c r="G251">
        <v>97.817252431900101</v>
      </c>
      <c r="H251">
        <v>8.28103624935118</v>
      </c>
      <c r="I251">
        <v>87.5206011928001</v>
      </c>
      <c r="J251">
        <v>8.2150681919059192</v>
      </c>
      <c r="K251">
        <v>1136.10858878924</v>
      </c>
      <c r="L251">
        <v>879.33546727593898</v>
      </c>
      <c r="M251">
        <v>63.2210463955563</v>
      </c>
      <c r="N251">
        <v>0.71309338113391696</v>
      </c>
      <c r="O251">
        <v>3.4784685186659301</v>
      </c>
      <c r="P251">
        <v>132.21811460258701</v>
      </c>
      <c r="Q251">
        <v>0.11053292471399</v>
      </c>
    </row>
    <row r="252" spans="1:17" x14ac:dyDescent="0.3">
      <c r="A252" t="s">
        <v>600</v>
      </c>
      <c r="B252" t="s">
        <v>601</v>
      </c>
      <c r="C252" t="s">
        <v>3125</v>
      </c>
      <c r="D252" t="s">
        <v>602</v>
      </c>
      <c r="E252">
        <v>31914.584752819999</v>
      </c>
      <c r="F252">
        <v>1173.55</v>
      </c>
      <c r="G252">
        <v>-24.3900363236815</v>
      </c>
      <c r="H252">
        <v>2.29040593353192</v>
      </c>
      <c r="I252">
        <v>0.14167878727251901</v>
      </c>
      <c r="J252">
        <v>3.4129234613411001</v>
      </c>
      <c r="K252">
        <v>1251.5747269370199</v>
      </c>
      <c r="L252">
        <v>1206.9255552950499</v>
      </c>
      <c r="M252">
        <v>32.073443001656599</v>
      </c>
      <c r="N252">
        <v>0.64040869797970801</v>
      </c>
      <c r="O252">
        <v>22.8068680499339</v>
      </c>
      <c r="P252">
        <v>18.534417453663899</v>
      </c>
      <c r="Q252">
        <v>0.100439474734156</v>
      </c>
    </row>
    <row r="253" spans="1:17" x14ac:dyDescent="0.3">
      <c r="A253" t="s">
        <v>603</v>
      </c>
      <c r="B253" t="s">
        <v>604</v>
      </c>
      <c r="C253" t="s">
        <v>3119</v>
      </c>
      <c r="D253" t="s">
        <v>48</v>
      </c>
      <c r="E253">
        <v>31843.647000000001</v>
      </c>
      <c r="F253">
        <v>52.73</v>
      </c>
      <c r="G253">
        <v>50.158154068664402</v>
      </c>
      <c r="H253">
        <v>-7.0719805657533596</v>
      </c>
      <c r="I253">
        <v>-30.918719017660401</v>
      </c>
      <c r="J253">
        <v>-2.1990047019636898</v>
      </c>
      <c r="K253">
        <v>60.932937392290199</v>
      </c>
      <c r="L253">
        <v>59.011079784285897</v>
      </c>
      <c r="M253">
        <v>22.573987179113001</v>
      </c>
      <c r="N253">
        <v>0.55515933899889602</v>
      </c>
      <c r="O253">
        <v>48.207851318035203</v>
      </c>
      <c r="P253">
        <v>69.822866344605401</v>
      </c>
      <c r="Q253">
        <v>9.1487452064546004E-2</v>
      </c>
    </row>
    <row r="254" spans="1:17" x14ac:dyDescent="0.3">
      <c r="A254" t="s">
        <v>605</v>
      </c>
      <c r="B254" t="s">
        <v>606</v>
      </c>
      <c r="C254" t="s">
        <v>3122</v>
      </c>
      <c r="D254" t="s">
        <v>394</v>
      </c>
      <c r="E254">
        <v>31570.868025659998</v>
      </c>
      <c r="F254">
        <v>497.1</v>
      </c>
      <c r="G254">
        <v>10.855938780052799</v>
      </c>
      <c r="H254">
        <v>3.68421616888737</v>
      </c>
      <c r="I254">
        <v>-6.0098095321722704</v>
      </c>
      <c r="J254">
        <v>2.6698929219484899</v>
      </c>
      <c r="K254">
        <v>514.85522449965197</v>
      </c>
      <c r="L254">
        <v>492.10044503096799</v>
      </c>
      <c r="M254">
        <v>35.544939216153402</v>
      </c>
      <c r="N254">
        <v>0.71928788347641703</v>
      </c>
      <c r="O254">
        <v>17.662442164554399</v>
      </c>
      <c r="P254">
        <v>35.044824775876101</v>
      </c>
      <c r="Q254">
        <v>0.118278530065617</v>
      </c>
    </row>
    <row r="255" spans="1:17" x14ac:dyDescent="0.3">
      <c r="A255" t="s">
        <v>607</v>
      </c>
      <c r="B255" t="s">
        <v>608</v>
      </c>
      <c r="C255" t="s">
        <v>3130</v>
      </c>
      <c r="D255" t="s">
        <v>166</v>
      </c>
      <c r="E255">
        <v>31567.351539200001</v>
      </c>
      <c r="F255">
        <v>7292.8</v>
      </c>
      <c r="G255">
        <v>185.502087794608</v>
      </c>
      <c r="H255">
        <v>18.902753097706999</v>
      </c>
      <c r="I255">
        <v>91.966629090819396</v>
      </c>
      <c r="J255">
        <v>-3.2625231004479298</v>
      </c>
      <c r="K255">
        <v>7220.1549265615604</v>
      </c>
      <c r="L255">
        <v>5375.4825537830802</v>
      </c>
      <c r="M255">
        <v>30.3279112873903</v>
      </c>
      <c r="N255">
        <v>0.51716328045600002</v>
      </c>
      <c r="O255">
        <v>19.981351469942901</v>
      </c>
      <c r="P255">
        <v>200.11522633744801</v>
      </c>
      <c r="Q255">
        <v>8.6205846492936999E-2</v>
      </c>
    </row>
    <row r="256" spans="1:17" x14ac:dyDescent="0.3">
      <c r="A256" t="s">
        <v>609</v>
      </c>
      <c r="B256" t="s">
        <v>610</v>
      </c>
      <c r="C256" t="s">
        <v>611</v>
      </c>
      <c r="D256" t="s">
        <v>611</v>
      </c>
      <c r="E256">
        <v>31376.816129999999</v>
      </c>
      <c r="F256">
        <v>917.95</v>
      </c>
      <c r="G256">
        <v>-9.3562303260467594</v>
      </c>
      <c r="H256">
        <v>2.3973707091331402</v>
      </c>
      <c r="I256">
        <v>-0.928386800689045</v>
      </c>
      <c r="J256">
        <v>1.17814779784409</v>
      </c>
      <c r="K256">
        <v>911.27277343085302</v>
      </c>
      <c r="L256">
        <v>846.67383693696195</v>
      </c>
      <c r="M256">
        <v>38.590956177175102</v>
      </c>
      <c r="N256">
        <v>0.39034282756009703</v>
      </c>
      <c r="O256">
        <v>14.7121302903208</v>
      </c>
      <c r="P256">
        <v>29.2887323943662</v>
      </c>
      <c r="Q256">
        <v>7.6602914007868006E-2</v>
      </c>
    </row>
    <row r="257" spans="1:17" x14ac:dyDescent="0.3">
      <c r="A257" t="s">
        <v>612</v>
      </c>
      <c r="B257" t="s">
        <v>613</v>
      </c>
      <c r="C257" t="s">
        <v>3128</v>
      </c>
      <c r="D257" t="s">
        <v>611</v>
      </c>
      <c r="E257">
        <v>31287.81208263</v>
      </c>
      <c r="F257">
        <v>1288.05</v>
      </c>
      <c r="G257">
        <v>-23.778863131462401</v>
      </c>
      <c r="H257">
        <v>6.8096438694257104</v>
      </c>
      <c r="I257">
        <v>28.507937925731898</v>
      </c>
      <c r="J257">
        <v>2.8051076860216999</v>
      </c>
      <c r="K257">
        <v>1264.6115807538199</v>
      </c>
      <c r="L257">
        <v>1165.89330714319</v>
      </c>
      <c r="M257">
        <v>38.8483237539673</v>
      </c>
      <c r="N257">
        <v>1.45629002254773</v>
      </c>
      <c r="O257">
        <v>15.5157020302006</v>
      </c>
      <c r="P257">
        <v>45.369900118503402</v>
      </c>
      <c r="Q257">
        <v>2.0667632215440001E-2</v>
      </c>
    </row>
    <row r="258" spans="1:17" x14ac:dyDescent="0.3">
      <c r="A258" t="s">
        <v>614</v>
      </c>
      <c r="B258" t="s">
        <v>615</v>
      </c>
      <c r="C258" t="s">
        <v>3116</v>
      </c>
      <c r="D258" t="s">
        <v>407</v>
      </c>
      <c r="E258">
        <v>30531.764999999999</v>
      </c>
      <c r="F258">
        <v>1460.85</v>
      </c>
      <c r="G258">
        <v>112.223821578507</v>
      </c>
      <c r="H258">
        <v>5.2297369754173202</v>
      </c>
      <c r="I258">
        <v>35.637761470007597</v>
      </c>
      <c r="J258">
        <v>-1.1531639329825001</v>
      </c>
      <c r="K258">
        <v>1426.6212389096299</v>
      </c>
      <c r="L258">
        <v>1165.12537997492</v>
      </c>
      <c r="M258">
        <v>40.500904309430901</v>
      </c>
      <c r="N258">
        <v>1.5652910901876</v>
      </c>
      <c r="O258">
        <v>13.933668754492199</v>
      </c>
      <c r="P258">
        <v>131.51347068145799</v>
      </c>
      <c r="Q258">
        <v>8.8813196439886E-2</v>
      </c>
    </row>
    <row r="259" spans="1:17" x14ac:dyDescent="0.3">
      <c r="A259" t="s">
        <v>616</v>
      </c>
      <c r="B259" t="s">
        <v>617</v>
      </c>
      <c r="C259" t="s">
        <v>3114</v>
      </c>
      <c r="D259" t="s">
        <v>183</v>
      </c>
      <c r="E259">
        <v>30313.534643999999</v>
      </c>
      <c r="F259">
        <v>433.05</v>
      </c>
      <c r="G259">
        <v>-12.262042356832101</v>
      </c>
      <c r="H259">
        <v>-12.3938305815097</v>
      </c>
      <c r="I259">
        <v>-10.4994160670438</v>
      </c>
      <c r="J259">
        <v>-12.3447584249048</v>
      </c>
      <c r="K259">
        <v>523.87435787157403</v>
      </c>
      <c r="L259">
        <v>492.737381511656</v>
      </c>
      <c r="M259">
        <v>9.7958171402216205</v>
      </c>
      <c r="N259">
        <v>1.48676339776489</v>
      </c>
      <c r="O259">
        <v>31.705345803025001</v>
      </c>
      <c r="P259">
        <v>15.264838967261101</v>
      </c>
      <c r="Q259">
        <v>-4.3598570780928998E-2</v>
      </c>
    </row>
    <row r="260" spans="1:17" hidden="1" x14ac:dyDescent="0.3">
      <c r="A260" t="s">
        <v>618</v>
      </c>
      <c r="B260" t="s">
        <v>619</v>
      </c>
      <c r="C260" t="s">
        <v>3131</v>
      </c>
      <c r="D260" t="s">
        <v>611</v>
      </c>
      <c r="E260">
        <v>30256.760774999999</v>
      </c>
      <c r="F260">
        <v>2737.5</v>
      </c>
      <c r="G260">
        <v>160.174064692375</v>
      </c>
      <c r="H260">
        <v>12.926059847693001</v>
      </c>
      <c r="I260">
        <v>36.438477104636299</v>
      </c>
      <c r="J260">
        <v>12.615845821737301</v>
      </c>
      <c r="K260">
        <v>2636.4356920457699</v>
      </c>
      <c r="L260">
        <v>2099.7683786831199</v>
      </c>
      <c r="M260">
        <v>42.995632252071701</v>
      </c>
      <c r="N260">
        <v>0.63274174687026896</v>
      </c>
      <c r="O260">
        <v>14.7031963470319</v>
      </c>
      <c r="P260">
        <v>161.598738592383</v>
      </c>
      <c r="Q260">
        <v>0.149375941911469</v>
      </c>
    </row>
    <row r="261" spans="1:17" x14ac:dyDescent="0.3">
      <c r="A261" t="s">
        <v>620</v>
      </c>
      <c r="B261" t="s">
        <v>621</v>
      </c>
      <c r="C261" t="s">
        <v>3125</v>
      </c>
      <c r="D261" t="s">
        <v>299</v>
      </c>
      <c r="E261">
        <v>29797.752352949999</v>
      </c>
      <c r="F261">
        <v>2349.5500000000002</v>
      </c>
      <c r="G261">
        <v>17.731735683098101</v>
      </c>
      <c r="H261">
        <v>17.945271976759301</v>
      </c>
      <c r="I261">
        <v>44.436641881460098</v>
      </c>
      <c r="J261">
        <v>1.38918335251244</v>
      </c>
      <c r="K261">
        <v>2191.8998807542298</v>
      </c>
      <c r="L261">
        <v>1845.7759038807001</v>
      </c>
      <c r="M261">
        <v>56.194129441746</v>
      </c>
      <c r="N261">
        <v>1.0600690690943799</v>
      </c>
      <c r="O261">
        <v>3.8496733417037099</v>
      </c>
      <c r="P261">
        <v>98.090380237754005</v>
      </c>
      <c r="Q261">
        <v>-3.3561979181609997E-2</v>
      </c>
    </row>
    <row r="262" spans="1:17" x14ac:dyDescent="0.3">
      <c r="A262" t="s">
        <v>622</v>
      </c>
      <c r="B262" t="s">
        <v>623</v>
      </c>
      <c r="C262" t="s">
        <v>3129</v>
      </c>
      <c r="D262" t="s">
        <v>133</v>
      </c>
      <c r="E262">
        <v>29596.335125850001</v>
      </c>
      <c r="F262">
        <v>1211.8499999999999</v>
      </c>
      <c r="G262">
        <v>84.166000272490905</v>
      </c>
      <c r="H262">
        <v>-1.4393235601219601</v>
      </c>
      <c r="I262">
        <v>14.539859593115599</v>
      </c>
      <c r="J262">
        <v>0.73842252687659804</v>
      </c>
      <c r="K262">
        <v>1293.52132355804</v>
      </c>
      <c r="L262">
        <v>1136.7349460953401</v>
      </c>
      <c r="M262">
        <v>22.000374473912998</v>
      </c>
      <c r="N262">
        <v>0.50781302537685802</v>
      </c>
      <c r="O262">
        <v>19.907579320873001</v>
      </c>
      <c r="P262">
        <v>108.526198055579</v>
      </c>
      <c r="Q262">
        <v>0.123890399160258</v>
      </c>
    </row>
    <row r="263" spans="1:17" x14ac:dyDescent="0.3">
      <c r="A263" t="s">
        <v>624</v>
      </c>
      <c r="B263" t="s">
        <v>625</v>
      </c>
      <c r="C263" t="s">
        <v>3133</v>
      </c>
      <c r="D263" t="s">
        <v>626</v>
      </c>
      <c r="E263">
        <v>29540.583115199999</v>
      </c>
      <c r="F263">
        <v>749.6</v>
      </c>
      <c r="G263">
        <v>-5.6942955454695996</v>
      </c>
      <c r="H263">
        <v>-1.9179712900838</v>
      </c>
      <c r="I263">
        <v>13.3539481220997</v>
      </c>
      <c r="J263">
        <v>-2.2218800867270598</v>
      </c>
      <c r="K263">
        <v>799.54396292684999</v>
      </c>
      <c r="L263">
        <v>734.241836993015</v>
      </c>
      <c r="M263">
        <v>18.9376195788447</v>
      </c>
      <c r="N263">
        <v>0.48912222962580298</v>
      </c>
      <c r="O263">
        <v>22.865528281750201</v>
      </c>
      <c r="P263">
        <v>32.064834390415697</v>
      </c>
      <c r="Q263">
        <v>1.2911073399384999E-2</v>
      </c>
    </row>
    <row r="264" spans="1:17" x14ac:dyDescent="0.3">
      <c r="A264" t="s">
        <v>627</v>
      </c>
      <c r="B264" t="s">
        <v>628</v>
      </c>
      <c r="C264" t="s">
        <v>3120</v>
      </c>
      <c r="D264" t="s">
        <v>51</v>
      </c>
      <c r="E264">
        <v>29516.726668359999</v>
      </c>
      <c r="F264">
        <v>1900.45</v>
      </c>
      <c r="G264">
        <v>22.835906931682199</v>
      </c>
      <c r="H264">
        <v>4.7008564808758697</v>
      </c>
      <c r="I264">
        <v>-3.2694006324367901</v>
      </c>
      <c r="J264">
        <v>6.4288100782349504</v>
      </c>
      <c r="K264">
        <v>1865.8992364667799</v>
      </c>
      <c r="L264">
        <v>1753.0500125507101</v>
      </c>
      <c r="M264">
        <v>62.878013943726003</v>
      </c>
      <c r="N264">
        <v>1.1618510325953699</v>
      </c>
      <c r="O264">
        <v>6.8168065458180802</v>
      </c>
      <c r="P264">
        <v>52.714050383703601</v>
      </c>
      <c r="Q264">
        <v>9.7014573546076996E-2</v>
      </c>
    </row>
    <row r="265" spans="1:17" hidden="1" x14ac:dyDescent="0.3">
      <c r="A265" t="s">
        <v>629</v>
      </c>
      <c r="B265" t="s">
        <v>630</v>
      </c>
      <c r="C265" t="s">
        <v>3131</v>
      </c>
      <c r="D265" t="s">
        <v>192</v>
      </c>
      <c r="E265">
        <v>29333.108928940001</v>
      </c>
      <c r="F265">
        <v>14032.8</v>
      </c>
      <c r="G265">
        <v>133.414074302985</v>
      </c>
      <c r="H265">
        <v>5.3618642981060596</v>
      </c>
      <c r="I265">
        <v>60.358982768532101</v>
      </c>
      <c r="J265">
        <v>6.5250313923682999</v>
      </c>
      <c r="K265">
        <v>13578.816919576901</v>
      </c>
      <c r="L265">
        <v>11281.221419895201</v>
      </c>
      <c r="M265">
        <v>44.1068395719183</v>
      </c>
      <c r="N265">
        <v>1.1184159629778301</v>
      </c>
      <c r="O265">
        <v>7.8719143720426397</v>
      </c>
      <c r="P265">
        <v>171.81389402729201</v>
      </c>
      <c r="Q265">
        <v>0.19171570656548301</v>
      </c>
    </row>
    <row r="266" spans="1:17" x14ac:dyDescent="0.3">
      <c r="A266" t="s">
        <v>631</v>
      </c>
      <c r="B266" t="s">
        <v>632</v>
      </c>
      <c r="C266" t="s">
        <v>3118</v>
      </c>
      <c r="D266" t="s">
        <v>236</v>
      </c>
      <c r="E266">
        <v>29165.664024239999</v>
      </c>
      <c r="F266">
        <v>2180.4</v>
      </c>
      <c r="G266">
        <v>59.578229595734797</v>
      </c>
      <c r="H266">
        <v>8.0599665104304403</v>
      </c>
      <c r="I266">
        <v>15.745221163715099</v>
      </c>
      <c r="J266">
        <v>3.3670208156274999</v>
      </c>
      <c r="K266">
        <v>2027.0551645213</v>
      </c>
      <c r="L266">
        <v>1771.24557759864</v>
      </c>
      <c r="M266">
        <v>55.3889922394035</v>
      </c>
      <c r="N266">
        <v>0.62462940176097304</v>
      </c>
      <c r="O266">
        <v>6.9849568886442599</v>
      </c>
      <c r="P266">
        <v>91.053669222343899</v>
      </c>
      <c r="Q266">
        <v>7.6249617817545995E-2</v>
      </c>
    </row>
    <row r="267" spans="1:17" x14ac:dyDescent="0.3">
      <c r="A267" t="s">
        <v>633</v>
      </c>
      <c r="B267" t="s">
        <v>634</v>
      </c>
      <c r="C267" t="s">
        <v>3130</v>
      </c>
      <c r="D267" t="s">
        <v>166</v>
      </c>
      <c r="E267">
        <v>29126.285263739999</v>
      </c>
      <c r="F267">
        <v>1143.3</v>
      </c>
      <c r="G267">
        <v>-3.7115420579644902</v>
      </c>
      <c r="H267">
        <v>20.438542689963601</v>
      </c>
      <c r="I267">
        <v>-7.0601780863265002</v>
      </c>
      <c r="J267">
        <v>9.4382858240423708</v>
      </c>
      <c r="K267">
        <v>1087.59362773877</v>
      </c>
      <c r="L267">
        <v>1067.12301114208</v>
      </c>
      <c r="M267">
        <v>56.3323631875422</v>
      </c>
      <c r="N267">
        <v>3.0629220978736398</v>
      </c>
      <c r="O267">
        <v>17.991778185952899</v>
      </c>
      <c r="P267">
        <v>22.540192926044998</v>
      </c>
      <c r="Q267">
        <v>1.2124688102536E-2</v>
      </c>
    </row>
    <row r="268" spans="1:17" x14ac:dyDescent="0.3">
      <c r="A268" t="s">
        <v>635</v>
      </c>
      <c r="B268" t="s">
        <v>636</v>
      </c>
      <c r="C268" t="s">
        <v>3118</v>
      </c>
      <c r="D268" t="s">
        <v>197</v>
      </c>
      <c r="E268">
        <v>29064.352500000001</v>
      </c>
      <c r="F268">
        <v>665.85</v>
      </c>
      <c r="G268">
        <v>14.450015834675099</v>
      </c>
      <c r="H268">
        <v>-2.8839991953961501</v>
      </c>
      <c r="I268">
        <v>39.448211914975403</v>
      </c>
      <c r="J268">
        <v>-2.42462958640141</v>
      </c>
      <c r="K268">
        <v>750.38312461381202</v>
      </c>
      <c r="L268">
        <v>658.69951879915095</v>
      </c>
      <c r="M268">
        <v>16.989153139049598</v>
      </c>
      <c r="N268">
        <v>0.65377464432172105</v>
      </c>
      <c r="O268">
        <v>29.158218818052099</v>
      </c>
      <c r="P268">
        <v>59.637976504435301</v>
      </c>
      <c r="Q268">
        <v>3.2813481258919999E-3</v>
      </c>
    </row>
    <row r="269" spans="1:17" x14ac:dyDescent="0.3">
      <c r="A269" t="s">
        <v>637</v>
      </c>
      <c r="B269" t="s">
        <v>638</v>
      </c>
      <c r="C269" t="s">
        <v>3122</v>
      </c>
      <c r="D269" t="s">
        <v>192</v>
      </c>
      <c r="E269">
        <v>29044.99394325</v>
      </c>
      <c r="F269">
        <v>1382.25</v>
      </c>
      <c r="G269">
        <v>-17.702364016475499</v>
      </c>
      <c r="H269">
        <v>3.3584256417583598</v>
      </c>
      <c r="I269">
        <v>19.8929374183802</v>
      </c>
      <c r="J269">
        <v>-0.46780299229733102</v>
      </c>
      <c r="K269">
        <v>1391.77256421937</v>
      </c>
      <c r="L269">
        <v>1291.97110726553</v>
      </c>
      <c r="M269">
        <v>37.493660073695899</v>
      </c>
      <c r="N269">
        <v>0.972770104613631</v>
      </c>
      <c r="O269">
        <v>8.9491770663772705</v>
      </c>
      <c r="P269">
        <v>37.804695678181503</v>
      </c>
      <c r="Q269">
        <v>5.3758951374605998E-2</v>
      </c>
    </row>
    <row r="270" spans="1:17" x14ac:dyDescent="0.3">
      <c r="A270" t="s">
        <v>639</v>
      </c>
      <c r="B270" t="s">
        <v>640</v>
      </c>
      <c r="C270" t="s">
        <v>3130</v>
      </c>
      <c r="D270" t="s">
        <v>414</v>
      </c>
      <c r="E270">
        <v>28752.826909300002</v>
      </c>
      <c r="F270">
        <v>6397.75</v>
      </c>
      <c r="G270">
        <v>7.6147211477156196</v>
      </c>
      <c r="H270">
        <v>12.447351587943</v>
      </c>
      <c r="I270">
        <v>3.7602381064696599</v>
      </c>
      <c r="J270">
        <v>3.1895405988624099</v>
      </c>
      <c r="K270">
        <v>6486.4435639650201</v>
      </c>
      <c r="L270">
        <v>6031.2658314997498</v>
      </c>
      <c r="M270">
        <v>37.050907299614501</v>
      </c>
      <c r="N270">
        <v>0.78749081479871696</v>
      </c>
      <c r="O270">
        <v>12.490328631159301</v>
      </c>
      <c r="P270">
        <v>32.929211078559703</v>
      </c>
      <c r="Q270">
        <v>-7.2163581199700001E-4</v>
      </c>
    </row>
    <row r="271" spans="1:17" x14ac:dyDescent="0.3">
      <c r="A271" t="s">
        <v>641</v>
      </c>
      <c r="B271" t="s">
        <v>642</v>
      </c>
      <c r="C271" t="s">
        <v>3123</v>
      </c>
      <c r="D271" t="s">
        <v>643</v>
      </c>
      <c r="E271">
        <v>28532.043710099999</v>
      </c>
      <c r="F271">
        <v>295.05</v>
      </c>
      <c r="G271">
        <v>97.647156232551097</v>
      </c>
      <c r="H271">
        <v>0.29017441308341002</v>
      </c>
      <c r="I271">
        <v>-31.722187715308198</v>
      </c>
      <c r="J271">
        <v>0.67440930932943999</v>
      </c>
      <c r="K271">
        <v>321.93065848207499</v>
      </c>
      <c r="L271">
        <v>298.58160257985099</v>
      </c>
      <c r="M271">
        <v>25.498059648942299</v>
      </c>
      <c r="N271">
        <v>0.53103300405296505</v>
      </c>
      <c r="O271">
        <v>40.925266903914498</v>
      </c>
      <c r="P271">
        <v>117.508293402137</v>
      </c>
      <c r="Q271">
        <v>9.0123444838279998E-2</v>
      </c>
    </row>
    <row r="272" spans="1:17" x14ac:dyDescent="0.3">
      <c r="A272" t="s">
        <v>644</v>
      </c>
      <c r="B272" t="s">
        <v>645</v>
      </c>
      <c r="C272" t="s">
        <v>3120</v>
      </c>
      <c r="D272" t="s">
        <v>51</v>
      </c>
      <c r="E272">
        <v>28390.796983675002</v>
      </c>
      <c r="F272">
        <v>215.11</v>
      </c>
      <c r="G272">
        <v>117.95291106150199</v>
      </c>
      <c r="H272">
        <v>8.8992192204753202</v>
      </c>
      <c r="I272">
        <v>42.674853608528799</v>
      </c>
      <c r="J272">
        <v>5.8058166799428799</v>
      </c>
      <c r="K272">
        <v>211.36465002736401</v>
      </c>
      <c r="L272">
        <v>169.654027492235</v>
      </c>
      <c r="M272">
        <v>37.829417749205199</v>
      </c>
      <c r="N272">
        <v>0.61186518702226</v>
      </c>
      <c r="O272">
        <v>13.4256891822788</v>
      </c>
      <c r="P272">
        <v>145.84</v>
      </c>
      <c r="Q272">
        <v>1.5500743053624E-2</v>
      </c>
    </row>
    <row r="273" spans="1:17" x14ac:dyDescent="0.3">
      <c r="A273" t="s">
        <v>646</v>
      </c>
      <c r="B273" t="s">
        <v>647</v>
      </c>
      <c r="C273" t="s">
        <v>3130</v>
      </c>
      <c r="D273" t="s">
        <v>268</v>
      </c>
      <c r="E273">
        <v>28377.828036639999</v>
      </c>
      <c r="F273">
        <v>574.85</v>
      </c>
      <c r="G273">
        <v>122.307302600368</v>
      </c>
      <c r="H273">
        <v>-5.69272007873751E-2</v>
      </c>
      <c r="I273">
        <v>54.587534785961303</v>
      </c>
      <c r="J273">
        <v>-1.21241441635372</v>
      </c>
      <c r="K273">
        <v>579.65396809914205</v>
      </c>
      <c r="L273">
        <v>436.772954096467</v>
      </c>
      <c r="M273">
        <v>26.474335447139499</v>
      </c>
      <c r="N273">
        <v>0.78753968896360704</v>
      </c>
      <c r="O273">
        <v>19.805166565190898</v>
      </c>
      <c r="P273">
        <v>156.62946428571399</v>
      </c>
      <c r="Q273">
        <v>0.23325997388816899</v>
      </c>
    </row>
    <row r="274" spans="1:17" x14ac:dyDescent="0.3">
      <c r="A274" t="s">
        <v>648</v>
      </c>
      <c r="B274" t="s">
        <v>649</v>
      </c>
      <c r="C274" t="s">
        <v>3116</v>
      </c>
      <c r="D274" t="s">
        <v>54</v>
      </c>
      <c r="E274">
        <v>28255.342882199999</v>
      </c>
      <c r="F274">
        <v>363.3</v>
      </c>
      <c r="G274">
        <v>-17.733691695050499</v>
      </c>
      <c r="H274">
        <v>-2.22865488858191</v>
      </c>
      <c r="I274">
        <v>-35.966870813929297</v>
      </c>
      <c r="J274">
        <v>1.24597418893251</v>
      </c>
      <c r="K274">
        <v>389.24599413177998</v>
      </c>
      <c r="L274">
        <v>409.430517643325</v>
      </c>
      <c r="M274">
        <v>23.190438571990001</v>
      </c>
      <c r="N274">
        <v>0.50803785262783296</v>
      </c>
      <c r="O274">
        <v>43.049821084503101</v>
      </c>
      <c r="P274">
        <v>8.0285459411239799</v>
      </c>
      <c r="Q274">
        <v>8.6673643386957003E-2</v>
      </c>
    </row>
    <row r="275" spans="1:17" x14ac:dyDescent="0.3">
      <c r="A275" t="s">
        <v>650</v>
      </c>
      <c r="B275" t="s">
        <v>651</v>
      </c>
      <c r="C275" t="s">
        <v>3126</v>
      </c>
      <c r="D275" t="s">
        <v>439</v>
      </c>
      <c r="E275">
        <v>28069.0702242099</v>
      </c>
      <c r="F275">
        <v>378.85</v>
      </c>
      <c r="G275">
        <v>-31.794458331860401</v>
      </c>
      <c r="H275">
        <v>-5.3465391032440097</v>
      </c>
      <c r="I275">
        <v>-25.391338491897699</v>
      </c>
      <c r="J275">
        <v>-4.7713213512036798</v>
      </c>
      <c r="K275">
        <v>412.42244590833599</v>
      </c>
      <c r="L275">
        <v>415.74182525566101</v>
      </c>
      <c r="M275">
        <v>17.739475103700901</v>
      </c>
      <c r="N275">
        <v>0.46837457412230599</v>
      </c>
      <c r="O275">
        <v>28.810875016497199</v>
      </c>
      <c r="P275">
        <v>6.9593450028232597</v>
      </c>
      <c r="Q275">
        <v>-7.9771963655760003E-2</v>
      </c>
    </row>
    <row r="276" spans="1:17" x14ac:dyDescent="0.3">
      <c r="A276" t="s">
        <v>652</v>
      </c>
      <c r="B276" t="s">
        <v>653</v>
      </c>
      <c r="C276" t="s">
        <v>3116</v>
      </c>
      <c r="D276" t="s">
        <v>24</v>
      </c>
      <c r="E276">
        <v>27998.681628499999</v>
      </c>
      <c r="F276">
        <v>173.8</v>
      </c>
      <c r="G276">
        <v>-41.676840252933999</v>
      </c>
      <c r="H276">
        <v>-7.3396257223802204</v>
      </c>
      <c r="I276">
        <v>-13.433204311292799</v>
      </c>
      <c r="J276">
        <v>-5.5784928368247</v>
      </c>
      <c r="K276">
        <v>196.64815415214699</v>
      </c>
      <c r="L276">
        <v>202.85623515408901</v>
      </c>
      <c r="M276">
        <v>27.168240331213099</v>
      </c>
      <c r="N276">
        <v>1.3056566576425801</v>
      </c>
      <c r="O276">
        <v>51.380897583429203</v>
      </c>
      <c r="P276">
        <v>2.7490393142181402</v>
      </c>
      <c r="Q276">
        <v>-9.5702674218837006E-2</v>
      </c>
    </row>
    <row r="277" spans="1:17" hidden="1" x14ac:dyDescent="0.3">
      <c r="A277" t="s">
        <v>654</v>
      </c>
      <c r="B277" t="s">
        <v>655</v>
      </c>
      <c r="C277" t="s">
        <v>3131</v>
      </c>
      <c r="D277" t="s">
        <v>146</v>
      </c>
      <c r="E277">
        <v>27963.297264000001</v>
      </c>
      <c r="F277">
        <v>1646.4</v>
      </c>
      <c r="G277">
        <v>114.366754583028</v>
      </c>
      <c r="H277">
        <v>13.1317741209691</v>
      </c>
      <c r="I277">
        <v>97.676188729030599</v>
      </c>
      <c r="J277">
        <v>5.7317117852984802</v>
      </c>
      <c r="K277">
        <v>1636.6333570024699</v>
      </c>
      <c r="L277">
        <v>1187.24089647198</v>
      </c>
      <c r="M277">
        <v>31.498445374424001</v>
      </c>
      <c r="N277">
        <v>1.1321624964063099</v>
      </c>
      <c r="O277">
        <v>15.403304178814301</v>
      </c>
      <c r="P277">
        <v>185.758916948711</v>
      </c>
    </row>
    <row r="278" spans="1:17" x14ac:dyDescent="0.3">
      <c r="A278" t="s">
        <v>656</v>
      </c>
      <c r="B278" t="s">
        <v>657</v>
      </c>
      <c r="C278" t="s">
        <v>3122</v>
      </c>
      <c r="D278" t="s">
        <v>554</v>
      </c>
      <c r="E278">
        <v>27919.296590579899</v>
      </c>
      <c r="F278">
        <v>63.15</v>
      </c>
      <c r="G278">
        <v>-21.741555117424699</v>
      </c>
      <c r="H278">
        <v>-3.3768148428662399</v>
      </c>
      <c r="I278">
        <v>-18.828764274673901</v>
      </c>
      <c r="J278">
        <v>-0.43194206069259</v>
      </c>
      <c r="K278">
        <v>68.413867887542096</v>
      </c>
      <c r="L278">
        <v>68.150842822837603</v>
      </c>
      <c r="M278">
        <v>18.885598309552101</v>
      </c>
      <c r="N278">
        <v>1.24013076137571</v>
      </c>
      <c r="O278">
        <v>26.682501979413999</v>
      </c>
      <c r="P278">
        <v>9.1616248919619707</v>
      </c>
      <c r="Q278">
        <v>1.5801417839452998E-2</v>
      </c>
    </row>
    <row r="279" spans="1:17" x14ac:dyDescent="0.3">
      <c r="A279" t="s">
        <v>658</v>
      </c>
      <c r="B279" t="s">
        <v>659</v>
      </c>
      <c r="C279" t="s">
        <v>3120</v>
      </c>
      <c r="D279" t="s">
        <v>253</v>
      </c>
      <c r="E279">
        <v>27570.270802139999</v>
      </c>
      <c r="F279">
        <v>3309.9</v>
      </c>
      <c r="G279">
        <v>9.7579237129058107</v>
      </c>
      <c r="H279">
        <v>5.18342876011058</v>
      </c>
      <c r="I279">
        <v>36.725934012618303</v>
      </c>
      <c r="J279">
        <v>-1.2088802642127301</v>
      </c>
      <c r="K279">
        <v>3311.79451763928</v>
      </c>
      <c r="L279">
        <v>2896.2698065295299</v>
      </c>
      <c r="M279">
        <v>38.005965570256897</v>
      </c>
      <c r="N279">
        <v>0.74929816794397597</v>
      </c>
      <c r="O279">
        <v>10.394573854194901</v>
      </c>
      <c r="P279">
        <v>70.288624787775802</v>
      </c>
      <c r="Q279">
        <v>-2.8918814639882998E-2</v>
      </c>
    </row>
    <row r="280" spans="1:17" x14ac:dyDescent="0.3">
      <c r="A280" t="s">
        <v>660</v>
      </c>
      <c r="B280" t="s">
        <v>661</v>
      </c>
      <c r="C280" t="s">
        <v>3116</v>
      </c>
      <c r="D280" t="s">
        <v>539</v>
      </c>
      <c r="E280">
        <v>27490.7778071299</v>
      </c>
      <c r="F280">
        <v>845.9</v>
      </c>
      <c r="G280">
        <v>4.6651248709966904</v>
      </c>
      <c r="H280">
        <v>-0.783068026730804</v>
      </c>
      <c r="I280">
        <v>7.4128254417725303</v>
      </c>
      <c r="J280">
        <v>4.1202869048155497</v>
      </c>
      <c r="K280">
        <v>840.70809744887902</v>
      </c>
      <c r="L280">
        <v>772.20817616198599</v>
      </c>
      <c r="M280">
        <v>43.992072376662399</v>
      </c>
      <c r="N280">
        <v>0.46573442769967899</v>
      </c>
      <c r="O280">
        <v>9.0495330417306992</v>
      </c>
      <c r="P280">
        <v>36.095245756576297</v>
      </c>
      <c r="Q280">
        <v>-2.1049928817357001E-2</v>
      </c>
    </row>
    <row r="281" spans="1:17" x14ac:dyDescent="0.3">
      <c r="A281" t="s">
        <v>662</v>
      </c>
      <c r="B281" t="s">
        <v>663</v>
      </c>
      <c r="C281" t="s">
        <v>3120</v>
      </c>
      <c r="D281" t="s">
        <v>253</v>
      </c>
      <c r="E281">
        <v>27395.861174729998</v>
      </c>
      <c r="F281">
        <v>1020.15</v>
      </c>
      <c r="G281">
        <v>14.5319225123016</v>
      </c>
      <c r="H281">
        <v>-1.73436039057396</v>
      </c>
      <c r="I281">
        <v>-37.8563144888126</v>
      </c>
      <c r="J281">
        <v>1.5546508883997501</v>
      </c>
      <c r="K281">
        <v>1086.49719460859</v>
      </c>
      <c r="L281">
        <v>1116.6588364315801</v>
      </c>
      <c r="M281">
        <v>40.250419933954298</v>
      </c>
      <c r="N281">
        <v>1.34685666474967</v>
      </c>
      <c r="O281">
        <v>48.399745135519296</v>
      </c>
      <c r="P281">
        <v>44.088983050847403</v>
      </c>
    </row>
    <row r="282" spans="1:17" x14ac:dyDescent="0.3">
      <c r="A282" t="s">
        <v>664</v>
      </c>
      <c r="B282" t="s">
        <v>665</v>
      </c>
      <c r="C282" t="s">
        <v>3120</v>
      </c>
      <c r="D282" t="s">
        <v>51</v>
      </c>
      <c r="E282">
        <v>27144.493881479899</v>
      </c>
      <c r="F282">
        <v>1647.6</v>
      </c>
      <c r="G282">
        <v>-14.9561746932572</v>
      </c>
      <c r="H282">
        <v>-3.0387968458302099</v>
      </c>
      <c r="I282">
        <v>-16.838240774816501</v>
      </c>
      <c r="J282">
        <v>1.7511243384455399</v>
      </c>
      <c r="K282">
        <v>1798.4355721668101</v>
      </c>
      <c r="L282">
        <v>1818.5279485583401</v>
      </c>
      <c r="M282">
        <v>31.662466276300101</v>
      </c>
      <c r="N282">
        <v>0.65954293364027206</v>
      </c>
      <c r="O282">
        <v>34.799101723719303</v>
      </c>
      <c r="P282">
        <v>11.697908545473</v>
      </c>
      <c r="Q282">
        <v>-0.11685920371149899</v>
      </c>
    </row>
    <row r="283" spans="1:17" x14ac:dyDescent="0.3">
      <c r="A283" t="s">
        <v>666</v>
      </c>
      <c r="B283" t="s">
        <v>667</v>
      </c>
      <c r="C283" t="s">
        <v>3118</v>
      </c>
      <c r="D283" t="s">
        <v>197</v>
      </c>
      <c r="E283">
        <v>27119.861478675</v>
      </c>
      <c r="F283">
        <v>8322.75</v>
      </c>
      <c r="G283">
        <v>13.5941927928714</v>
      </c>
      <c r="H283">
        <v>2.6670977765384398</v>
      </c>
      <c r="I283">
        <v>19.323494526239099</v>
      </c>
      <c r="J283">
        <v>-2.5059943864558201</v>
      </c>
      <c r="K283">
        <v>8599.2723756251198</v>
      </c>
      <c r="L283">
        <v>7564.1218259635698</v>
      </c>
      <c r="M283">
        <v>22.409657557243701</v>
      </c>
      <c r="N283">
        <v>0.67476320530380296</v>
      </c>
      <c r="O283">
        <v>14.8658796671773</v>
      </c>
      <c r="P283">
        <v>39.736066688493203</v>
      </c>
      <c r="Q283">
        <v>2.5171300508229001E-2</v>
      </c>
    </row>
    <row r="284" spans="1:17" x14ac:dyDescent="0.3">
      <c r="A284" t="s">
        <v>668</v>
      </c>
      <c r="B284" t="s">
        <v>669</v>
      </c>
      <c r="C284" t="s">
        <v>3127</v>
      </c>
      <c r="D284" t="s">
        <v>265</v>
      </c>
      <c r="E284">
        <v>27047.690502000001</v>
      </c>
      <c r="F284">
        <v>1421.25</v>
      </c>
      <c r="G284">
        <v>6.8461874640245703</v>
      </c>
      <c r="H284">
        <v>1.1884866880076901</v>
      </c>
      <c r="I284">
        <v>0.90404526878998404</v>
      </c>
      <c r="J284">
        <v>0.25959896852609898</v>
      </c>
      <c r="K284">
        <v>1509.7003843775799</v>
      </c>
      <c r="L284">
        <v>1443.58387794491</v>
      </c>
      <c r="M284">
        <v>32.260200937884903</v>
      </c>
      <c r="N284">
        <v>1.06336200672667</v>
      </c>
      <c r="O284">
        <v>29.544415127528499</v>
      </c>
      <c r="P284">
        <v>38.577418096723797</v>
      </c>
      <c r="Q284">
        <v>5.1417963720651001E-2</v>
      </c>
    </row>
    <row r="285" spans="1:17" x14ac:dyDescent="0.3">
      <c r="A285" t="s">
        <v>670</v>
      </c>
      <c r="B285" t="s">
        <v>671</v>
      </c>
      <c r="C285" t="s">
        <v>3127</v>
      </c>
      <c r="D285" t="s">
        <v>159</v>
      </c>
      <c r="E285">
        <v>26838.599160639998</v>
      </c>
      <c r="F285">
        <v>205.85</v>
      </c>
      <c r="G285">
        <v>302.54632557482898</v>
      </c>
      <c r="H285">
        <v>-11.986571723754899</v>
      </c>
      <c r="I285">
        <v>29.423015623304899</v>
      </c>
      <c r="J285">
        <v>2.5943264421926</v>
      </c>
      <c r="K285">
        <v>217.787462887429</v>
      </c>
      <c r="L285">
        <v>166.844601013074</v>
      </c>
      <c r="M285">
        <v>32.325925658223198</v>
      </c>
      <c r="N285">
        <v>0.70920867479318594</v>
      </c>
      <c r="O285">
        <v>27.228564488705299</v>
      </c>
      <c r="P285">
        <v>334.511873350923</v>
      </c>
      <c r="Q285">
        <v>0.18494302903062099</v>
      </c>
    </row>
    <row r="286" spans="1:17" x14ac:dyDescent="0.3">
      <c r="A286" t="s">
        <v>672</v>
      </c>
      <c r="B286" t="s">
        <v>673</v>
      </c>
      <c r="C286" t="s">
        <v>3122</v>
      </c>
      <c r="D286" t="s">
        <v>192</v>
      </c>
      <c r="E286">
        <v>26748.750822239999</v>
      </c>
      <c r="F286">
        <v>13981.05</v>
      </c>
      <c r="G286">
        <v>-34.596032814925998</v>
      </c>
      <c r="H286">
        <v>-8.5550961458047894</v>
      </c>
      <c r="I286">
        <v>-10.717445141034201</v>
      </c>
      <c r="J286">
        <v>-6.2676226339147103</v>
      </c>
      <c r="K286">
        <v>15592.354009308699</v>
      </c>
      <c r="L286">
        <v>15247.740266318</v>
      </c>
      <c r="M286">
        <v>30.058873654216299</v>
      </c>
      <c r="N286">
        <v>1.83582861082348</v>
      </c>
      <c r="O286">
        <v>30.533829719513101</v>
      </c>
      <c r="P286">
        <v>7.7537572254335201</v>
      </c>
      <c r="Q286">
        <v>6.2057384195583001E-2</v>
      </c>
    </row>
    <row r="287" spans="1:17" hidden="1" x14ac:dyDescent="0.3">
      <c r="A287" t="s">
        <v>674</v>
      </c>
      <c r="B287" t="s">
        <v>675</v>
      </c>
      <c r="C287" t="s">
        <v>3131</v>
      </c>
      <c r="D287" t="s">
        <v>51</v>
      </c>
      <c r="E287">
        <v>26373.54645609</v>
      </c>
      <c r="F287">
        <v>1394.7</v>
      </c>
      <c r="G287">
        <v>-18.307973959527001</v>
      </c>
      <c r="H287">
        <v>5.2617891082002801</v>
      </c>
      <c r="I287">
        <v>-6.9459175537898297</v>
      </c>
      <c r="J287">
        <v>0.25020305057555098</v>
      </c>
      <c r="K287">
        <v>1413.4343724166599</v>
      </c>
      <c r="M287">
        <v>34.035892688357499</v>
      </c>
      <c r="N287">
        <v>0.91869882654058499</v>
      </c>
      <c r="O287">
        <v>13.2860113286011</v>
      </c>
      <c r="P287">
        <v>13.8530612244897</v>
      </c>
    </row>
    <row r="288" spans="1:17" x14ac:dyDescent="0.3">
      <c r="A288" t="s">
        <v>676</v>
      </c>
      <c r="B288" t="s">
        <v>677</v>
      </c>
      <c r="C288" t="s">
        <v>3127</v>
      </c>
      <c r="D288" t="s">
        <v>265</v>
      </c>
      <c r="E288">
        <v>26248.705510309999</v>
      </c>
      <c r="F288">
        <v>3489.65</v>
      </c>
      <c r="G288">
        <v>-2.94354766022736</v>
      </c>
      <c r="H288">
        <v>-1.1283523850019901</v>
      </c>
      <c r="I288">
        <v>5.4035558421998102</v>
      </c>
      <c r="J288">
        <v>-2.1735202664981799</v>
      </c>
      <c r="K288">
        <v>3782.9369332167098</v>
      </c>
      <c r="L288">
        <v>3638.1995993406799</v>
      </c>
      <c r="M288">
        <v>27.038769846486701</v>
      </c>
      <c r="N288">
        <v>0.45223723116828901</v>
      </c>
      <c r="O288">
        <v>38.062556416832599</v>
      </c>
      <c r="P288">
        <v>38.231332937215299</v>
      </c>
      <c r="Q288">
        <v>6.8437164213755994E-2</v>
      </c>
    </row>
    <row r="289" spans="1:17" x14ac:dyDescent="0.3">
      <c r="A289" t="s">
        <v>678</v>
      </c>
      <c r="B289" t="s">
        <v>679</v>
      </c>
      <c r="C289" t="s">
        <v>3119</v>
      </c>
      <c r="D289" t="s">
        <v>48</v>
      </c>
      <c r="E289">
        <v>26095.5</v>
      </c>
      <c r="F289">
        <v>96.65</v>
      </c>
      <c r="G289">
        <v>121.36247724159099</v>
      </c>
      <c r="H289">
        <v>-6.9305139809281604</v>
      </c>
      <c r="I289">
        <v>6.2332055391411796</v>
      </c>
      <c r="J289">
        <v>-5.9850300514917603</v>
      </c>
      <c r="K289">
        <v>114.58425635756601</v>
      </c>
      <c r="L289">
        <v>98.173319997924494</v>
      </c>
      <c r="M289">
        <v>12.0464692505189</v>
      </c>
      <c r="N289">
        <v>0.18191929387862599</v>
      </c>
      <c r="O289">
        <v>44.680117261596799</v>
      </c>
      <c r="P289">
        <v>138.641975308642</v>
      </c>
      <c r="Q289">
        <v>0.119712930130374</v>
      </c>
    </row>
    <row r="290" spans="1:17" x14ac:dyDescent="0.3">
      <c r="A290" t="s">
        <v>680</v>
      </c>
      <c r="B290" t="s">
        <v>681</v>
      </c>
      <c r="C290" t="s">
        <v>3116</v>
      </c>
      <c r="D290" t="s">
        <v>539</v>
      </c>
      <c r="E290">
        <v>25944.554563260001</v>
      </c>
      <c r="F290">
        <v>2877.9</v>
      </c>
      <c r="G290">
        <v>9.7326511578520094</v>
      </c>
      <c r="H290">
        <v>20.6737257712442</v>
      </c>
      <c r="I290">
        <v>-7.71419303019744</v>
      </c>
      <c r="J290">
        <v>5.2827410132759498</v>
      </c>
      <c r="K290">
        <v>2644.1317000445201</v>
      </c>
      <c r="L290">
        <v>2550.6365407778599</v>
      </c>
      <c r="M290">
        <v>50.015226456841802</v>
      </c>
      <c r="N290">
        <v>2.3217810638959202</v>
      </c>
      <c r="O290">
        <v>35.376489801591397</v>
      </c>
      <c r="P290">
        <v>42.118518518518499</v>
      </c>
      <c r="Q290">
        <v>8.5785217121503998E-2</v>
      </c>
    </row>
    <row r="291" spans="1:17" x14ac:dyDescent="0.3">
      <c r="A291" t="s">
        <v>682</v>
      </c>
      <c r="B291" t="s">
        <v>683</v>
      </c>
      <c r="C291" t="s">
        <v>3114</v>
      </c>
      <c r="D291" t="s">
        <v>18</v>
      </c>
      <c r="E291">
        <v>25787.738404778</v>
      </c>
      <c r="F291">
        <v>147.13999999999999</v>
      </c>
      <c r="G291">
        <v>39.8776602198025</v>
      </c>
      <c r="H291">
        <v>-8.6372020929243902</v>
      </c>
      <c r="I291">
        <v>-43.638583827263197</v>
      </c>
      <c r="J291">
        <v>-6.32236662084191</v>
      </c>
      <c r="K291">
        <v>185.60365467315401</v>
      </c>
      <c r="L291">
        <v>188.134745379815</v>
      </c>
      <c r="M291">
        <v>8.6291382030326407</v>
      </c>
      <c r="N291">
        <v>0.64891804380432905</v>
      </c>
      <c r="O291">
        <v>96.581487019165394</v>
      </c>
      <c r="P291">
        <v>59.0702702702702</v>
      </c>
      <c r="Q291">
        <v>9.8598202077574998E-2</v>
      </c>
    </row>
    <row r="292" spans="1:17" x14ac:dyDescent="0.3">
      <c r="A292" t="s">
        <v>684</v>
      </c>
      <c r="B292" t="s">
        <v>685</v>
      </c>
      <c r="C292" t="s">
        <v>3114</v>
      </c>
      <c r="D292" t="s">
        <v>433</v>
      </c>
      <c r="E292">
        <v>25754.625</v>
      </c>
      <c r="F292">
        <v>733.75</v>
      </c>
      <c r="G292">
        <v>119.94307199263299</v>
      </c>
      <c r="H292">
        <v>4.93260175828265</v>
      </c>
      <c r="I292">
        <v>34.0154265225015</v>
      </c>
      <c r="J292">
        <v>11.4045747160913</v>
      </c>
      <c r="K292">
        <v>753.517342598862</v>
      </c>
      <c r="L292">
        <v>657.11926387169001</v>
      </c>
      <c r="M292">
        <v>54.450214168043402</v>
      </c>
      <c r="N292">
        <v>1.1482581439397701</v>
      </c>
      <c r="O292">
        <v>32.197614991482098</v>
      </c>
      <c r="P292">
        <v>162.05357142857099</v>
      </c>
      <c r="Q292">
        <v>0.123697215425482</v>
      </c>
    </row>
    <row r="293" spans="1:17" x14ac:dyDescent="0.3">
      <c r="A293" t="s">
        <v>686</v>
      </c>
      <c r="B293" t="s">
        <v>687</v>
      </c>
      <c r="C293" t="s">
        <v>3127</v>
      </c>
      <c r="D293" t="s">
        <v>265</v>
      </c>
      <c r="E293">
        <v>25684.504917390001</v>
      </c>
      <c r="F293">
        <v>5195.3</v>
      </c>
      <c r="G293">
        <v>-19.604965252357701</v>
      </c>
      <c r="H293">
        <v>3.5129774053441198</v>
      </c>
      <c r="I293">
        <v>4.03915932535228</v>
      </c>
      <c r="J293">
        <v>-1.4808910744172E-2</v>
      </c>
      <c r="K293">
        <v>5398.8778569453698</v>
      </c>
      <c r="L293">
        <v>5286.0490616444904</v>
      </c>
      <c r="M293">
        <v>29.556354264047702</v>
      </c>
      <c r="N293">
        <v>0.92803583362420605</v>
      </c>
      <c r="O293">
        <v>41.474024599156898</v>
      </c>
      <c r="P293">
        <v>29.0918126475338</v>
      </c>
      <c r="Q293">
        <v>3.9476502784512001E-2</v>
      </c>
    </row>
    <row r="294" spans="1:17" x14ac:dyDescent="0.3">
      <c r="A294" t="s">
        <v>688</v>
      </c>
      <c r="B294" t="s">
        <v>689</v>
      </c>
      <c r="C294" t="s">
        <v>3125</v>
      </c>
      <c r="D294" t="s">
        <v>299</v>
      </c>
      <c r="E294">
        <v>25620.481602565</v>
      </c>
      <c r="F294">
        <v>398.05</v>
      </c>
      <c r="G294">
        <v>19.4408181366212</v>
      </c>
      <c r="H294">
        <v>-3.94256434040935</v>
      </c>
      <c r="I294">
        <v>20.012044812969702</v>
      </c>
      <c r="J294">
        <v>-3.7664461298866199</v>
      </c>
      <c r="K294">
        <v>432.61385440938602</v>
      </c>
      <c r="L294">
        <v>388.53431493079</v>
      </c>
      <c r="M294">
        <v>19.770825854371701</v>
      </c>
      <c r="N294">
        <v>0.72927202251283396</v>
      </c>
      <c r="O294">
        <v>21.5927647280492</v>
      </c>
      <c r="P294">
        <v>52.363636363636303</v>
      </c>
      <c r="Q294">
        <v>-5.9256867713900999E-2</v>
      </c>
    </row>
    <row r="295" spans="1:17" x14ac:dyDescent="0.3">
      <c r="A295" t="s">
        <v>690</v>
      </c>
      <c r="B295" t="s">
        <v>691</v>
      </c>
      <c r="C295" t="s">
        <v>3120</v>
      </c>
      <c r="D295" t="s">
        <v>253</v>
      </c>
      <c r="E295">
        <v>25585.501714124999</v>
      </c>
      <c r="F295">
        <v>1259.75</v>
      </c>
      <c r="G295">
        <v>0.13483750178346199</v>
      </c>
      <c r="H295">
        <v>6.0877956978210204</v>
      </c>
      <c r="I295">
        <v>-9.22700814087354</v>
      </c>
      <c r="J295">
        <v>2.3238777926273202</v>
      </c>
      <c r="K295">
        <v>1256.44632249049</v>
      </c>
      <c r="L295">
        <v>1223.39317392928</v>
      </c>
      <c r="M295">
        <v>50.1201092391467</v>
      </c>
      <c r="N295">
        <v>0.68626933221779496</v>
      </c>
      <c r="O295">
        <v>14.6973605874181</v>
      </c>
      <c r="P295">
        <v>28.552477167202301</v>
      </c>
      <c r="Q295">
        <v>0.108764647598352</v>
      </c>
    </row>
    <row r="296" spans="1:17" x14ac:dyDescent="0.3">
      <c r="A296" t="s">
        <v>692</v>
      </c>
      <c r="B296" t="s">
        <v>693</v>
      </c>
      <c r="C296" t="s">
        <v>3120</v>
      </c>
      <c r="D296" t="s">
        <v>694</v>
      </c>
      <c r="E296">
        <v>25568.270870125001</v>
      </c>
      <c r="F296">
        <v>2524.25</v>
      </c>
      <c r="G296">
        <v>62.687141908647298</v>
      </c>
      <c r="H296">
        <v>9.8514023306274208</v>
      </c>
      <c r="I296">
        <v>53.3984512815247</v>
      </c>
      <c r="J296">
        <v>4.8862781268888797</v>
      </c>
      <c r="K296">
        <v>2320.8916030338801</v>
      </c>
      <c r="L296">
        <v>1939.05983188292</v>
      </c>
      <c r="M296">
        <v>72.8269747408265</v>
      </c>
      <c r="N296">
        <v>1.08653313215276</v>
      </c>
      <c r="O296">
        <v>6.4316133505001503</v>
      </c>
      <c r="P296">
        <v>101.923846092312</v>
      </c>
      <c r="Q296">
        <v>0.10766414637008</v>
      </c>
    </row>
    <row r="297" spans="1:17" x14ac:dyDescent="0.3">
      <c r="A297" t="s">
        <v>695</v>
      </c>
      <c r="B297" t="s">
        <v>696</v>
      </c>
      <c r="C297" t="s">
        <v>3127</v>
      </c>
      <c r="D297" t="s">
        <v>265</v>
      </c>
      <c r="E297">
        <v>25321.664000000001</v>
      </c>
      <c r="F297">
        <v>2287</v>
      </c>
      <c r="G297">
        <v>-9.6387704998854993</v>
      </c>
      <c r="H297">
        <v>6.1507459702665104</v>
      </c>
      <c r="I297">
        <v>2.0893180253774801</v>
      </c>
      <c r="J297">
        <v>1.1586873046564501</v>
      </c>
      <c r="K297">
        <v>2440.2351661170201</v>
      </c>
      <c r="L297">
        <v>2375.28272467851</v>
      </c>
      <c r="M297">
        <v>26.715967465485299</v>
      </c>
      <c r="N297">
        <v>1.1675216276432101</v>
      </c>
      <c r="O297">
        <v>29.427197201574099</v>
      </c>
      <c r="P297">
        <v>21.960324232081899</v>
      </c>
      <c r="Q297">
        <v>2.1807161058266002E-2</v>
      </c>
    </row>
    <row r="298" spans="1:17" hidden="1" x14ac:dyDescent="0.3">
      <c r="A298" t="s">
        <v>697</v>
      </c>
      <c r="B298" t="s">
        <v>698</v>
      </c>
      <c r="C298" t="s">
        <v>3131</v>
      </c>
      <c r="D298" t="s">
        <v>122</v>
      </c>
      <c r="E298">
        <v>25221.78638564</v>
      </c>
      <c r="F298">
        <v>1132.3</v>
      </c>
      <c r="G298">
        <v>-21.341552386024802</v>
      </c>
      <c r="H298">
        <v>2.5976575471155998</v>
      </c>
      <c r="I298">
        <v>0.98765943316946103</v>
      </c>
      <c r="J298">
        <v>6.8227360884351196</v>
      </c>
      <c r="K298">
        <v>1185.1303233344099</v>
      </c>
      <c r="L298">
        <v>1141.1761827082</v>
      </c>
      <c r="M298">
        <v>39.336279031162299</v>
      </c>
      <c r="N298">
        <v>0.76815620675922802</v>
      </c>
      <c r="O298">
        <v>23.642144308045498</v>
      </c>
      <c r="P298">
        <v>17.954060107297199</v>
      </c>
      <c r="Q298">
        <v>-6.2629713326679007E-2</v>
      </c>
    </row>
    <row r="299" spans="1:17" x14ac:dyDescent="0.3">
      <c r="A299" t="s">
        <v>699</v>
      </c>
      <c r="B299" t="s">
        <v>700</v>
      </c>
      <c r="C299" t="s">
        <v>3120</v>
      </c>
      <c r="D299" t="s">
        <v>51</v>
      </c>
      <c r="E299">
        <v>25177.721783519999</v>
      </c>
      <c r="F299">
        <v>5503.6</v>
      </c>
      <c r="G299">
        <v>17.260189495929399</v>
      </c>
      <c r="H299">
        <v>7.3462474751958897</v>
      </c>
      <c r="I299">
        <v>23.268192190255501</v>
      </c>
      <c r="J299">
        <v>-1.9844276992705401</v>
      </c>
      <c r="K299">
        <v>5664.0284160901201</v>
      </c>
      <c r="L299">
        <v>5042.5720354616697</v>
      </c>
      <c r="M299">
        <v>34.904484973391902</v>
      </c>
      <c r="N299">
        <v>0.76894957742231596</v>
      </c>
      <c r="O299">
        <v>17.2169125663202</v>
      </c>
      <c r="P299">
        <v>43.3976029181865</v>
      </c>
      <c r="Q299">
        <v>-4.1129926133807997E-2</v>
      </c>
    </row>
    <row r="300" spans="1:17" x14ac:dyDescent="0.3">
      <c r="A300" t="s">
        <v>701</v>
      </c>
      <c r="B300" t="s">
        <v>702</v>
      </c>
      <c r="C300" t="s">
        <v>3130</v>
      </c>
      <c r="D300" t="s">
        <v>268</v>
      </c>
      <c r="E300">
        <v>25069.594590600002</v>
      </c>
      <c r="F300">
        <v>502.25</v>
      </c>
      <c r="G300">
        <v>6.0718431744260899</v>
      </c>
      <c r="H300">
        <v>-0.792352983363806</v>
      </c>
      <c r="I300">
        <v>13.4786534887618</v>
      </c>
      <c r="J300">
        <v>-0.87625114444287699</v>
      </c>
      <c r="K300">
        <v>541.316710408532</v>
      </c>
      <c r="L300">
        <v>481.88255082941203</v>
      </c>
      <c r="M300">
        <v>28.223300805659999</v>
      </c>
      <c r="N300">
        <v>0.47564428016572302</v>
      </c>
      <c r="O300">
        <v>25.097063215530099</v>
      </c>
      <c r="P300">
        <v>49.434692055935699</v>
      </c>
      <c r="Q300">
        <v>1.2754473331454999E-2</v>
      </c>
    </row>
    <row r="301" spans="1:17" x14ac:dyDescent="0.3">
      <c r="A301" t="s">
        <v>703</v>
      </c>
      <c r="B301" t="s">
        <v>704</v>
      </c>
      <c r="C301" t="s">
        <v>3116</v>
      </c>
      <c r="D301" t="s">
        <v>54</v>
      </c>
      <c r="E301">
        <v>24913.9996441</v>
      </c>
      <c r="F301">
        <v>851.8</v>
      </c>
      <c r="G301">
        <v>-6.6305137129557696</v>
      </c>
      <c r="H301">
        <v>11.9790118700282</v>
      </c>
      <c r="I301">
        <v>13.2293088762955</v>
      </c>
      <c r="J301">
        <v>6.7683406977469502</v>
      </c>
      <c r="K301">
        <v>798.53481892354603</v>
      </c>
      <c r="L301">
        <v>753.60599467495297</v>
      </c>
      <c r="M301">
        <v>52.607736691568903</v>
      </c>
      <c r="N301">
        <v>1.44846416236422</v>
      </c>
      <c r="O301">
        <v>8.2061516787978501</v>
      </c>
      <c r="P301">
        <v>41.954837096908498</v>
      </c>
    </row>
    <row r="302" spans="1:17" x14ac:dyDescent="0.3">
      <c r="A302" t="s">
        <v>705</v>
      </c>
      <c r="B302" t="s">
        <v>706</v>
      </c>
      <c r="C302" t="s">
        <v>3119</v>
      </c>
      <c r="D302" t="s">
        <v>48</v>
      </c>
      <c r="E302">
        <v>24892.362000000001</v>
      </c>
      <c r="F302">
        <v>935.1</v>
      </c>
      <c r="G302">
        <v>30.971720713996302</v>
      </c>
      <c r="H302">
        <v>6.4404779471333899</v>
      </c>
      <c r="I302">
        <v>17.309110033202899</v>
      </c>
      <c r="J302">
        <v>-0.42410626586056299</v>
      </c>
      <c r="K302">
        <v>962.00335803103201</v>
      </c>
      <c r="L302">
        <v>827.56663223740998</v>
      </c>
      <c r="M302">
        <v>26.0840853698496</v>
      </c>
      <c r="N302">
        <v>0.34261259732446098</v>
      </c>
      <c r="O302">
        <v>14.212383702277799</v>
      </c>
      <c r="P302">
        <v>70.002727024815897</v>
      </c>
      <c r="Q302">
        <v>6.8219989847770002E-2</v>
      </c>
    </row>
    <row r="303" spans="1:17" x14ac:dyDescent="0.3">
      <c r="A303" t="s">
        <v>707</v>
      </c>
      <c r="B303" t="s">
        <v>708</v>
      </c>
      <c r="C303" t="s">
        <v>3121</v>
      </c>
      <c r="D303" t="s">
        <v>57</v>
      </c>
      <c r="E303">
        <v>24732.49308294</v>
      </c>
      <c r="F303">
        <v>186.58</v>
      </c>
      <c r="G303">
        <v>101.00024882115601</v>
      </c>
      <c r="H303">
        <v>7.9593175170925701</v>
      </c>
      <c r="I303">
        <v>20.4140953561167</v>
      </c>
      <c r="J303">
        <v>4.2562769578016502</v>
      </c>
      <c r="K303">
        <v>188.763512768705</v>
      </c>
      <c r="L303">
        <v>158.70693062761501</v>
      </c>
      <c r="M303">
        <v>39.125350924655599</v>
      </c>
      <c r="N303">
        <v>0.44323754330876097</v>
      </c>
      <c r="O303">
        <v>13.886804587844299</v>
      </c>
      <c r="P303">
        <v>126.707168894289</v>
      </c>
      <c r="Q303">
        <v>9.2605628628997003E-2</v>
      </c>
    </row>
    <row r="304" spans="1:17" x14ac:dyDescent="0.3">
      <c r="A304" t="s">
        <v>709</v>
      </c>
      <c r="B304" t="s">
        <v>710</v>
      </c>
      <c r="C304" t="s">
        <v>3127</v>
      </c>
      <c r="D304" t="s">
        <v>456</v>
      </c>
      <c r="E304">
        <v>24632.782019999999</v>
      </c>
      <c r="F304">
        <v>3514.35</v>
      </c>
      <c r="G304">
        <v>10.5042592032533</v>
      </c>
      <c r="H304">
        <v>2.3655817003884501</v>
      </c>
      <c r="I304">
        <v>11.9476827403871</v>
      </c>
      <c r="J304">
        <v>1.6829239920019701</v>
      </c>
      <c r="K304">
        <v>3618.27754873309</v>
      </c>
      <c r="L304">
        <v>3370.32850031003</v>
      </c>
      <c r="M304">
        <v>35.5129374733608</v>
      </c>
      <c r="N304">
        <v>0.49670502191844801</v>
      </c>
      <c r="O304">
        <v>13.2072787286411</v>
      </c>
      <c r="P304">
        <v>37.180162772995999</v>
      </c>
      <c r="Q304">
        <v>0.107302633710342</v>
      </c>
    </row>
    <row r="305" spans="1:17" x14ac:dyDescent="0.3">
      <c r="A305" t="s">
        <v>711</v>
      </c>
      <c r="B305" t="s">
        <v>712</v>
      </c>
      <c r="C305" t="s">
        <v>3120</v>
      </c>
      <c r="D305" t="s">
        <v>51</v>
      </c>
      <c r="E305">
        <v>24181.2952329</v>
      </c>
      <c r="F305">
        <v>448.5</v>
      </c>
      <c r="G305">
        <v>3.1561816056599401</v>
      </c>
      <c r="H305">
        <v>4.3457792399264603</v>
      </c>
      <c r="I305">
        <v>-5.27132408127222</v>
      </c>
      <c r="J305">
        <v>-0.52478180665829199</v>
      </c>
      <c r="K305">
        <v>463.809170091336</v>
      </c>
      <c r="L305">
        <v>438.736117627086</v>
      </c>
      <c r="M305">
        <v>35.902928776274102</v>
      </c>
      <c r="N305">
        <v>0.88163561040885197</v>
      </c>
      <c r="O305">
        <v>15.496098104793701</v>
      </c>
      <c r="P305">
        <v>28.362907842014799</v>
      </c>
      <c r="Q305">
        <v>-5.2423094073034998E-2</v>
      </c>
    </row>
    <row r="306" spans="1:17" x14ac:dyDescent="0.3">
      <c r="A306" t="s">
        <v>713</v>
      </c>
      <c r="B306" t="s">
        <v>714</v>
      </c>
      <c r="C306" t="s">
        <v>3120</v>
      </c>
      <c r="D306" t="s">
        <v>51</v>
      </c>
      <c r="E306">
        <v>23786.686285349999</v>
      </c>
      <c r="F306">
        <v>1328.05</v>
      </c>
      <c r="G306">
        <v>44.991605611981399</v>
      </c>
      <c r="H306">
        <v>-2.8945568530341301</v>
      </c>
      <c r="I306">
        <v>22.4907789839244</v>
      </c>
      <c r="J306">
        <v>-1.1569791856020599</v>
      </c>
      <c r="K306">
        <v>1418.68413733802</v>
      </c>
      <c r="L306">
        <v>1198.3186631195299</v>
      </c>
      <c r="M306">
        <v>26.715118205743099</v>
      </c>
      <c r="N306">
        <v>0.70699443013665897</v>
      </c>
      <c r="O306">
        <v>23.4140280862919</v>
      </c>
      <c r="P306">
        <v>83.381662524164497</v>
      </c>
      <c r="Q306">
        <v>4.1496504364459001E-2</v>
      </c>
    </row>
    <row r="307" spans="1:17" hidden="1" x14ac:dyDescent="0.3">
      <c r="A307" t="s">
        <v>715</v>
      </c>
      <c r="B307" t="s">
        <v>716</v>
      </c>
      <c r="C307" t="s">
        <v>3127</v>
      </c>
      <c r="D307" t="s">
        <v>717</v>
      </c>
      <c r="E307">
        <v>23742.9712224</v>
      </c>
      <c r="F307">
        <v>1044</v>
      </c>
      <c r="G307">
        <v>124.177136384843</v>
      </c>
      <c r="H307">
        <v>-3.10742024611837</v>
      </c>
      <c r="I307">
        <v>25.0265910662194</v>
      </c>
      <c r="J307">
        <v>8.5923393224214203E-3</v>
      </c>
      <c r="K307">
        <v>1141.05926187152</v>
      </c>
      <c r="M307">
        <v>27.917924120745099</v>
      </c>
      <c r="N307">
        <v>0.46451190470179898</v>
      </c>
      <c r="O307">
        <v>38.884099616858201</v>
      </c>
      <c r="P307">
        <v>183.695652173913</v>
      </c>
    </row>
    <row r="308" spans="1:17" x14ac:dyDescent="0.3">
      <c r="A308" t="s">
        <v>718</v>
      </c>
      <c r="B308" t="s">
        <v>719</v>
      </c>
      <c r="C308" t="s">
        <v>3116</v>
      </c>
      <c r="D308" t="s">
        <v>404</v>
      </c>
      <c r="E308">
        <v>23653.510178100001</v>
      </c>
      <c r="F308">
        <v>6622.55</v>
      </c>
      <c r="G308">
        <v>152.451439287021</v>
      </c>
      <c r="H308">
        <v>6.32231108704545</v>
      </c>
      <c r="I308">
        <v>16.4694588923692</v>
      </c>
      <c r="J308">
        <v>3.9278852161249702</v>
      </c>
      <c r="K308">
        <v>6491.7330082737899</v>
      </c>
      <c r="L308">
        <v>5184.2439344220902</v>
      </c>
      <c r="M308">
        <v>43.0911699395173</v>
      </c>
      <c r="N308">
        <v>1.02035549811091</v>
      </c>
      <c r="O308">
        <v>11.671486058995299</v>
      </c>
      <c r="P308">
        <v>169.18199369982699</v>
      </c>
    </row>
    <row r="309" spans="1:17" x14ac:dyDescent="0.3">
      <c r="A309" t="s">
        <v>720</v>
      </c>
      <c r="B309" t="s">
        <v>721</v>
      </c>
      <c r="C309" t="s">
        <v>3129</v>
      </c>
      <c r="D309" t="s">
        <v>133</v>
      </c>
      <c r="E309">
        <v>23557.982335465</v>
      </c>
      <c r="F309">
        <v>689.05</v>
      </c>
      <c r="G309">
        <v>203.20358360224</v>
      </c>
      <c r="H309">
        <v>5.1476777006934604</v>
      </c>
      <c r="I309">
        <v>86.581374912777505</v>
      </c>
      <c r="J309">
        <v>-2.2021293839748499</v>
      </c>
      <c r="K309">
        <v>666.818234114647</v>
      </c>
      <c r="L309">
        <v>485.97689415051502</v>
      </c>
      <c r="M309">
        <v>32.8820501520173</v>
      </c>
      <c r="N309">
        <v>0.58997423336575705</v>
      </c>
      <c r="O309">
        <v>15.5576518394891</v>
      </c>
      <c r="P309">
        <v>213.20454545454501</v>
      </c>
      <c r="Q309">
        <v>0.26369732358194897</v>
      </c>
    </row>
    <row r="310" spans="1:17" x14ac:dyDescent="0.3">
      <c r="A310" t="s">
        <v>722</v>
      </c>
      <c r="B310" t="s">
        <v>723</v>
      </c>
      <c r="C310" t="s">
        <v>3128</v>
      </c>
      <c r="D310" t="s">
        <v>288</v>
      </c>
      <c r="E310">
        <v>23379.239944069999</v>
      </c>
      <c r="F310">
        <v>373.85</v>
      </c>
      <c r="G310">
        <v>56.1916639356904</v>
      </c>
      <c r="H310">
        <v>12.7028401032702</v>
      </c>
      <c r="I310">
        <v>-31.3829365298261</v>
      </c>
      <c r="J310">
        <v>-6.5890020188582596</v>
      </c>
      <c r="K310">
        <v>396.10497727155098</v>
      </c>
      <c r="L310">
        <v>381.77323883010001</v>
      </c>
      <c r="M310">
        <v>25.950964247536</v>
      </c>
      <c r="N310">
        <v>1.10872486352196</v>
      </c>
      <c r="O310">
        <v>34.331951317373203</v>
      </c>
      <c r="P310">
        <v>81.877888591583499</v>
      </c>
      <c r="Q310">
        <v>0.112313384283554</v>
      </c>
    </row>
    <row r="311" spans="1:17" x14ac:dyDescent="0.3">
      <c r="A311" t="s">
        <v>724</v>
      </c>
      <c r="B311" t="s">
        <v>725</v>
      </c>
      <c r="C311" t="s">
        <v>3127</v>
      </c>
      <c r="D311" t="s">
        <v>159</v>
      </c>
      <c r="E311">
        <v>23319.450337679998</v>
      </c>
      <c r="F311">
        <v>765.35</v>
      </c>
      <c r="G311">
        <v>95.879506597473096</v>
      </c>
      <c r="H311">
        <v>9.1084520406192109</v>
      </c>
      <c r="I311">
        <v>34.612914327957398</v>
      </c>
      <c r="J311">
        <v>-2.2222828911285499</v>
      </c>
      <c r="K311">
        <v>727.56896941457705</v>
      </c>
      <c r="L311">
        <v>606.42968992002295</v>
      </c>
      <c r="M311">
        <v>41.2595103245771</v>
      </c>
      <c r="N311">
        <v>1.09712164911279</v>
      </c>
      <c r="O311">
        <v>10.2698111974913</v>
      </c>
      <c r="P311">
        <v>145.30448717948701</v>
      </c>
      <c r="Q311">
        <v>0.14187856813393299</v>
      </c>
    </row>
    <row r="312" spans="1:17" x14ac:dyDescent="0.3">
      <c r="A312" t="s">
        <v>726</v>
      </c>
      <c r="B312" t="s">
        <v>727</v>
      </c>
      <c r="C312" t="s">
        <v>3122</v>
      </c>
      <c r="D312" t="s">
        <v>524</v>
      </c>
      <c r="E312">
        <v>23070.3471322</v>
      </c>
      <c r="F312">
        <v>1260.5</v>
      </c>
      <c r="G312">
        <v>90.305750834492201</v>
      </c>
      <c r="H312">
        <v>6.7039896843773705E-2</v>
      </c>
      <c r="I312">
        <v>11.477463085047299</v>
      </c>
      <c r="J312">
        <v>-2.6159495458420801</v>
      </c>
      <c r="K312">
        <v>1409.7296094047799</v>
      </c>
      <c r="L312">
        <v>1233.9554316082999</v>
      </c>
      <c r="M312">
        <v>21.986231088267299</v>
      </c>
      <c r="N312">
        <v>0.76905789997046703</v>
      </c>
      <c r="O312">
        <v>40.892502975009897</v>
      </c>
      <c r="P312">
        <v>110.434056761268</v>
      </c>
      <c r="Q312">
        <v>6.8409584819861993E-2</v>
      </c>
    </row>
    <row r="313" spans="1:17" hidden="1" x14ac:dyDescent="0.3">
      <c r="A313" t="s">
        <v>728</v>
      </c>
      <c r="B313" t="s">
        <v>729</v>
      </c>
      <c r="C313" t="s">
        <v>3131</v>
      </c>
      <c r="D313" t="s">
        <v>730</v>
      </c>
      <c r="E313">
        <v>23025.673136879999</v>
      </c>
      <c r="F313">
        <v>92.93</v>
      </c>
      <c r="G313">
        <v>56.556083321703703</v>
      </c>
      <c r="H313">
        <v>2.7188919442576398</v>
      </c>
      <c r="I313">
        <v>1.77189030698455</v>
      </c>
      <c r="J313">
        <v>0.498719902255016</v>
      </c>
      <c r="K313">
        <v>98.434462955735299</v>
      </c>
      <c r="L313">
        <v>88.4028304447111</v>
      </c>
      <c r="M313">
        <v>50.681017208567297</v>
      </c>
      <c r="N313">
        <v>0.62018380740758305</v>
      </c>
      <c r="O313">
        <v>14.709996771763601</v>
      </c>
      <c r="P313">
        <v>80.973709834469304</v>
      </c>
      <c r="Q313">
        <v>2.0612820630179999E-2</v>
      </c>
    </row>
    <row r="314" spans="1:17" x14ac:dyDescent="0.3">
      <c r="A314" t="s">
        <v>731</v>
      </c>
      <c r="B314" t="s">
        <v>732</v>
      </c>
      <c r="C314" t="s">
        <v>3116</v>
      </c>
      <c r="D314" t="s">
        <v>404</v>
      </c>
      <c r="E314">
        <v>23012.51335773</v>
      </c>
      <c r="F314">
        <v>1025.6500000000001</v>
      </c>
      <c r="G314">
        <v>-19.065069709785</v>
      </c>
      <c r="H314">
        <v>2.52626888151931</v>
      </c>
      <c r="I314">
        <v>12.999270556270501</v>
      </c>
      <c r="J314">
        <v>-3.1045706215252298</v>
      </c>
      <c r="K314">
        <v>1040.9831222627099</v>
      </c>
      <c r="L314">
        <v>970.11818641781895</v>
      </c>
      <c r="M314">
        <v>36.3640867095299</v>
      </c>
      <c r="N314">
        <v>0.67126060980367397</v>
      </c>
      <c r="O314">
        <v>11.519524204163201</v>
      </c>
      <c r="P314">
        <v>39.241107792560399</v>
      </c>
      <c r="Q314">
        <v>-6.9949891593703004E-2</v>
      </c>
    </row>
    <row r="315" spans="1:17" x14ac:dyDescent="0.3">
      <c r="A315" t="s">
        <v>733</v>
      </c>
      <c r="B315" t="s">
        <v>734</v>
      </c>
      <c r="C315" t="s">
        <v>3127</v>
      </c>
      <c r="D315" t="s">
        <v>117</v>
      </c>
      <c r="E315">
        <v>22826.9663507</v>
      </c>
      <c r="F315">
        <v>821</v>
      </c>
      <c r="G315">
        <v>76.912887309464594</v>
      </c>
      <c r="H315">
        <v>0.21631813757425</v>
      </c>
      <c r="I315">
        <v>25.4158712682204</v>
      </c>
      <c r="J315">
        <v>-0.68497311000556504</v>
      </c>
      <c r="K315">
        <v>852.60925971823201</v>
      </c>
      <c r="L315">
        <v>705.06741535198603</v>
      </c>
      <c r="M315">
        <v>19.147463179182601</v>
      </c>
      <c r="N315">
        <v>0.322250804351288</v>
      </c>
      <c r="O315">
        <v>16.552984165651601</v>
      </c>
      <c r="P315">
        <v>95.383150880532995</v>
      </c>
      <c r="Q315">
        <v>0.105807735519909</v>
      </c>
    </row>
    <row r="316" spans="1:17" x14ac:dyDescent="0.3">
      <c r="A316" t="s">
        <v>735</v>
      </c>
      <c r="B316" t="s">
        <v>736</v>
      </c>
      <c r="C316" t="s">
        <v>3116</v>
      </c>
      <c r="D316" t="s">
        <v>589</v>
      </c>
      <c r="E316">
        <v>22720.6588914399</v>
      </c>
      <c r="F316">
        <v>874.4</v>
      </c>
      <c r="G316">
        <v>2.7530033209940701</v>
      </c>
      <c r="H316">
        <v>-4.7331901412084401</v>
      </c>
      <c r="I316">
        <v>4.0116684281849002</v>
      </c>
      <c r="J316">
        <v>-5.6205036075727497</v>
      </c>
      <c r="K316">
        <v>942.69649882685701</v>
      </c>
      <c r="L316">
        <v>829.90022373909301</v>
      </c>
      <c r="M316">
        <v>20.059903801125401</v>
      </c>
      <c r="N316">
        <v>0.39040495493461902</v>
      </c>
      <c r="O316">
        <v>37.4885635864592</v>
      </c>
      <c r="P316">
        <v>44.768211920529801</v>
      </c>
      <c r="Q316">
        <v>8.1778862743989003E-2</v>
      </c>
    </row>
    <row r="317" spans="1:17" x14ac:dyDescent="0.3">
      <c r="A317" t="s">
        <v>737</v>
      </c>
      <c r="B317" t="s">
        <v>738</v>
      </c>
      <c r="C317" t="s">
        <v>3117</v>
      </c>
      <c r="D317" t="s">
        <v>739</v>
      </c>
      <c r="E317">
        <v>22283.106560420001</v>
      </c>
      <c r="F317">
        <v>1318.6</v>
      </c>
      <c r="G317">
        <v>34.036763709094402</v>
      </c>
      <c r="H317">
        <v>11.581116444156899</v>
      </c>
      <c r="I317">
        <v>35.834882441498202</v>
      </c>
      <c r="J317">
        <v>11.6541630121294</v>
      </c>
      <c r="K317">
        <v>1230.70734690053</v>
      </c>
      <c r="L317">
        <v>1115.4509971585601</v>
      </c>
      <c r="M317">
        <v>60.277167927356501</v>
      </c>
      <c r="N317">
        <v>2.8618347699562898</v>
      </c>
      <c r="O317">
        <v>13.377824965872801</v>
      </c>
      <c r="P317">
        <v>102.47216890595</v>
      </c>
      <c r="Q317">
        <v>0.10832092309145799</v>
      </c>
    </row>
    <row r="318" spans="1:17" x14ac:dyDescent="0.3">
      <c r="A318" t="s">
        <v>740</v>
      </c>
      <c r="B318" t="s">
        <v>741</v>
      </c>
      <c r="C318" t="s">
        <v>3125</v>
      </c>
      <c r="D318" t="s">
        <v>95</v>
      </c>
      <c r="E318">
        <v>22259.20803573</v>
      </c>
      <c r="F318">
        <v>275.35000000000002</v>
      </c>
      <c r="G318">
        <v>-37.796564747145702</v>
      </c>
      <c r="H318">
        <v>-2.5977861868395098</v>
      </c>
      <c r="I318">
        <v>-8.6082689998548894</v>
      </c>
      <c r="J318">
        <v>-1.5257611691769899</v>
      </c>
      <c r="K318">
        <v>294.37073304428901</v>
      </c>
      <c r="L318">
        <v>294.110090737311</v>
      </c>
      <c r="M318">
        <v>27.931668814687299</v>
      </c>
      <c r="N318">
        <v>0.42625818533860499</v>
      </c>
      <c r="O318">
        <v>29.762120936989199</v>
      </c>
      <c r="P318">
        <v>9.33095096287472</v>
      </c>
      <c r="Q318">
        <v>-9.3747563995295005E-2</v>
      </c>
    </row>
    <row r="319" spans="1:17" x14ac:dyDescent="0.3">
      <c r="A319" t="s">
        <v>742</v>
      </c>
      <c r="B319" t="s">
        <v>743</v>
      </c>
      <c r="C319" t="s">
        <v>3130</v>
      </c>
      <c r="D319" t="s">
        <v>166</v>
      </c>
      <c r="E319">
        <v>21866.097020950001</v>
      </c>
      <c r="F319">
        <v>7426.9</v>
      </c>
      <c r="G319">
        <v>-6.27955853661196</v>
      </c>
      <c r="H319">
        <v>3.82936663601425</v>
      </c>
      <c r="I319">
        <v>16.494402763396501</v>
      </c>
      <c r="J319">
        <v>-2.1605891186121502</v>
      </c>
      <c r="K319">
        <v>7680.4725796712801</v>
      </c>
      <c r="L319">
        <v>7085.0781499740797</v>
      </c>
      <c r="M319">
        <v>28.923087053793498</v>
      </c>
      <c r="N319">
        <v>0.83132974645497804</v>
      </c>
      <c r="O319">
        <v>10.140166152769</v>
      </c>
      <c r="P319">
        <v>43.519135820361903</v>
      </c>
      <c r="Q319">
        <v>-8.9919485544472003E-2</v>
      </c>
    </row>
    <row r="320" spans="1:17" x14ac:dyDescent="0.3">
      <c r="A320" t="s">
        <v>744</v>
      </c>
      <c r="B320" t="s">
        <v>745</v>
      </c>
      <c r="C320" t="s">
        <v>3114</v>
      </c>
      <c r="D320" t="s">
        <v>183</v>
      </c>
      <c r="E320">
        <v>21787.02228424</v>
      </c>
      <c r="F320">
        <v>386.15</v>
      </c>
      <c r="G320">
        <v>18.719237749125</v>
      </c>
      <c r="H320">
        <v>2.1235409931841902</v>
      </c>
      <c r="I320">
        <v>17.524210196622501</v>
      </c>
      <c r="J320">
        <v>-1.8667593350459599</v>
      </c>
      <c r="K320">
        <v>394.46361967395802</v>
      </c>
      <c r="L320">
        <v>349.29263071178701</v>
      </c>
      <c r="M320">
        <v>27.726453583126801</v>
      </c>
      <c r="N320">
        <v>0.28682709464554501</v>
      </c>
      <c r="O320">
        <v>21.636669687945101</v>
      </c>
      <c r="P320">
        <v>51.728880157170899</v>
      </c>
      <c r="Q320">
        <v>1.0603303425596001E-2</v>
      </c>
    </row>
    <row r="321" spans="1:17" x14ac:dyDescent="0.3">
      <c r="A321" t="s">
        <v>746</v>
      </c>
      <c r="B321" t="s">
        <v>747</v>
      </c>
      <c r="C321" t="s">
        <v>3116</v>
      </c>
      <c r="D321" t="s">
        <v>404</v>
      </c>
      <c r="E321">
        <v>21686.717052885</v>
      </c>
      <c r="F321">
        <v>4400.45</v>
      </c>
      <c r="G321">
        <v>67.115007459266906</v>
      </c>
      <c r="H321">
        <v>7.8054426715201899</v>
      </c>
      <c r="I321">
        <v>26.3156443554121</v>
      </c>
      <c r="J321">
        <v>2.7192640776037398</v>
      </c>
      <c r="K321">
        <v>4406.2835946057203</v>
      </c>
      <c r="L321">
        <v>3731.2181706227202</v>
      </c>
      <c r="M321">
        <v>38.670658936397203</v>
      </c>
      <c r="N321">
        <v>1.0675496208945701</v>
      </c>
      <c r="O321">
        <v>12.9395857241873</v>
      </c>
      <c r="P321">
        <v>97.329596412556</v>
      </c>
      <c r="Q321">
        <v>2.7474003235366001E-2</v>
      </c>
    </row>
    <row r="322" spans="1:17" x14ac:dyDescent="0.3">
      <c r="A322" t="s">
        <v>748</v>
      </c>
      <c r="B322" t="s">
        <v>749</v>
      </c>
      <c r="C322" t="s">
        <v>3126</v>
      </c>
      <c r="D322" t="s">
        <v>750</v>
      </c>
      <c r="E322">
        <v>21583.143661574999</v>
      </c>
      <c r="F322">
        <v>313.14999999999998</v>
      </c>
      <c r="G322">
        <v>79.685257104005302</v>
      </c>
      <c r="H322">
        <v>10.0287611281152</v>
      </c>
      <c r="I322">
        <v>47.091803767968003</v>
      </c>
      <c r="J322">
        <v>4.5346439086576797</v>
      </c>
      <c r="K322">
        <v>307.85297326297899</v>
      </c>
      <c r="L322">
        <v>247.624739928861</v>
      </c>
      <c r="M322">
        <v>39.560671011957503</v>
      </c>
      <c r="N322">
        <v>0.39805442111594103</v>
      </c>
      <c r="O322">
        <v>10.681781893661199</v>
      </c>
      <c r="P322">
        <v>111.159811193526</v>
      </c>
      <c r="Q322">
        <v>4.4092315217091997E-2</v>
      </c>
    </row>
    <row r="323" spans="1:17" x14ac:dyDescent="0.3">
      <c r="A323" t="s">
        <v>751</v>
      </c>
      <c r="B323" t="s">
        <v>752</v>
      </c>
      <c r="C323" t="s">
        <v>3120</v>
      </c>
      <c r="D323" t="s">
        <v>51</v>
      </c>
      <c r="E323">
        <v>21431.277409720002</v>
      </c>
      <c r="F323">
        <v>1090.3</v>
      </c>
      <c r="G323">
        <v>26.0423490704652</v>
      </c>
      <c r="H323">
        <v>6.4686289850070402</v>
      </c>
      <c r="I323">
        <v>4.9537591128288003</v>
      </c>
      <c r="J323">
        <v>3.5871953835185999</v>
      </c>
      <c r="K323">
        <v>1151.75609600184</v>
      </c>
      <c r="L323">
        <v>1020.8159566926</v>
      </c>
      <c r="M323">
        <v>28.963326000494199</v>
      </c>
      <c r="N323">
        <v>0.64215536855673905</v>
      </c>
      <c r="O323">
        <v>19.590938273869501</v>
      </c>
      <c r="P323">
        <v>54.1822809870607</v>
      </c>
      <c r="Q323">
        <v>1.9907796514924001E-2</v>
      </c>
    </row>
    <row r="324" spans="1:17" x14ac:dyDescent="0.3">
      <c r="A324" t="s">
        <v>753</v>
      </c>
      <c r="B324" t="s">
        <v>754</v>
      </c>
      <c r="C324" t="s">
        <v>3127</v>
      </c>
      <c r="D324" t="s">
        <v>456</v>
      </c>
      <c r="E324">
        <v>21198.243670200001</v>
      </c>
      <c r="F324">
        <v>333</v>
      </c>
      <c r="G324">
        <v>62.895292735705702</v>
      </c>
      <c r="H324">
        <v>1.2927616909947099</v>
      </c>
      <c r="I324">
        <v>25.694366625351201</v>
      </c>
      <c r="J324">
        <v>-2.5764930119546099</v>
      </c>
      <c r="K324">
        <v>346.52707596616398</v>
      </c>
      <c r="L324">
        <v>287.93745274717099</v>
      </c>
      <c r="M324">
        <v>26.964915515456401</v>
      </c>
      <c r="N324">
        <v>0.65921103765883204</v>
      </c>
      <c r="O324">
        <v>15.270270270270199</v>
      </c>
      <c r="P324">
        <v>101.818181818181</v>
      </c>
      <c r="Q324">
        <v>0.17502491931184999</v>
      </c>
    </row>
    <row r="325" spans="1:17" x14ac:dyDescent="0.3">
      <c r="A325" t="s">
        <v>755</v>
      </c>
      <c r="B325" t="s">
        <v>756</v>
      </c>
      <c r="C325" t="s">
        <v>3117</v>
      </c>
      <c r="D325" t="s">
        <v>739</v>
      </c>
      <c r="E325">
        <v>21197.165852279999</v>
      </c>
      <c r="F325">
        <v>220.6</v>
      </c>
      <c r="G325">
        <v>-36.9077154290826</v>
      </c>
      <c r="H325">
        <v>-11.807549337855701</v>
      </c>
      <c r="I325">
        <v>-30.620746370046</v>
      </c>
      <c r="J325">
        <v>-3.3296805434784198</v>
      </c>
      <c r="K325">
        <v>268.76395985691101</v>
      </c>
      <c r="L325">
        <v>274.46665465670799</v>
      </c>
      <c r="M325">
        <v>15.5416065460031</v>
      </c>
      <c r="N325">
        <v>0.38481279860741902</v>
      </c>
      <c r="O325">
        <v>74.206708975521295</v>
      </c>
      <c r="P325">
        <v>0.73059360730594003</v>
      </c>
      <c r="Q325">
        <v>5.9779232852596002E-2</v>
      </c>
    </row>
    <row r="326" spans="1:17" x14ac:dyDescent="0.3">
      <c r="A326" t="s">
        <v>757</v>
      </c>
      <c r="B326" t="s">
        <v>758</v>
      </c>
      <c r="C326" t="s">
        <v>3120</v>
      </c>
      <c r="D326" t="s">
        <v>253</v>
      </c>
      <c r="E326">
        <v>21057.311454375002</v>
      </c>
      <c r="F326">
        <v>526.25</v>
      </c>
      <c r="G326">
        <v>20.0808965100046</v>
      </c>
      <c r="H326">
        <v>5.07692155357626</v>
      </c>
      <c r="I326">
        <v>24.497832600751501</v>
      </c>
      <c r="J326">
        <v>1.9790217006634601</v>
      </c>
      <c r="K326">
        <v>520.64991948951297</v>
      </c>
      <c r="L326">
        <v>450.78135015720699</v>
      </c>
      <c r="M326">
        <v>35.084218025314598</v>
      </c>
      <c r="N326">
        <v>0.65440405903217702</v>
      </c>
      <c r="O326">
        <v>10.2137767220902</v>
      </c>
      <c r="P326">
        <v>50.357142857142797</v>
      </c>
      <c r="Q326">
        <v>0.108416077571294</v>
      </c>
    </row>
    <row r="327" spans="1:17" x14ac:dyDescent="0.3">
      <c r="A327" t="s">
        <v>759</v>
      </c>
      <c r="B327" t="s">
        <v>760</v>
      </c>
      <c r="C327" t="s">
        <v>3116</v>
      </c>
      <c r="D327" t="s">
        <v>220</v>
      </c>
      <c r="E327">
        <v>20825.107645929998</v>
      </c>
      <c r="F327">
        <v>722.35</v>
      </c>
      <c r="G327">
        <v>48.062507317311301</v>
      </c>
      <c r="H327">
        <v>3.2893923584496201</v>
      </c>
      <c r="I327">
        <v>31.729430649868601</v>
      </c>
      <c r="J327">
        <v>10.2797681116653</v>
      </c>
      <c r="K327">
        <v>719.95174469815697</v>
      </c>
      <c r="L327">
        <v>619.82942260423204</v>
      </c>
      <c r="M327">
        <v>46.109286272292898</v>
      </c>
      <c r="N327">
        <v>2.0457679673943399</v>
      </c>
      <c r="O327">
        <v>11.3033847857686</v>
      </c>
      <c r="P327">
        <v>70.768321513002306</v>
      </c>
      <c r="Q327">
        <v>-2.0055151837838001E-2</v>
      </c>
    </row>
    <row r="328" spans="1:17" x14ac:dyDescent="0.3">
      <c r="A328" t="s">
        <v>761</v>
      </c>
      <c r="B328" t="s">
        <v>762</v>
      </c>
      <c r="C328" t="s">
        <v>3118</v>
      </c>
      <c r="D328" t="s">
        <v>122</v>
      </c>
      <c r="E328">
        <v>20805.507247099998</v>
      </c>
      <c r="F328">
        <v>830.95</v>
      </c>
      <c r="G328">
        <v>60.444030988251399</v>
      </c>
      <c r="H328">
        <v>-2.1780512317951199</v>
      </c>
      <c r="I328">
        <v>52.086176744749203</v>
      </c>
      <c r="J328">
        <v>5.3568250444592502</v>
      </c>
      <c r="K328">
        <v>861.16685747928398</v>
      </c>
      <c r="L328">
        <v>703.61213286237</v>
      </c>
      <c r="M328">
        <v>31.361520935334301</v>
      </c>
      <c r="N328">
        <v>0.67916251539612604</v>
      </c>
      <c r="O328">
        <v>21.300920633010399</v>
      </c>
      <c r="P328">
        <v>84.573522878720496</v>
      </c>
    </row>
    <row r="329" spans="1:17" x14ac:dyDescent="0.3">
      <c r="A329" t="s">
        <v>763</v>
      </c>
      <c r="B329" t="s">
        <v>764</v>
      </c>
      <c r="C329" t="s">
        <v>3115</v>
      </c>
      <c r="D329" t="s">
        <v>765</v>
      </c>
      <c r="E329">
        <v>20700.5609941</v>
      </c>
      <c r="F329">
        <v>1474.85</v>
      </c>
      <c r="G329">
        <v>19.336749590863601</v>
      </c>
      <c r="H329">
        <v>-9.8409881584147194E-2</v>
      </c>
      <c r="I329">
        <v>29.444132147049199</v>
      </c>
      <c r="J329">
        <v>-5.5551295117738704</v>
      </c>
      <c r="K329">
        <v>1546.5158028984099</v>
      </c>
      <c r="L329">
        <v>1357.75786232418</v>
      </c>
      <c r="M329">
        <v>23.124997639865501</v>
      </c>
      <c r="N329">
        <v>0.51037809400496903</v>
      </c>
      <c r="O329">
        <v>16.283011831711701</v>
      </c>
      <c r="P329">
        <v>49.2536558214845</v>
      </c>
      <c r="Q329">
        <v>2.5850209949108E-2</v>
      </c>
    </row>
    <row r="330" spans="1:17" x14ac:dyDescent="0.3">
      <c r="A330" t="s">
        <v>766</v>
      </c>
      <c r="B330" t="s">
        <v>767</v>
      </c>
      <c r="C330" t="s">
        <v>3125</v>
      </c>
      <c r="D330" t="s">
        <v>768</v>
      </c>
      <c r="E330">
        <v>20492.561752500002</v>
      </c>
      <c r="F330">
        <v>1286.75</v>
      </c>
      <c r="G330">
        <v>-14.372997390159799</v>
      </c>
      <c r="H330">
        <v>-5.1361692335177702</v>
      </c>
      <c r="I330">
        <v>-1.2127522655219001</v>
      </c>
      <c r="J330">
        <v>-1.2481153919232699</v>
      </c>
      <c r="K330">
        <v>1416.08997728382</v>
      </c>
      <c r="L330">
        <v>1355.9133946413001</v>
      </c>
      <c r="M330">
        <v>13.0286097879374</v>
      </c>
      <c r="N330">
        <v>0.907560830085401</v>
      </c>
      <c r="O330">
        <v>22.688945016514399</v>
      </c>
      <c r="P330">
        <v>15.8868825145224</v>
      </c>
      <c r="Q330">
        <v>-2.4872695776690001E-2</v>
      </c>
    </row>
    <row r="331" spans="1:17" x14ac:dyDescent="0.3">
      <c r="A331" t="s">
        <v>769</v>
      </c>
      <c r="B331" t="s">
        <v>770</v>
      </c>
      <c r="C331" t="s">
        <v>3114</v>
      </c>
      <c r="D331" t="s">
        <v>268</v>
      </c>
      <c r="E331">
        <v>20441.203187743999</v>
      </c>
      <c r="F331">
        <v>206.66</v>
      </c>
      <c r="G331">
        <v>32.072060563307602</v>
      </c>
      <c r="H331">
        <v>-8.8645807990233898</v>
      </c>
      <c r="I331">
        <v>-10.2773528257023</v>
      </c>
      <c r="J331">
        <v>-3.0947349512838902</v>
      </c>
      <c r="K331">
        <v>239.46067782907701</v>
      </c>
      <c r="L331">
        <v>217.52587597106901</v>
      </c>
      <c r="M331">
        <v>17.185717058852099</v>
      </c>
      <c r="N331">
        <v>0.48885023664544303</v>
      </c>
      <c r="O331">
        <v>37.6173424949191</v>
      </c>
      <c r="P331">
        <v>56.087613293051298</v>
      </c>
      <c r="Q331">
        <v>3.0835746596012001E-2</v>
      </c>
    </row>
    <row r="332" spans="1:17" x14ac:dyDescent="0.3">
      <c r="A332" t="s">
        <v>771</v>
      </c>
      <c r="B332" t="s">
        <v>772</v>
      </c>
      <c r="C332" t="s">
        <v>3119</v>
      </c>
      <c r="D332" t="s">
        <v>209</v>
      </c>
      <c r="E332">
        <v>20311.454615319999</v>
      </c>
      <c r="F332">
        <v>1250.3499999999999</v>
      </c>
      <c r="G332">
        <v>56.7839193985508</v>
      </c>
      <c r="H332">
        <v>-1.5405829590591201E-3</v>
      </c>
      <c r="I332">
        <v>-5.4220984169560902</v>
      </c>
      <c r="J332">
        <v>-0.44657612527521401</v>
      </c>
      <c r="K332">
        <v>1315.06488644316</v>
      </c>
      <c r="L332">
        <v>1150.67437001179</v>
      </c>
      <c r="M332">
        <v>25.3246840987129</v>
      </c>
      <c r="N332">
        <v>1.0714094353579899</v>
      </c>
      <c r="O332">
        <v>15.887551485584</v>
      </c>
      <c r="P332">
        <v>107.958419958419</v>
      </c>
      <c r="Q332">
        <v>0.14831646510537899</v>
      </c>
    </row>
    <row r="333" spans="1:17" hidden="1" x14ac:dyDescent="0.3">
      <c r="A333" t="s">
        <v>773</v>
      </c>
      <c r="B333" t="s">
        <v>774</v>
      </c>
      <c r="C333" t="s">
        <v>3131</v>
      </c>
      <c r="D333" t="s">
        <v>117</v>
      </c>
      <c r="E333">
        <v>20292.80909544</v>
      </c>
      <c r="F333">
        <v>333.9</v>
      </c>
      <c r="G333">
        <v>-27.509775505661398</v>
      </c>
      <c r="H333">
        <v>-1.96362612289788</v>
      </c>
      <c r="I333">
        <v>-32.846991017132702</v>
      </c>
      <c r="J333">
        <v>-2.6769224384317201</v>
      </c>
      <c r="K333">
        <v>389.917993868873</v>
      </c>
      <c r="L333">
        <v>397.81753555757803</v>
      </c>
      <c r="M333">
        <v>23.6784949496287</v>
      </c>
      <c r="N333">
        <v>0.79863456576790703</v>
      </c>
      <c r="O333">
        <v>72.911051212938006</v>
      </c>
      <c r="P333">
        <v>10.2708058124174</v>
      </c>
      <c r="Q333">
        <v>2.2934364808154001E-2</v>
      </c>
    </row>
    <row r="334" spans="1:17" x14ac:dyDescent="0.3">
      <c r="A334" t="s">
        <v>775</v>
      </c>
      <c r="B334" t="s">
        <v>776</v>
      </c>
      <c r="C334" t="s">
        <v>3130</v>
      </c>
      <c r="D334" t="s">
        <v>436</v>
      </c>
      <c r="E334">
        <v>20270.25935312</v>
      </c>
      <c r="F334">
        <v>1946.55</v>
      </c>
      <c r="G334">
        <v>-15.824297267831099</v>
      </c>
      <c r="H334">
        <v>3.8055311699084302</v>
      </c>
      <c r="I334">
        <v>9.1595066240313692</v>
      </c>
      <c r="J334">
        <v>1.3967107394568099</v>
      </c>
      <c r="K334">
        <v>1980.1676608507801</v>
      </c>
      <c r="L334">
        <v>1875.5588267693199</v>
      </c>
      <c r="M334">
        <v>44.278357387293397</v>
      </c>
      <c r="N334">
        <v>0.85540751172896101</v>
      </c>
      <c r="O334">
        <v>19.698954560632899</v>
      </c>
      <c r="P334">
        <v>33.124743537135799</v>
      </c>
      <c r="Q334">
        <v>-3.5548961764582998E-2</v>
      </c>
    </row>
    <row r="335" spans="1:17" x14ac:dyDescent="0.3">
      <c r="A335" t="s">
        <v>777</v>
      </c>
      <c r="B335" t="s">
        <v>778</v>
      </c>
      <c r="C335" t="s">
        <v>3120</v>
      </c>
      <c r="D335" t="s">
        <v>253</v>
      </c>
      <c r="E335">
        <v>20179.827533200001</v>
      </c>
      <c r="F335">
        <v>405.2</v>
      </c>
      <c r="G335">
        <v>4.3478643586340198</v>
      </c>
      <c r="H335">
        <v>5.1837088928154698</v>
      </c>
      <c r="I335">
        <v>-30.6290207038763</v>
      </c>
      <c r="J335">
        <v>5.0947591197003197</v>
      </c>
      <c r="K335">
        <v>407.68512406656902</v>
      </c>
      <c r="L335">
        <v>385.95117665321902</v>
      </c>
      <c r="M335">
        <v>35.385572269602299</v>
      </c>
      <c r="N335">
        <v>0.42870820287561401</v>
      </c>
      <c r="O335">
        <v>37.7097729516288</v>
      </c>
      <c r="P335">
        <v>30.247508839601402</v>
      </c>
      <c r="Q335">
        <v>0.11700878147323</v>
      </c>
    </row>
    <row r="336" spans="1:17" hidden="1" x14ac:dyDescent="0.3">
      <c r="A336" t="s">
        <v>779</v>
      </c>
      <c r="B336" t="s">
        <v>780</v>
      </c>
      <c r="C336" t="s">
        <v>3131</v>
      </c>
      <c r="D336" t="s">
        <v>133</v>
      </c>
      <c r="E336">
        <v>20173.740000000002</v>
      </c>
      <c r="F336">
        <v>144.87</v>
      </c>
      <c r="G336">
        <v>-11.2718524477414</v>
      </c>
      <c r="H336">
        <v>8.0752631621442603</v>
      </c>
      <c r="I336">
        <v>-1.3365116896262701</v>
      </c>
      <c r="J336">
        <v>2.8696226196910102</v>
      </c>
      <c r="K336">
        <v>142.16660690481299</v>
      </c>
      <c r="L336">
        <v>135.86720090566499</v>
      </c>
      <c r="M336">
        <v>53.328059728626101</v>
      </c>
      <c r="N336">
        <v>0.20588459015473701</v>
      </c>
      <c r="O336">
        <v>6.8889349071581396</v>
      </c>
      <c r="P336">
        <v>20.474012474012401</v>
      </c>
    </row>
    <row r="337" spans="1:17" hidden="1" x14ac:dyDescent="0.3">
      <c r="A337" t="s">
        <v>781</v>
      </c>
      <c r="B337" t="s">
        <v>782</v>
      </c>
      <c r="C337" t="s">
        <v>3131</v>
      </c>
      <c r="D337" t="s">
        <v>133</v>
      </c>
      <c r="E337">
        <v>20155.501969815999</v>
      </c>
      <c r="F337">
        <v>371.27</v>
      </c>
      <c r="G337">
        <v>-5.3601243737883397</v>
      </c>
      <c r="H337">
        <v>11.9098984941996</v>
      </c>
      <c r="I337">
        <v>-1.77519686836404</v>
      </c>
      <c r="J337">
        <v>4.9510266525513504</v>
      </c>
      <c r="K337">
        <v>355.21792228478301</v>
      </c>
      <c r="L337">
        <v>342.50295871020103</v>
      </c>
      <c r="M337">
        <v>42.778347382377802</v>
      </c>
      <c r="N337">
        <v>0.89053575210069702</v>
      </c>
      <c r="O337">
        <v>1.27400544078433</v>
      </c>
      <c r="P337">
        <v>21.927750410508999</v>
      </c>
      <c r="Q337">
        <v>-0.10379904096142301</v>
      </c>
    </row>
    <row r="338" spans="1:17" x14ac:dyDescent="0.3">
      <c r="A338" t="s">
        <v>783</v>
      </c>
      <c r="B338" t="s">
        <v>784</v>
      </c>
      <c r="C338" t="s">
        <v>3128</v>
      </c>
      <c r="D338" t="s">
        <v>504</v>
      </c>
      <c r="E338">
        <v>20141.029713466</v>
      </c>
      <c r="F338">
        <v>166.97</v>
      </c>
      <c r="G338">
        <v>-33.898123554865201</v>
      </c>
      <c r="H338">
        <v>-12.1726388113367</v>
      </c>
      <c r="I338">
        <v>-7.1259400732777101</v>
      </c>
      <c r="J338">
        <v>-1.57720811845797</v>
      </c>
      <c r="K338">
        <v>182.42280809631799</v>
      </c>
      <c r="L338">
        <v>176.17920630003701</v>
      </c>
      <c r="M338">
        <v>22.883309675327499</v>
      </c>
      <c r="N338">
        <v>0.51193674205258799</v>
      </c>
      <c r="O338">
        <v>33.401209798167301</v>
      </c>
      <c r="P338">
        <v>17.3778558875219</v>
      </c>
      <c r="Q338">
        <v>2.3390941353377E-2</v>
      </c>
    </row>
    <row r="339" spans="1:17" x14ac:dyDescent="0.3">
      <c r="A339" t="s">
        <v>785</v>
      </c>
      <c r="B339" t="s">
        <v>786</v>
      </c>
      <c r="C339" t="s">
        <v>3129</v>
      </c>
      <c r="D339" t="s">
        <v>133</v>
      </c>
      <c r="E339">
        <v>20111.997756285</v>
      </c>
      <c r="F339">
        <v>1431.35</v>
      </c>
      <c r="G339">
        <v>155.04618351216999</v>
      </c>
      <c r="H339">
        <v>2.0006605776166801</v>
      </c>
      <c r="I339">
        <v>6.6808127525025496</v>
      </c>
      <c r="J339">
        <v>0.55087382524620598</v>
      </c>
      <c r="K339">
        <v>1498.4866146192101</v>
      </c>
      <c r="L339">
        <v>1286.09279744011</v>
      </c>
      <c r="M339">
        <v>24.218820210674998</v>
      </c>
      <c r="N339">
        <v>0.62889727766802805</v>
      </c>
      <c r="O339">
        <v>15.066196248297</v>
      </c>
      <c r="P339">
        <v>179.01559454190999</v>
      </c>
    </row>
    <row r="340" spans="1:17" x14ac:dyDescent="0.3">
      <c r="A340" t="s">
        <v>787</v>
      </c>
      <c r="B340" t="s">
        <v>788</v>
      </c>
      <c r="C340" t="s">
        <v>3127</v>
      </c>
      <c r="D340" t="s">
        <v>789</v>
      </c>
      <c r="E340">
        <v>19872.876163935001</v>
      </c>
      <c r="F340">
        <v>468.15</v>
      </c>
      <c r="G340">
        <v>47.989619782423297</v>
      </c>
      <c r="H340">
        <v>0.48933797822415298</v>
      </c>
      <c r="I340">
        <v>8.2565216497477394</v>
      </c>
      <c r="J340">
        <v>-0.56868598105648605</v>
      </c>
      <c r="K340">
        <v>531.72996358910802</v>
      </c>
      <c r="L340">
        <v>489.61719574656502</v>
      </c>
      <c r="M340">
        <v>26.454752397085301</v>
      </c>
      <c r="N340">
        <v>0.93315090480812701</v>
      </c>
      <c r="O340">
        <v>59.799209655025102</v>
      </c>
      <c r="P340">
        <v>75.468515742128901</v>
      </c>
      <c r="Q340">
        <v>0.237729323254913</v>
      </c>
    </row>
    <row r="341" spans="1:17" x14ac:dyDescent="0.3">
      <c r="A341" t="s">
        <v>790</v>
      </c>
      <c r="B341" t="s">
        <v>791</v>
      </c>
      <c r="C341" t="s">
        <v>3122</v>
      </c>
      <c r="D341" t="s">
        <v>192</v>
      </c>
      <c r="E341">
        <v>19798.708546419999</v>
      </c>
      <c r="F341">
        <v>1674.35</v>
      </c>
      <c r="G341">
        <v>25.492568032340799</v>
      </c>
      <c r="H341">
        <v>-4.5250635174009499</v>
      </c>
      <c r="I341">
        <v>-14.772686844638899</v>
      </c>
      <c r="J341">
        <v>-0.112105811274088</v>
      </c>
      <c r="K341">
        <v>1848.96583578388</v>
      </c>
      <c r="L341">
        <v>1817.6372229983101</v>
      </c>
      <c r="M341">
        <v>30.049599435971299</v>
      </c>
      <c r="N341">
        <v>0.51845845170468496</v>
      </c>
      <c r="O341">
        <v>45.032400633081402</v>
      </c>
      <c r="P341">
        <v>50.388467238514401</v>
      </c>
      <c r="Q341">
        <v>0.187272577789693</v>
      </c>
    </row>
    <row r="342" spans="1:17" x14ac:dyDescent="0.3">
      <c r="A342" t="s">
        <v>792</v>
      </c>
      <c r="B342" t="s">
        <v>793</v>
      </c>
      <c r="C342" t="s">
        <v>3127</v>
      </c>
      <c r="D342" t="s">
        <v>265</v>
      </c>
      <c r="E342">
        <v>19635.762116270002</v>
      </c>
      <c r="F342">
        <v>620.65</v>
      </c>
      <c r="G342">
        <v>10.7298171867614</v>
      </c>
      <c r="H342">
        <v>-4.8169401206840101</v>
      </c>
      <c r="I342">
        <v>-8.3960787225844697</v>
      </c>
      <c r="J342">
        <v>-0.80102711891989198</v>
      </c>
      <c r="K342">
        <v>678.998523376663</v>
      </c>
      <c r="L342">
        <v>644.44183366148604</v>
      </c>
      <c r="M342">
        <v>22.416775689663901</v>
      </c>
      <c r="N342">
        <v>0.61164996447442699</v>
      </c>
      <c r="O342">
        <v>28.727946507693499</v>
      </c>
      <c r="P342">
        <v>32.958440445586902</v>
      </c>
      <c r="Q342">
        <v>0.108007822042179</v>
      </c>
    </row>
    <row r="343" spans="1:17" x14ac:dyDescent="0.3">
      <c r="A343" t="s">
        <v>794</v>
      </c>
      <c r="B343" t="s">
        <v>795</v>
      </c>
      <c r="C343" t="s">
        <v>3124</v>
      </c>
      <c r="D343" t="s">
        <v>77</v>
      </c>
      <c r="E343">
        <v>19537.835440300001</v>
      </c>
      <c r="F343">
        <v>826.85</v>
      </c>
      <c r="G343">
        <v>-39.618893844133297</v>
      </c>
      <c r="H343">
        <v>4.5183419066853396</v>
      </c>
      <c r="I343">
        <v>-5.7054656197245803</v>
      </c>
      <c r="J343">
        <v>-2.2415008199761099</v>
      </c>
      <c r="K343">
        <v>843.65322312140199</v>
      </c>
      <c r="L343">
        <v>844.56188556766006</v>
      </c>
      <c r="M343">
        <v>23.940004417360601</v>
      </c>
      <c r="N343">
        <v>0.66997016823050504</v>
      </c>
      <c r="O343">
        <v>27.979681925379399</v>
      </c>
      <c r="P343">
        <v>18.121428571428499</v>
      </c>
      <c r="Q343">
        <v>-9.6100695203515996E-2</v>
      </c>
    </row>
    <row r="344" spans="1:17" x14ac:dyDescent="0.3">
      <c r="A344" t="s">
        <v>796</v>
      </c>
      <c r="B344" t="s">
        <v>797</v>
      </c>
      <c r="C344" t="s">
        <v>3125</v>
      </c>
      <c r="D344" t="s">
        <v>798</v>
      </c>
      <c r="E344">
        <v>19519.008036449999</v>
      </c>
      <c r="F344">
        <v>878.55</v>
      </c>
      <c r="G344">
        <v>16.2744291661962</v>
      </c>
      <c r="H344">
        <v>3.87692510656631</v>
      </c>
      <c r="I344">
        <v>27.8837211597052</v>
      </c>
      <c r="J344">
        <v>0.23570250662966999</v>
      </c>
      <c r="K344">
        <v>837.26176850019897</v>
      </c>
      <c r="L344">
        <v>743.97967246530902</v>
      </c>
      <c r="M344">
        <v>46.273165091484501</v>
      </c>
      <c r="N344">
        <v>0.61286811151252596</v>
      </c>
      <c r="O344">
        <v>6.4253599681293103</v>
      </c>
      <c r="P344">
        <v>47.904040404040302</v>
      </c>
      <c r="Q344">
        <v>5.0941828937838003E-2</v>
      </c>
    </row>
    <row r="345" spans="1:17" x14ac:dyDescent="0.3">
      <c r="A345" t="s">
        <v>799</v>
      </c>
      <c r="B345" t="s">
        <v>800</v>
      </c>
      <c r="C345" t="s">
        <v>3127</v>
      </c>
      <c r="D345" t="s">
        <v>554</v>
      </c>
      <c r="E345">
        <v>19370.532740974999</v>
      </c>
      <c r="F345">
        <v>1266.55</v>
      </c>
      <c r="G345">
        <v>18.105185324858901</v>
      </c>
      <c r="H345">
        <v>-2.6374606053006202</v>
      </c>
      <c r="I345">
        <v>19.929326711016099</v>
      </c>
      <c r="J345">
        <v>0.42488688842532402</v>
      </c>
      <c r="K345">
        <v>1391.25031053367</v>
      </c>
      <c r="L345">
        <v>1286.56050886104</v>
      </c>
      <c r="M345">
        <v>30.092876249879801</v>
      </c>
      <c r="N345">
        <v>0.88350538862766304</v>
      </c>
      <c r="O345">
        <v>34.222888950298</v>
      </c>
      <c r="P345">
        <v>52.366917293233001</v>
      </c>
      <c r="Q345">
        <v>0.115566656566117</v>
      </c>
    </row>
    <row r="346" spans="1:17" x14ac:dyDescent="0.3">
      <c r="A346" t="s">
        <v>801</v>
      </c>
      <c r="B346" t="s">
        <v>802</v>
      </c>
      <c r="C346" t="s">
        <v>3122</v>
      </c>
      <c r="D346" t="s">
        <v>192</v>
      </c>
      <c r="E346">
        <v>19349.378038884999</v>
      </c>
      <c r="F346">
        <v>510.05</v>
      </c>
      <c r="G346">
        <v>-7.2850449724510202</v>
      </c>
      <c r="H346">
        <v>-5.0652132794262803</v>
      </c>
      <c r="I346">
        <v>-2.6328017213594102</v>
      </c>
      <c r="J346">
        <v>-6.7894200055853102E-2</v>
      </c>
      <c r="K346">
        <v>553.69353665811298</v>
      </c>
      <c r="L346">
        <v>530.26668375948805</v>
      </c>
      <c r="M346">
        <v>25.9576680889489</v>
      </c>
      <c r="N346">
        <v>0.71981911422452705</v>
      </c>
      <c r="O346">
        <v>22.027252230173499</v>
      </c>
      <c r="P346">
        <v>25.381022615535802</v>
      </c>
      <c r="Q346">
        <v>6.7324546501422E-2</v>
      </c>
    </row>
    <row r="347" spans="1:17" x14ac:dyDescent="0.3">
      <c r="A347" t="s">
        <v>803</v>
      </c>
      <c r="B347" t="s">
        <v>804</v>
      </c>
      <c r="C347" t="s">
        <v>3130</v>
      </c>
      <c r="D347" t="s">
        <v>414</v>
      </c>
      <c r="E347">
        <v>19283.395054609999</v>
      </c>
      <c r="F347">
        <v>481.3</v>
      </c>
      <c r="G347">
        <v>50.488163807099298</v>
      </c>
      <c r="H347">
        <v>6.2552864260495404</v>
      </c>
      <c r="I347">
        <v>19.698581844800199</v>
      </c>
      <c r="J347">
        <v>-1.1696555170465399</v>
      </c>
      <c r="K347">
        <v>501.49171648768498</v>
      </c>
      <c r="L347">
        <v>444.47968704475301</v>
      </c>
      <c r="M347">
        <v>31.318841914206999</v>
      </c>
      <c r="N347">
        <v>0.445141526950047</v>
      </c>
      <c r="O347">
        <v>19.333056305838301</v>
      </c>
      <c r="P347">
        <v>82.691212753843203</v>
      </c>
      <c r="Q347">
        <v>1.4691757087649001E-2</v>
      </c>
    </row>
    <row r="348" spans="1:17" x14ac:dyDescent="0.3">
      <c r="A348" t="s">
        <v>805</v>
      </c>
      <c r="B348" t="s">
        <v>806</v>
      </c>
      <c r="C348" t="s">
        <v>3120</v>
      </c>
      <c r="D348" t="s">
        <v>51</v>
      </c>
      <c r="E348">
        <v>19239.44299662</v>
      </c>
      <c r="F348">
        <v>1839.05</v>
      </c>
      <c r="G348">
        <v>43.604191953353997</v>
      </c>
      <c r="H348">
        <v>-17.896366648568399</v>
      </c>
      <c r="I348">
        <v>6.5841130778585599</v>
      </c>
      <c r="J348">
        <v>2.87557107506461</v>
      </c>
      <c r="K348">
        <v>1902.45666336261</v>
      </c>
      <c r="L348">
        <v>1622.6356583414099</v>
      </c>
      <c r="M348">
        <v>33.068105847411601</v>
      </c>
      <c r="N348">
        <v>0.42673979911954901</v>
      </c>
      <c r="O348">
        <v>44.857399200674202</v>
      </c>
      <c r="P348">
        <v>63.391230953755901</v>
      </c>
    </row>
    <row r="349" spans="1:17" x14ac:dyDescent="0.3">
      <c r="A349" t="s">
        <v>807</v>
      </c>
      <c r="B349" t="s">
        <v>808</v>
      </c>
      <c r="C349" t="s">
        <v>3125</v>
      </c>
      <c r="D349" t="s">
        <v>299</v>
      </c>
      <c r="E349">
        <v>19226.993308969999</v>
      </c>
      <c r="F349">
        <v>5692.45</v>
      </c>
      <c r="G349">
        <v>101.85815360520699</v>
      </c>
      <c r="H349">
        <v>48.458622213000702</v>
      </c>
      <c r="I349">
        <v>46.035792907777001</v>
      </c>
      <c r="J349">
        <v>25.091453853316899</v>
      </c>
      <c r="K349">
        <v>4836.5057627729402</v>
      </c>
      <c r="L349">
        <v>4124.3025212558796</v>
      </c>
      <c r="M349">
        <v>59.2956860949934</v>
      </c>
      <c r="N349">
        <v>2.4037741594478099</v>
      </c>
      <c r="O349">
        <v>13.9096522586935</v>
      </c>
      <c r="P349">
        <v>109.200492456955</v>
      </c>
      <c r="Q349">
        <v>5.1539651183939002E-2</v>
      </c>
    </row>
    <row r="350" spans="1:17" x14ac:dyDescent="0.3">
      <c r="A350" t="s">
        <v>809</v>
      </c>
      <c r="B350" t="s">
        <v>810</v>
      </c>
      <c r="C350" t="s">
        <v>3123</v>
      </c>
      <c r="D350" t="s">
        <v>117</v>
      </c>
      <c r="E350">
        <v>19163.66579001</v>
      </c>
      <c r="F350">
        <v>1050.3499999999999</v>
      </c>
      <c r="G350">
        <v>60.872555511242801</v>
      </c>
      <c r="H350">
        <v>4.6320456072465204</v>
      </c>
      <c r="I350">
        <v>-4.5317743827892398</v>
      </c>
      <c r="J350">
        <v>1.39486612103019</v>
      </c>
      <c r="K350">
        <v>1049.7440079211499</v>
      </c>
      <c r="L350">
        <v>911.25507534340397</v>
      </c>
      <c r="M350">
        <v>38.962056757370497</v>
      </c>
      <c r="N350">
        <v>0.99600985629501304</v>
      </c>
      <c r="O350">
        <v>25.101156757271401</v>
      </c>
      <c r="P350">
        <v>98.347653668208807</v>
      </c>
      <c r="Q350">
        <v>0.241548662721115</v>
      </c>
    </row>
    <row r="351" spans="1:17" hidden="1" x14ac:dyDescent="0.3">
      <c r="A351" t="s">
        <v>811</v>
      </c>
      <c r="B351" t="s">
        <v>812</v>
      </c>
      <c r="C351" t="s">
        <v>3131</v>
      </c>
      <c r="D351" t="s">
        <v>602</v>
      </c>
      <c r="E351">
        <v>19083.632002760001</v>
      </c>
      <c r="F351">
        <v>766.6</v>
      </c>
      <c r="G351">
        <v>-38.223163956600303</v>
      </c>
      <c r="H351">
        <v>-2.2710183183371999</v>
      </c>
      <c r="I351">
        <v>-15.2049471060842</v>
      </c>
      <c r="J351">
        <v>-0.12270439477289601</v>
      </c>
      <c r="K351">
        <v>807.35040090951998</v>
      </c>
      <c r="L351">
        <v>833.57263178166295</v>
      </c>
      <c r="M351">
        <v>24.254120307662799</v>
      </c>
      <c r="N351">
        <v>0.58520678124018199</v>
      </c>
      <c r="O351">
        <v>25.097834594312499</v>
      </c>
      <c r="P351">
        <v>1.10121991427629</v>
      </c>
      <c r="Q351">
        <v>-0.18933233516666201</v>
      </c>
    </row>
    <row r="352" spans="1:17" x14ac:dyDescent="0.3">
      <c r="A352" t="s">
        <v>813</v>
      </c>
      <c r="B352" t="s">
        <v>814</v>
      </c>
      <c r="C352" t="s">
        <v>3126</v>
      </c>
      <c r="D352" t="s">
        <v>439</v>
      </c>
      <c r="E352">
        <v>18926.705194769998</v>
      </c>
      <c r="F352">
        <v>7976.55</v>
      </c>
      <c r="G352">
        <v>-0.85447798081833704</v>
      </c>
      <c r="H352">
        <v>4.72489086192531</v>
      </c>
      <c r="I352">
        <v>16.552930411829401</v>
      </c>
      <c r="J352">
        <v>-0.98775177299033701</v>
      </c>
      <c r="K352">
        <v>8265.7964930439393</v>
      </c>
      <c r="L352">
        <v>7597.2812332107796</v>
      </c>
      <c r="M352">
        <v>29.590451030487401</v>
      </c>
      <c r="N352">
        <v>0.42563244982425102</v>
      </c>
      <c r="O352">
        <v>18.9574440077477</v>
      </c>
      <c r="P352">
        <v>45.382386177231801</v>
      </c>
      <c r="Q352">
        <v>-8.4464209517979994E-3</v>
      </c>
    </row>
    <row r="353" spans="1:17" x14ac:dyDescent="0.3">
      <c r="A353" t="s">
        <v>815</v>
      </c>
      <c r="B353" t="s">
        <v>816</v>
      </c>
      <c r="C353" t="s">
        <v>3129</v>
      </c>
      <c r="D353" t="s">
        <v>133</v>
      </c>
      <c r="E353">
        <v>18897.58210159</v>
      </c>
      <c r="F353">
        <v>1668.65</v>
      </c>
      <c r="G353">
        <v>118.64143372918799</v>
      </c>
      <c r="H353">
        <v>-12.001447275882599</v>
      </c>
      <c r="I353">
        <v>-3.76272444244074</v>
      </c>
      <c r="J353">
        <v>1.35317572793619</v>
      </c>
      <c r="K353">
        <v>1793.22108907968</v>
      </c>
      <c r="L353">
        <v>1609.0426926231401</v>
      </c>
      <c r="M353">
        <v>29.590629697628401</v>
      </c>
      <c r="N353">
        <v>0.79132631097856498</v>
      </c>
      <c r="O353">
        <v>29.4941068212025</v>
      </c>
      <c r="P353">
        <v>153.491605815638</v>
      </c>
      <c r="Q353">
        <v>8.4181301542441994E-2</v>
      </c>
    </row>
    <row r="354" spans="1:17" x14ac:dyDescent="0.3">
      <c r="A354" t="s">
        <v>817</v>
      </c>
      <c r="B354" t="s">
        <v>818</v>
      </c>
      <c r="C354" t="s">
        <v>3127</v>
      </c>
      <c r="D354" t="s">
        <v>117</v>
      </c>
      <c r="E354">
        <v>18828.140308499998</v>
      </c>
      <c r="F354">
        <v>12576.25</v>
      </c>
      <c r="G354">
        <v>146.28703102738399</v>
      </c>
      <c r="H354">
        <v>1.5460737038619099</v>
      </c>
      <c r="I354">
        <v>53.930953298207797</v>
      </c>
      <c r="J354">
        <v>-0.47037169643983501</v>
      </c>
      <c r="K354">
        <v>13564.130111832001</v>
      </c>
      <c r="L354">
        <v>11055.102758007701</v>
      </c>
      <c r="M354">
        <v>23.982379850685</v>
      </c>
      <c r="N354">
        <v>0.87319568006974702</v>
      </c>
      <c r="O354">
        <v>24.8551833813736</v>
      </c>
      <c r="P354">
        <v>181.388792553727</v>
      </c>
    </row>
    <row r="355" spans="1:17" x14ac:dyDescent="0.3">
      <c r="A355" t="s">
        <v>819</v>
      </c>
      <c r="B355" t="s">
        <v>820</v>
      </c>
      <c r="C355" t="s">
        <v>3119</v>
      </c>
      <c r="D355" t="s">
        <v>48</v>
      </c>
      <c r="E355">
        <v>18827.243482779999</v>
      </c>
      <c r="F355">
        <v>200.18</v>
      </c>
      <c r="G355">
        <v>24.454035351081501</v>
      </c>
      <c r="H355">
        <v>-3.6558450044545401</v>
      </c>
      <c r="I355">
        <v>-19.532289704448299</v>
      </c>
      <c r="J355">
        <v>-2.1351038315246398</v>
      </c>
      <c r="K355">
        <v>237.014931939013</v>
      </c>
      <c r="L355">
        <v>231.834296561407</v>
      </c>
      <c r="M355">
        <v>21.232570647898498</v>
      </c>
      <c r="N355">
        <v>0.65496595970476401</v>
      </c>
      <c r="O355">
        <v>75.641922269957007</v>
      </c>
      <c r="P355">
        <v>57.312377210216098</v>
      </c>
      <c r="Q355">
        <v>0.143386004306226</v>
      </c>
    </row>
    <row r="356" spans="1:17" x14ac:dyDescent="0.3">
      <c r="A356" t="s">
        <v>821</v>
      </c>
      <c r="B356" t="s">
        <v>822</v>
      </c>
      <c r="C356" t="s">
        <v>3115</v>
      </c>
      <c r="D356" t="s">
        <v>280</v>
      </c>
      <c r="E356">
        <v>18758.188800779899</v>
      </c>
      <c r="F356">
        <v>1704.45</v>
      </c>
      <c r="G356">
        <v>-14.1580808156311</v>
      </c>
      <c r="H356">
        <v>-8.3036716191746596</v>
      </c>
      <c r="I356">
        <v>-21.628487065921</v>
      </c>
      <c r="J356">
        <v>-1.3169575486209399</v>
      </c>
      <c r="K356">
        <v>1899.1457662126199</v>
      </c>
      <c r="L356">
        <v>1866.2811044515599</v>
      </c>
      <c r="M356">
        <v>18.176642361412402</v>
      </c>
      <c r="N356">
        <v>0.419037898859702</v>
      </c>
      <c r="O356">
        <v>44.266478922819601</v>
      </c>
      <c r="P356">
        <v>10.527851630892901</v>
      </c>
      <c r="Q356">
        <v>4.2254693674427003E-2</v>
      </c>
    </row>
    <row r="357" spans="1:17" x14ac:dyDescent="0.3">
      <c r="A357" t="s">
        <v>823</v>
      </c>
      <c r="B357" t="s">
        <v>824</v>
      </c>
      <c r="C357" t="s">
        <v>3125</v>
      </c>
      <c r="D357" t="s">
        <v>37</v>
      </c>
      <c r="E357">
        <v>18735.46858388</v>
      </c>
      <c r="F357">
        <v>848.2</v>
      </c>
      <c r="G357">
        <v>-17.108613449326899</v>
      </c>
      <c r="H357">
        <v>2.4802403922142799</v>
      </c>
      <c r="I357">
        <v>-13.4100747289519</v>
      </c>
      <c r="J357">
        <v>-2.02748645445336</v>
      </c>
      <c r="K357">
        <v>891.52807342150595</v>
      </c>
      <c r="L357">
        <v>868.277733323804</v>
      </c>
      <c r="M357">
        <v>25.837437460155101</v>
      </c>
      <c r="N357">
        <v>0.456608138041735</v>
      </c>
      <c r="O357">
        <v>20.8441405328931</v>
      </c>
      <c r="P357">
        <v>19.2632170978627</v>
      </c>
    </row>
    <row r="358" spans="1:17" x14ac:dyDescent="0.3">
      <c r="A358" t="s">
        <v>825</v>
      </c>
      <c r="B358" t="s">
        <v>826</v>
      </c>
      <c r="C358" t="s">
        <v>3128</v>
      </c>
      <c r="D358" t="s">
        <v>288</v>
      </c>
      <c r="E358">
        <v>18661.118501164899</v>
      </c>
      <c r="F358">
        <v>855.05</v>
      </c>
      <c r="G358">
        <v>28.637799575507401</v>
      </c>
      <c r="H358">
        <v>2.1571229100941101</v>
      </c>
      <c r="I358">
        <v>-13.2232884296997</v>
      </c>
      <c r="J358">
        <v>0.14038244348727599</v>
      </c>
      <c r="K358">
        <v>861.731210845791</v>
      </c>
      <c r="L358">
        <v>792.10132687417104</v>
      </c>
      <c r="M358">
        <v>38.3574224202805</v>
      </c>
      <c r="N358">
        <v>0.68827240602845996</v>
      </c>
      <c r="O358">
        <v>12.040231565405501</v>
      </c>
      <c r="P358">
        <v>59.792562137918097</v>
      </c>
      <c r="Q358">
        <v>0.16702010554448599</v>
      </c>
    </row>
    <row r="359" spans="1:17" x14ac:dyDescent="0.3">
      <c r="A359" t="s">
        <v>827</v>
      </c>
      <c r="B359" t="s">
        <v>828</v>
      </c>
      <c r="C359" t="s">
        <v>3127</v>
      </c>
      <c r="D359" t="s">
        <v>554</v>
      </c>
      <c r="E359">
        <v>18568.980774265001</v>
      </c>
      <c r="F359">
        <v>1642.45</v>
      </c>
      <c r="G359">
        <v>-0.41295010883600702</v>
      </c>
      <c r="H359">
        <v>2.79187630443676</v>
      </c>
      <c r="I359">
        <v>-9.1335061415649594</v>
      </c>
      <c r="J359">
        <v>-0.85040714692887298</v>
      </c>
      <c r="K359">
        <v>1698.03280695784</v>
      </c>
      <c r="L359">
        <v>1627.6498382253101</v>
      </c>
      <c r="M359">
        <v>27.483797664621299</v>
      </c>
      <c r="N359">
        <v>0.54101804026337796</v>
      </c>
      <c r="O359">
        <v>15.7995677189564</v>
      </c>
      <c r="P359">
        <v>25.5695718654434</v>
      </c>
    </row>
    <row r="360" spans="1:17" x14ac:dyDescent="0.3">
      <c r="A360" t="s">
        <v>829</v>
      </c>
      <c r="B360" t="s">
        <v>830</v>
      </c>
      <c r="C360" t="s">
        <v>3118</v>
      </c>
      <c r="D360" t="s">
        <v>37</v>
      </c>
      <c r="E360">
        <v>18518.33191692</v>
      </c>
      <c r="F360">
        <v>504.3</v>
      </c>
      <c r="G360">
        <v>22.232841472744099</v>
      </c>
      <c r="H360">
        <v>0.28602922797499097</v>
      </c>
      <c r="I360">
        <v>11.4317592543484</v>
      </c>
      <c r="J360">
        <v>1.00103765203804</v>
      </c>
      <c r="K360">
        <v>530.34677093870505</v>
      </c>
      <c r="L360">
        <v>478.26603150069201</v>
      </c>
      <c r="M360">
        <v>31.728605629867801</v>
      </c>
      <c r="N360">
        <v>1.00305511556342</v>
      </c>
      <c r="O360">
        <v>18.153876660717799</v>
      </c>
      <c r="P360">
        <v>51.441441441441398</v>
      </c>
      <c r="Q360">
        <v>0.140895046286135</v>
      </c>
    </row>
    <row r="361" spans="1:17" x14ac:dyDescent="0.3">
      <c r="A361" t="s">
        <v>831</v>
      </c>
      <c r="B361" t="s">
        <v>832</v>
      </c>
      <c r="C361" t="s">
        <v>3118</v>
      </c>
      <c r="D361" t="s">
        <v>260</v>
      </c>
      <c r="E361">
        <v>18391.175121</v>
      </c>
      <c r="F361">
        <v>2635.9</v>
      </c>
      <c r="G361">
        <v>70.965080636445094</v>
      </c>
      <c r="H361">
        <v>10.0050012026618</v>
      </c>
      <c r="I361">
        <v>58.298121758524097</v>
      </c>
      <c r="J361">
        <v>7.6233354148618098</v>
      </c>
      <c r="K361">
        <v>2577.6871558494599</v>
      </c>
      <c r="L361">
        <v>2051.8994373082301</v>
      </c>
      <c r="M361">
        <v>44.534571349978698</v>
      </c>
      <c r="N361">
        <v>0.75287653796778597</v>
      </c>
      <c r="O361">
        <v>12.864676201676801</v>
      </c>
      <c r="P361">
        <v>109.314698642102</v>
      </c>
      <c r="Q361">
        <v>9.5971040393642001E-2</v>
      </c>
    </row>
    <row r="362" spans="1:17" x14ac:dyDescent="0.3">
      <c r="A362" t="s">
        <v>833</v>
      </c>
      <c r="B362" t="s">
        <v>834</v>
      </c>
      <c r="C362" t="s">
        <v>3127</v>
      </c>
      <c r="D362" t="s">
        <v>456</v>
      </c>
      <c r="E362">
        <v>18388.655534699999</v>
      </c>
      <c r="F362">
        <v>297.39999999999998</v>
      </c>
      <c r="G362">
        <v>33.695257802998803</v>
      </c>
      <c r="H362">
        <v>13.2203626654858</v>
      </c>
      <c r="I362">
        <v>9.1610319948559393</v>
      </c>
      <c r="J362">
        <v>4.98106036385997</v>
      </c>
      <c r="K362">
        <v>301.39668344420602</v>
      </c>
      <c r="L362">
        <v>279.60220253561602</v>
      </c>
      <c r="M362">
        <v>43.357190884349301</v>
      </c>
      <c r="N362">
        <v>2.2479249993554502</v>
      </c>
      <c r="O362">
        <v>19.670477471418899</v>
      </c>
      <c r="P362">
        <v>60.064585575888003</v>
      </c>
      <c r="Q362">
        <v>2.5311690579897E-2</v>
      </c>
    </row>
    <row r="363" spans="1:17" x14ac:dyDescent="0.3">
      <c r="A363" t="s">
        <v>835</v>
      </c>
      <c r="B363" t="s">
        <v>836</v>
      </c>
      <c r="C363" t="s">
        <v>3119</v>
      </c>
      <c r="D363" t="s">
        <v>48</v>
      </c>
      <c r="E363">
        <v>18314.284971960002</v>
      </c>
      <c r="F363">
        <v>291.7</v>
      </c>
      <c r="G363">
        <v>84.095924972665898</v>
      </c>
      <c r="H363">
        <v>1.00229348673745</v>
      </c>
      <c r="I363">
        <v>10.7271368984508</v>
      </c>
      <c r="J363">
        <v>4.4060005626674803</v>
      </c>
      <c r="K363">
        <v>309.24752067728298</v>
      </c>
      <c r="L363">
        <v>275.50820033023899</v>
      </c>
      <c r="M363">
        <v>31.663031602943899</v>
      </c>
      <c r="N363">
        <v>0.47479523483732</v>
      </c>
      <c r="O363">
        <v>24.957147754542301</v>
      </c>
      <c r="P363">
        <v>113.621384108385</v>
      </c>
      <c r="Q363">
        <v>0.16915315356072499</v>
      </c>
    </row>
    <row r="364" spans="1:17" x14ac:dyDescent="0.3">
      <c r="A364" t="s">
        <v>837</v>
      </c>
      <c r="B364" t="s">
        <v>838</v>
      </c>
      <c r="C364" t="s">
        <v>3127</v>
      </c>
      <c r="D364" t="s">
        <v>159</v>
      </c>
      <c r="E364">
        <v>18289.067637150001</v>
      </c>
      <c r="F364">
        <v>764.9</v>
      </c>
      <c r="G364">
        <v>131.41112366879901</v>
      </c>
      <c r="H364">
        <v>7.2282651164002001</v>
      </c>
      <c r="I364">
        <v>-5.4155633337869196</v>
      </c>
      <c r="J364">
        <v>-4.7252275280506497</v>
      </c>
      <c r="K364">
        <v>813.90772962762503</v>
      </c>
      <c r="L364">
        <v>715.84098206934095</v>
      </c>
      <c r="M364">
        <v>30.053754351418899</v>
      </c>
      <c r="N364">
        <v>0.84128967355114803</v>
      </c>
      <c r="O364">
        <v>28.121323048764499</v>
      </c>
      <c r="P364">
        <v>154.96666666666599</v>
      </c>
      <c r="Q364">
        <v>0.19217728049570401</v>
      </c>
    </row>
    <row r="365" spans="1:17" x14ac:dyDescent="0.3">
      <c r="A365" t="s">
        <v>839</v>
      </c>
      <c r="B365" t="s">
        <v>840</v>
      </c>
      <c r="C365" t="s">
        <v>3119</v>
      </c>
      <c r="D365" t="s">
        <v>48</v>
      </c>
      <c r="E365">
        <v>18182.85689703</v>
      </c>
      <c r="F365">
        <v>1563.45</v>
      </c>
      <c r="G365">
        <v>200.37293897740801</v>
      </c>
      <c r="H365">
        <v>12.947204767856199</v>
      </c>
      <c r="I365">
        <v>52.027025500068099</v>
      </c>
      <c r="J365">
        <v>-6.4067868147844704</v>
      </c>
      <c r="K365">
        <v>1620.2850516482499</v>
      </c>
      <c r="L365">
        <v>1282.1897678861501</v>
      </c>
      <c r="M365">
        <v>30.385435077020698</v>
      </c>
      <c r="N365">
        <v>1.1293748193236499</v>
      </c>
      <c r="O365">
        <v>16.5371454155873</v>
      </c>
      <c r="P365">
        <v>225.71875</v>
      </c>
      <c r="Q365">
        <v>0.19587744470517801</v>
      </c>
    </row>
    <row r="366" spans="1:17" x14ac:dyDescent="0.3">
      <c r="A366" t="s">
        <v>841</v>
      </c>
      <c r="B366" t="s">
        <v>842</v>
      </c>
      <c r="C366" t="s">
        <v>3125</v>
      </c>
      <c r="D366" t="s">
        <v>227</v>
      </c>
      <c r="E366">
        <v>18095.716033485001</v>
      </c>
      <c r="F366">
        <v>428.55</v>
      </c>
      <c r="G366">
        <v>18.826358948120099</v>
      </c>
      <c r="H366">
        <v>0.26237209561755398</v>
      </c>
      <c r="I366">
        <v>14.5299784800526</v>
      </c>
      <c r="J366">
        <v>-0.46544664507412298</v>
      </c>
      <c r="K366">
        <v>448.87382633224598</v>
      </c>
      <c r="L366">
        <v>400.11963044803701</v>
      </c>
      <c r="M366">
        <v>19.3661447024759</v>
      </c>
      <c r="N366">
        <v>0.43163596594280301</v>
      </c>
      <c r="O366">
        <v>34.745070586862603</v>
      </c>
      <c r="P366">
        <v>51.377605086541799</v>
      </c>
      <c r="Q366">
        <v>4.5961024820698998E-2</v>
      </c>
    </row>
    <row r="367" spans="1:17" x14ac:dyDescent="0.3">
      <c r="A367" t="s">
        <v>843</v>
      </c>
      <c r="B367" t="s">
        <v>844</v>
      </c>
      <c r="C367" t="s">
        <v>3127</v>
      </c>
      <c r="D367" t="s">
        <v>319</v>
      </c>
      <c r="E367">
        <v>18027.04824</v>
      </c>
      <c r="F367">
        <v>1573.7</v>
      </c>
      <c r="G367">
        <v>132.63343895871299</v>
      </c>
      <c r="H367">
        <v>2.36968012489849</v>
      </c>
      <c r="I367">
        <v>71.604654506351693</v>
      </c>
      <c r="J367">
        <v>8.5841697167898197</v>
      </c>
      <c r="K367">
        <v>1785.5551136173101</v>
      </c>
      <c r="L367">
        <v>1509.1715423467999</v>
      </c>
      <c r="M367">
        <v>33.528402796243903</v>
      </c>
      <c r="N367">
        <v>1.4162310188562199</v>
      </c>
      <c r="O367">
        <v>80.072440744741698</v>
      </c>
      <c r="P367">
        <v>142.742557457967</v>
      </c>
      <c r="Q367">
        <v>0.17255101637658199</v>
      </c>
    </row>
    <row r="368" spans="1:17" hidden="1" x14ac:dyDescent="0.3">
      <c r="A368" t="s">
        <v>845</v>
      </c>
      <c r="B368" t="s">
        <v>846</v>
      </c>
      <c r="C368" t="s">
        <v>3116</v>
      </c>
      <c r="D368" t="s">
        <v>54</v>
      </c>
      <c r="E368">
        <v>18021.231291374999</v>
      </c>
      <c r="F368">
        <v>419.25</v>
      </c>
      <c r="G368">
        <v>5.3116801672133001</v>
      </c>
      <c r="H368">
        <v>-6.3805191607242504</v>
      </c>
      <c r="I368">
        <v>17.6960275675291</v>
      </c>
      <c r="J368">
        <v>-1.4563042715580901</v>
      </c>
      <c r="K368">
        <v>438.03241267761598</v>
      </c>
      <c r="M368">
        <v>30.533436293657399</v>
      </c>
      <c r="N368">
        <v>0.82066779571207005</v>
      </c>
      <c r="O368">
        <v>23.267740011926001</v>
      </c>
      <c r="P368">
        <v>43.578767123287598</v>
      </c>
    </row>
    <row r="369" spans="1:17" x14ac:dyDescent="0.3">
      <c r="A369" t="s">
        <v>847</v>
      </c>
      <c r="B369" t="s">
        <v>848</v>
      </c>
      <c r="C369" t="s">
        <v>3120</v>
      </c>
      <c r="D369" t="s">
        <v>51</v>
      </c>
      <c r="E369">
        <v>17976.5</v>
      </c>
      <c r="F369">
        <v>7190.6</v>
      </c>
      <c r="G369">
        <v>36.1660223990297</v>
      </c>
      <c r="H369">
        <v>11.645630595776</v>
      </c>
      <c r="I369">
        <v>27.561610650279899</v>
      </c>
      <c r="J369">
        <v>-2.02014411333528</v>
      </c>
      <c r="K369">
        <v>7201.7702964727196</v>
      </c>
      <c r="L369">
        <v>6263.1566472163204</v>
      </c>
      <c r="M369">
        <v>31.894296122736201</v>
      </c>
      <c r="N369">
        <v>0.49164139705358301</v>
      </c>
      <c r="O369">
        <v>13.189441771201199</v>
      </c>
      <c r="P369">
        <v>60.683798882681501</v>
      </c>
      <c r="Q369">
        <v>0.106092059414334</v>
      </c>
    </row>
    <row r="370" spans="1:17" x14ac:dyDescent="0.3">
      <c r="A370" t="s">
        <v>849</v>
      </c>
      <c r="B370" t="s">
        <v>850</v>
      </c>
      <c r="C370" t="s">
        <v>3125</v>
      </c>
      <c r="D370" t="s">
        <v>602</v>
      </c>
      <c r="E370">
        <v>17941.801946299998</v>
      </c>
      <c r="F370">
        <v>1395.95</v>
      </c>
      <c r="G370">
        <v>-34.3074607433784</v>
      </c>
      <c r="H370">
        <v>5.0891595776937297</v>
      </c>
      <c r="I370">
        <v>-5.5995046492269402</v>
      </c>
      <c r="J370">
        <v>3.2952807614117199</v>
      </c>
      <c r="K370">
        <v>1433.2956351182099</v>
      </c>
      <c r="L370">
        <v>1465.0367599390199</v>
      </c>
      <c r="M370">
        <v>41.605905581583102</v>
      </c>
      <c r="N370">
        <v>0.91585626971483802</v>
      </c>
      <c r="O370">
        <v>23.518034313549901</v>
      </c>
      <c r="P370">
        <v>10.003940110323001</v>
      </c>
      <c r="Q370">
        <v>-0.13643636360210001</v>
      </c>
    </row>
    <row r="371" spans="1:17" x14ac:dyDescent="0.3">
      <c r="A371" t="s">
        <v>851</v>
      </c>
      <c r="B371" t="s">
        <v>852</v>
      </c>
      <c r="C371" t="s">
        <v>3127</v>
      </c>
      <c r="D371" t="s">
        <v>117</v>
      </c>
      <c r="E371">
        <v>17861.399685190001</v>
      </c>
      <c r="F371">
        <v>713.3</v>
      </c>
      <c r="G371">
        <v>47.949039047107902</v>
      </c>
      <c r="H371">
        <v>11.378047464666601</v>
      </c>
      <c r="I371">
        <v>20.035134081380502</v>
      </c>
      <c r="J371">
        <v>1.81960298556282</v>
      </c>
      <c r="K371">
        <v>694.57446695177703</v>
      </c>
      <c r="L371">
        <v>602.27501591523196</v>
      </c>
      <c r="M371">
        <v>32.932411191983</v>
      </c>
      <c r="N371">
        <v>0.44883572684284001</v>
      </c>
      <c r="O371">
        <v>11.418757885882499</v>
      </c>
      <c r="P371">
        <v>84.888543286677006</v>
      </c>
      <c r="Q371">
        <v>0.162651673333158</v>
      </c>
    </row>
    <row r="372" spans="1:17" x14ac:dyDescent="0.3">
      <c r="A372" t="s">
        <v>853</v>
      </c>
      <c r="B372" t="s">
        <v>854</v>
      </c>
      <c r="C372" t="s">
        <v>3120</v>
      </c>
      <c r="D372" t="s">
        <v>51</v>
      </c>
      <c r="E372">
        <v>17851.670335694998</v>
      </c>
      <c r="F372">
        <v>1127.3499999999999</v>
      </c>
      <c r="G372">
        <v>204.90146179260501</v>
      </c>
      <c r="H372">
        <v>2.7299136862737101</v>
      </c>
      <c r="I372">
        <v>55.957490465376303</v>
      </c>
      <c r="J372">
        <v>5.2173736840568203</v>
      </c>
      <c r="K372">
        <v>1067.23393858534</v>
      </c>
      <c r="L372">
        <v>805.51205616483696</v>
      </c>
      <c r="M372">
        <v>40.110825147196202</v>
      </c>
      <c r="N372">
        <v>0.25914252216182598</v>
      </c>
      <c r="O372">
        <v>10.6266909123165</v>
      </c>
      <c r="P372">
        <v>253.678431372549</v>
      </c>
      <c r="Q372">
        <v>6.5277288516983001E-2</v>
      </c>
    </row>
    <row r="373" spans="1:17" x14ac:dyDescent="0.3">
      <c r="A373" t="s">
        <v>855</v>
      </c>
      <c r="B373" t="s">
        <v>856</v>
      </c>
      <c r="C373" t="s">
        <v>3116</v>
      </c>
      <c r="D373" t="s">
        <v>539</v>
      </c>
      <c r="E373">
        <v>17740.110099400001</v>
      </c>
      <c r="F373">
        <v>417.95</v>
      </c>
      <c r="G373">
        <v>-52.0456347355315</v>
      </c>
      <c r="H373">
        <v>-13.0017150855222</v>
      </c>
      <c r="I373">
        <v>-7.21310483286973</v>
      </c>
      <c r="J373">
        <v>-5.0360168512507402</v>
      </c>
      <c r="K373">
        <v>465.54928253599201</v>
      </c>
      <c r="L373">
        <v>474.12946165079802</v>
      </c>
      <c r="M373">
        <v>24.198317284493498</v>
      </c>
      <c r="N373">
        <v>0.54829268071134796</v>
      </c>
      <c r="O373">
        <v>56.805389363822698</v>
      </c>
      <c r="P373">
        <v>37.357039568818102</v>
      </c>
      <c r="Q373">
        <v>2.9303845946558001E-2</v>
      </c>
    </row>
    <row r="374" spans="1:17" x14ac:dyDescent="0.3">
      <c r="A374" t="s">
        <v>857</v>
      </c>
      <c r="B374" t="s">
        <v>858</v>
      </c>
      <c r="C374" t="s">
        <v>3130</v>
      </c>
      <c r="D374" t="s">
        <v>436</v>
      </c>
      <c r="E374">
        <v>17707.25276625</v>
      </c>
      <c r="F374">
        <v>488.45</v>
      </c>
      <c r="G374">
        <v>-13.3884447815909</v>
      </c>
      <c r="H374">
        <v>-6.4548421041232498</v>
      </c>
      <c r="I374">
        <v>-41.740084406054997</v>
      </c>
      <c r="J374">
        <v>-2.5217139203197299</v>
      </c>
      <c r="K374">
        <v>580.68515417665299</v>
      </c>
      <c r="L374">
        <v>622.99263331528505</v>
      </c>
      <c r="M374">
        <v>16.703340148735101</v>
      </c>
      <c r="N374">
        <v>0.55991885779688699</v>
      </c>
      <c r="O374">
        <v>57.4879721568226</v>
      </c>
      <c r="P374">
        <v>11.518264840182599</v>
      </c>
      <c r="Q374">
        <v>-0.120821578229276</v>
      </c>
    </row>
    <row r="375" spans="1:17" x14ac:dyDescent="0.3">
      <c r="A375" t="s">
        <v>859</v>
      </c>
      <c r="B375" t="s">
        <v>860</v>
      </c>
      <c r="C375" t="s">
        <v>3126</v>
      </c>
      <c r="D375" t="s">
        <v>433</v>
      </c>
      <c r="E375">
        <v>17571.068340074999</v>
      </c>
      <c r="F375">
        <v>1230.75</v>
      </c>
      <c r="G375">
        <v>25.862108222485901</v>
      </c>
      <c r="H375">
        <v>6.8982408261476102</v>
      </c>
      <c r="I375">
        <v>9.8070819249651802</v>
      </c>
      <c r="J375">
        <v>0.14415018201615101</v>
      </c>
      <c r="K375">
        <v>1267.79329805159</v>
      </c>
      <c r="L375">
        <v>1143.68009369019</v>
      </c>
      <c r="M375">
        <v>38.775964931331401</v>
      </c>
      <c r="N375">
        <v>0.59718010694769397</v>
      </c>
      <c r="O375">
        <v>25.427584806012501</v>
      </c>
      <c r="P375">
        <v>69.175257731958695</v>
      </c>
      <c r="Q375">
        <v>0.17002776474145301</v>
      </c>
    </row>
    <row r="376" spans="1:17" x14ac:dyDescent="0.3">
      <c r="A376" t="s">
        <v>861</v>
      </c>
      <c r="B376" t="s">
        <v>862</v>
      </c>
      <c r="C376" t="s">
        <v>3116</v>
      </c>
      <c r="D376" t="s">
        <v>589</v>
      </c>
      <c r="E376">
        <v>17565.972776999999</v>
      </c>
      <c r="F376">
        <v>351.5</v>
      </c>
      <c r="G376">
        <v>2.25618460972803</v>
      </c>
      <c r="H376">
        <v>5.6537068349546296</v>
      </c>
      <c r="I376">
        <v>0.26506670001211102</v>
      </c>
      <c r="J376">
        <v>-4.0352633020130302</v>
      </c>
      <c r="K376">
        <v>349.29463056768202</v>
      </c>
      <c r="L376">
        <v>328.61518969373702</v>
      </c>
      <c r="M376">
        <v>37.356882725645796</v>
      </c>
      <c r="N376">
        <v>2.3148038725498701</v>
      </c>
      <c r="O376">
        <v>14.2674253200568</v>
      </c>
      <c r="P376">
        <v>26.393383674936999</v>
      </c>
      <c r="Q376">
        <v>-1.6152507043511E-2</v>
      </c>
    </row>
    <row r="377" spans="1:17" x14ac:dyDescent="0.3">
      <c r="A377" t="s">
        <v>863</v>
      </c>
      <c r="B377" t="s">
        <v>864</v>
      </c>
      <c r="C377" t="s">
        <v>3116</v>
      </c>
      <c r="D377" t="s">
        <v>24</v>
      </c>
      <c r="E377">
        <v>17501.594843840001</v>
      </c>
      <c r="F377">
        <v>217.46</v>
      </c>
      <c r="G377">
        <v>33.650983279874801</v>
      </c>
      <c r="H377">
        <v>10.1404440143688</v>
      </c>
      <c r="I377">
        <v>2.3869970531563398</v>
      </c>
      <c r="J377">
        <v>11.1048353103814</v>
      </c>
      <c r="K377">
        <v>212.65551312235399</v>
      </c>
      <c r="L377">
        <v>195.667439544389</v>
      </c>
      <c r="M377">
        <v>61.5102677764527</v>
      </c>
      <c r="N377">
        <v>1.85836023638842</v>
      </c>
      <c r="O377">
        <v>7.0311781477053303</v>
      </c>
      <c r="P377">
        <v>57.124277456647299</v>
      </c>
      <c r="Q377">
        <v>0.184803188605801</v>
      </c>
    </row>
    <row r="378" spans="1:17" hidden="1" x14ac:dyDescent="0.3">
      <c r="A378" t="s">
        <v>865</v>
      </c>
      <c r="B378" t="s">
        <v>866</v>
      </c>
      <c r="C378" t="s">
        <v>3131</v>
      </c>
      <c r="D378" t="s">
        <v>265</v>
      </c>
      <c r="E378">
        <v>17388.024705</v>
      </c>
      <c r="F378">
        <v>16595.2</v>
      </c>
      <c r="G378">
        <v>-6.5920127240074997</v>
      </c>
      <c r="H378">
        <v>11.669826177083999</v>
      </c>
      <c r="I378">
        <v>-12.203275850689</v>
      </c>
      <c r="J378">
        <v>-1.56611462038619</v>
      </c>
      <c r="K378">
        <v>16454.323329131999</v>
      </c>
      <c r="L378">
        <v>15558.268896657</v>
      </c>
      <c r="M378">
        <v>35.013656876701702</v>
      </c>
      <c r="N378">
        <v>0.74666790702001196</v>
      </c>
      <c r="O378">
        <v>15.695803605861901</v>
      </c>
      <c r="P378">
        <v>30.441822626411899</v>
      </c>
      <c r="Q378">
        <v>7.0673071604861998E-2</v>
      </c>
    </row>
    <row r="379" spans="1:17" x14ac:dyDescent="0.3">
      <c r="A379" t="s">
        <v>867</v>
      </c>
      <c r="B379" t="s">
        <v>868</v>
      </c>
      <c r="C379" t="s">
        <v>3120</v>
      </c>
      <c r="D379" t="s">
        <v>51</v>
      </c>
      <c r="E379">
        <v>17324.225734719999</v>
      </c>
      <c r="F379">
        <v>1272.8499999999999</v>
      </c>
      <c r="G379">
        <v>35.4839569343645</v>
      </c>
      <c r="H379">
        <v>4.0481607539491202</v>
      </c>
      <c r="I379">
        <v>34.826203268778997</v>
      </c>
      <c r="J379">
        <v>-1.2337116302261499</v>
      </c>
      <c r="K379">
        <v>1308.25869611861</v>
      </c>
      <c r="L379">
        <v>1090.95768980447</v>
      </c>
      <c r="M379">
        <v>24.788426467716199</v>
      </c>
      <c r="N379">
        <v>0.30498172770748799</v>
      </c>
      <c r="O379">
        <v>19.578112110617901</v>
      </c>
      <c r="P379">
        <v>58.314676616915399</v>
      </c>
      <c r="Q379">
        <v>3.4419357918828997E-2</v>
      </c>
    </row>
    <row r="380" spans="1:17" x14ac:dyDescent="0.3">
      <c r="A380" t="s">
        <v>869</v>
      </c>
      <c r="B380" t="s">
        <v>870</v>
      </c>
      <c r="C380" t="s">
        <v>3122</v>
      </c>
      <c r="D380" t="s">
        <v>789</v>
      </c>
      <c r="E380">
        <v>17151.798205710002</v>
      </c>
      <c r="F380">
        <v>948.9</v>
      </c>
      <c r="G380">
        <v>34.727571186340597</v>
      </c>
      <c r="H380">
        <v>2.96832767040934</v>
      </c>
      <c r="I380">
        <v>17.390112665543398</v>
      </c>
      <c r="J380">
        <v>-3.9108142092895002</v>
      </c>
      <c r="K380">
        <v>968.26687746492701</v>
      </c>
      <c r="L380">
        <v>835.02126308031097</v>
      </c>
      <c r="M380">
        <v>34.4019482029587</v>
      </c>
      <c r="N380">
        <v>0.89460134600979901</v>
      </c>
      <c r="O380">
        <v>12.1351038044051</v>
      </c>
      <c r="P380">
        <v>62.6221079691516</v>
      </c>
      <c r="Q380">
        <v>0.172888415444061</v>
      </c>
    </row>
    <row r="381" spans="1:17" x14ac:dyDescent="0.3">
      <c r="A381" t="s">
        <v>871</v>
      </c>
      <c r="B381" t="s">
        <v>872</v>
      </c>
      <c r="C381" t="s">
        <v>3120</v>
      </c>
      <c r="D381" t="s">
        <v>51</v>
      </c>
      <c r="E381">
        <v>17132.199827814999</v>
      </c>
      <c r="F381">
        <v>13353.35</v>
      </c>
      <c r="G381">
        <v>230.78294357624699</v>
      </c>
      <c r="H381">
        <v>11.5245278922447</v>
      </c>
      <c r="I381">
        <v>65.493208951360998</v>
      </c>
      <c r="J381">
        <v>-1.75104199916873</v>
      </c>
      <c r="K381">
        <v>12411.749357102601</v>
      </c>
      <c r="L381">
        <v>8972.7912344524793</v>
      </c>
      <c r="M381">
        <v>45.3540714071531</v>
      </c>
      <c r="N381">
        <v>1.26046548652341</v>
      </c>
      <c r="O381">
        <v>23.751343295877</v>
      </c>
      <c r="P381">
        <v>269.78621472681402</v>
      </c>
      <c r="Q381">
        <v>0.18376731626172699</v>
      </c>
    </row>
    <row r="382" spans="1:17" hidden="1" x14ac:dyDescent="0.3">
      <c r="A382" t="s">
        <v>873</v>
      </c>
      <c r="B382" t="s">
        <v>874</v>
      </c>
      <c r="C382" t="s">
        <v>3128</v>
      </c>
      <c r="D382" t="s">
        <v>875</v>
      </c>
      <c r="E382">
        <v>17064.564986369998</v>
      </c>
      <c r="F382">
        <v>1607.1</v>
      </c>
      <c r="G382">
        <v>-6.7358296904015003</v>
      </c>
      <c r="H382">
        <v>-1.01032822710028</v>
      </c>
      <c r="I382">
        <v>4.7170805320700797</v>
      </c>
      <c r="J382">
        <v>-2.1196331921910598</v>
      </c>
      <c r="K382">
        <v>1726.3222576077801</v>
      </c>
      <c r="M382">
        <v>23.901377433964502</v>
      </c>
      <c r="N382">
        <v>0.38873693179357099</v>
      </c>
      <c r="O382">
        <v>24.509986932984798</v>
      </c>
      <c r="P382">
        <v>30.483497746924801</v>
      </c>
    </row>
    <row r="383" spans="1:17" hidden="1" x14ac:dyDescent="0.3">
      <c r="A383" t="s">
        <v>876</v>
      </c>
      <c r="B383" t="s">
        <v>877</v>
      </c>
      <c r="C383" t="s">
        <v>3131</v>
      </c>
      <c r="D383" t="s">
        <v>436</v>
      </c>
      <c r="E383">
        <v>16939.630598579999</v>
      </c>
      <c r="F383">
        <v>3719.7</v>
      </c>
      <c r="G383">
        <v>31.984115770477398</v>
      </c>
      <c r="H383">
        <v>8.3046895792302902</v>
      </c>
      <c r="I383">
        <v>44.056218906899502</v>
      </c>
      <c r="J383">
        <v>-3.4680829616047002</v>
      </c>
      <c r="K383">
        <v>3680.9741149450401</v>
      </c>
      <c r="L383">
        <v>3077.5860089125499</v>
      </c>
      <c r="M383">
        <v>33.712147867880098</v>
      </c>
      <c r="N383">
        <v>1.47642110327506</v>
      </c>
      <c r="O383">
        <v>24.983197569696401</v>
      </c>
      <c r="P383">
        <v>64.080282311424696</v>
      </c>
      <c r="Q383">
        <v>5.8682216358287999E-2</v>
      </c>
    </row>
    <row r="384" spans="1:17" x14ac:dyDescent="0.3">
      <c r="A384" t="s">
        <v>878</v>
      </c>
      <c r="B384" t="s">
        <v>879</v>
      </c>
      <c r="C384" t="s">
        <v>3116</v>
      </c>
      <c r="D384" t="s">
        <v>485</v>
      </c>
      <c r="E384">
        <v>16759.096125299999</v>
      </c>
      <c r="F384">
        <v>977.4</v>
      </c>
      <c r="G384">
        <v>103.82350527381701</v>
      </c>
      <c r="H384">
        <v>1.21029552932911</v>
      </c>
      <c r="I384">
        <v>46.261514171196701</v>
      </c>
      <c r="J384">
        <v>-3.5803106352118799</v>
      </c>
      <c r="K384">
        <v>1006.56901531555</v>
      </c>
      <c r="L384">
        <v>800.25897118901003</v>
      </c>
      <c r="M384">
        <v>31.682286131061201</v>
      </c>
      <c r="N384">
        <v>0.51979306399319003</v>
      </c>
      <c r="O384">
        <v>21.649273582975201</v>
      </c>
      <c r="P384">
        <v>129.67923863235799</v>
      </c>
    </row>
    <row r="385" spans="1:17" x14ac:dyDescent="0.3">
      <c r="A385" t="s">
        <v>880</v>
      </c>
      <c r="B385" t="s">
        <v>881</v>
      </c>
      <c r="C385" t="s">
        <v>3116</v>
      </c>
      <c r="D385" t="s">
        <v>220</v>
      </c>
      <c r="E385">
        <v>16744.639223045</v>
      </c>
      <c r="F385">
        <v>4033.85</v>
      </c>
      <c r="G385">
        <v>95.934454215363303</v>
      </c>
      <c r="H385">
        <v>11.1627454246361</v>
      </c>
      <c r="I385">
        <v>-9.2469401837352301</v>
      </c>
      <c r="J385">
        <v>4.1699070411596004</v>
      </c>
      <c r="K385">
        <v>3938.1011359705099</v>
      </c>
      <c r="L385">
        <v>3536.8230002293499</v>
      </c>
      <c r="M385">
        <v>47.1848108142689</v>
      </c>
      <c r="N385">
        <v>2.4532467849567898</v>
      </c>
      <c r="O385">
        <v>8.6307125946676297</v>
      </c>
      <c r="P385">
        <v>131.843784125524</v>
      </c>
      <c r="Q385">
        <v>0.26478788347802801</v>
      </c>
    </row>
    <row r="386" spans="1:17" x14ac:dyDescent="0.3">
      <c r="A386" t="s">
        <v>882</v>
      </c>
      <c r="B386" t="s">
        <v>883</v>
      </c>
      <c r="C386" t="s">
        <v>3118</v>
      </c>
      <c r="D386" t="s">
        <v>884</v>
      </c>
      <c r="E386">
        <v>16664.411569420001</v>
      </c>
      <c r="F386">
        <v>2745.95</v>
      </c>
      <c r="G386">
        <v>88.855347550461204</v>
      </c>
      <c r="H386">
        <v>9.0742108974903299</v>
      </c>
      <c r="I386">
        <v>42.446559254709697</v>
      </c>
      <c r="J386">
        <v>3.72135632288103</v>
      </c>
      <c r="K386">
        <v>2622.2578365508398</v>
      </c>
      <c r="L386">
        <v>1999.34787409262</v>
      </c>
      <c r="M386">
        <v>48.722509427662999</v>
      </c>
      <c r="N386">
        <v>1.17487517712435</v>
      </c>
      <c r="O386">
        <v>10.6575137930406</v>
      </c>
      <c r="P386">
        <v>124.049445169712</v>
      </c>
    </row>
    <row r="387" spans="1:17" x14ac:dyDescent="0.3">
      <c r="A387" t="s">
        <v>885</v>
      </c>
      <c r="B387" t="s">
        <v>886</v>
      </c>
      <c r="C387" t="s">
        <v>611</v>
      </c>
      <c r="D387" t="s">
        <v>611</v>
      </c>
      <c r="E387">
        <v>16656.478827300001</v>
      </c>
      <c r="F387">
        <v>33.96</v>
      </c>
      <c r="G387">
        <v>-24.302813077302201</v>
      </c>
      <c r="H387">
        <v>-1.1260311692145899</v>
      </c>
      <c r="I387">
        <v>-22.707302946514499</v>
      </c>
      <c r="J387">
        <v>-0.60805616231882997</v>
      </c>
      <c r="K387">
        <v>36.239466518885102</v>
      </c>
      <c r="L387">
        <v>37.612188898207599</v>
      </c>
      <c r="M387">
        <v>27.543302035689901</v>
      </c>
      <c r="N387">
        <v>0.48882975080138902</v>
      </c>
      <c r="O387">
        <v>55.7714958775029</v>
      </c>
      <c r="P387">
        <v>4.8148148148148202</v>
      </c>
      <c r="Q387">
        <v>-2.1895234589295001E-2</v>
      </c>
    </row>
    <row r="388" spans="1:17" x14ac:dyDescent="0.3">
      <c r="A388" t="s">
        <v>887</v>
      </c>
      <c r="B388" t="s">
        <v>888</v>
      </c>
      <c r="C388" t="s">
        <v>3115</v>
      </c>
      <c r="D388" t="s">
        <v>280</v>
      </c>
      <c r="E388">
        <v>16618.22071559</v>
      </c>
      <c r="F388">
        <v>1188.0999999999999</v>
      </c>
      <c r="G388">
        <v>115.601014999565</v>
      </c>
      <c r="H388">
        <v>0.71497700824521204</v>
      </c>
      <c r="I388">
        <v>51.832214793966003</v>
      </c>
      <c r="J388">
        <v>-3.6488852260929501</v>
      </c>
      <c r="K388">
        <v>1200.65932499173</v>
      </c>
      <c r="L388">
        <v>966.67698630065001</v>
      </c>
      <c r="M388">
        <v>31.410084899780401</v>
      </c>
      <c r="N388">
        <v>1.63476364754866</v>
      </c>
      <c r="O388">
        <v>30.2920629576635</v>
      </c>
      <c r="P388">
        <v>130.822283743746</v>
      </c>
      <c r="Q388">
        <v>0.15655660247411701</v>
      </c>
    </row>
    <row r="389" spans="1:17" x14ac:dyDescent="0.3">
      <c r="A389" t="s">
        <v>889</v>
      </c>
      <c r="B389" t="s">
        <v>890</v>
      </c>
      <c r="C389" t="s">
        <v>3117</v>
      </c>
      <c r="D389" t="s">
        <v>739</v>
      </c>
      <c r="E389">
        <v>16568.141219879999</v>
      </c>
      <c r="F389">
        <v>114.9</v>
      </c>
      <c r="G389">
        <v>67.482183961240196</v>
      </c>
      <c r="H389">
        <v>-19.905884175136201</v>
      </c>
      <c r="I389">
        <v>11.2586663790843</v>
      </c>
      <c r="J389">
        <v>-6.7043172029526197</v>
      </c>
      <c r="K389">
        <v>139.27889836547499</v>
      </c>
      <c r="L389">
        <v>117.734079978789</v>
      </c>
      <c r="M389">
        <v>16.1298483702633</v>
      </c>
      <c r="N389">
        <v>0.45292030765254099</v>
      </c>
      <c r="O389">
        <v>48.825065274151399</v>
      </c>
      <c r="P389">
        <v>86.829268292682897</v>
      </c>
      <c r="Q389">
        <v>4.7896726648819998E-2</v>
      </c>
    </row>
    <row r="390" spans="1:17" x14ac:dyDescent="0.3">
      <c r="A390" t="s">
        <v>891</v>
      </c>
      <c r="B390" t="s">
        <v>892</v>
      </c>
      <c r="C390" t="s">
        <v>3122</v>
      </c>
      <c r="D390" t="s">
        <v>192</v>
      </c>
      <c r="E390">
        <v>16536.192556275</v>
      </c>
      <c r="F390">
        <v>680.25</v>
      </c>
      <c r="G390">
        <v>1.7820560884371901</v>
      </c>
      <c r="H390">
        <v>-4.3573688549649399</v>
      </c>
      <c r="I390">
        <v>8.2000974629848695</v>
      </c>
      <c r="J390">
        <v>-1.11121885737573</v>
      </c>
      <c r="K390">
        <v>709.32899490899297</v>
      </c>
      <c r="L390">
        <v>640.06238344910503</v>
      </c>
      <c r="M390">
        <v>26.126604730768602</v>
      </c>
      <c r="N390">
        <v>0.43554295081973898</v>
      </c>
      <c r="O390">
        <v>22.594634325615498</v>
      </c>
      <c r="P390">
        <v>35.6295483999601</v>
      </c>
      <c r="Q390">
        <v>4.3094009719038998E-2</v>
      </c>
    </row>
    <row r="391" spans="1:17" x14ac:dyDescent="0.3">
      <c r="A391" t="s">
        <v>893</v>
      </c>
      <c r="B391" t="s">
        <v>894</v>
      </c>
      <c r="C391" t="s">
        <v>3130</v>
      </c>
      <c r="D391" t="s">
        <v>268</v>
      </c>
      <c r="E391">
        <v>16513.988925000001</v>
      </c>
      <c r="F391">
        <v>465.1</v>
      </c>
      <c r="G391">
        <v>123.825470239222</v>
      </c>
      <c r="H391">
        <v>-5.5557401783042799</v>
      </c>
      <c r="I391">
        <v>66.746286050807697</v>
      </c>
      <c r="J391">
        <v>-4.5139473880285301</v>
      </c>
      <c r="K391">
        <v>474.47345326532599</v>
      </c>
      <c r="L391">
        <v>350.91961093554897</v>
      </c>
      <c r="M391">
        <v>18.051541056865801</v>
      </c>
      <c r="N391">
        <v>0.27960685049210598</v>
      </c>
      <c r="O391">
        <v>25.650397763921699</v>
      </c>
      <c r="P391">
        <v>155.54945054945</v>
      </c>
      <c r="Q391">
        <v>0.146249497165926</v>
      </c>
    </row>
    <row r="392" spans="1:17" hidden="1" x14ac:dyDescent="0.3">
      <c r="A392" t="s">
        <v>895</v>
      </c>
      <c r="B392" t="s">
        <v>896</v>
      </c>
      <c r="C392" t="s">
        <v>3131</v>
      </c>
      <c r="D392" t="s">
        <v>48</v>
      </c>
      <c r="E392">
        <v>16381.30585266</v>
      </c>
      <c r="F392">
        <v>1571.4</v>
      </c>
      <c r="G392">
        <v>504.022334336791</v>
      </c>
      <c r="H392">
        <v>-3.2464953684525599</v>
      </c>
      <c r="I392">
        <v>-46.685402536848798</v>
      </c>
      <c r="J392">
        <v>-6.57955620071872</v>
      </c>
      <c r="K392">
        <v>1702.24888081932</v>
      </c>
      <c r="L392">
        <v>1521.29925215707</v>
      </c>
      <c r="M392">
        <v>25.8101643460502</v>
      </c>
      <c r="N392">
        <v>0.47733771086223897</v>
      </c>
      <c r="O392">
        <v>93.314878452335407</v>
      </c>
      <c r="P392">
        <v>554.75</v>
      </c>
      <c r="Q392">
        <v>0.27644839178182701</v>
      </c>
    </row>
    <row r="393" spans="1:17" x14ac:dyDescent="0.3">
      <c r="A393" t="s">
        <v>897</v>
      </c>
      <c r="B393" t="s">
        <v>898</v>
      </c>
      <c r="C393" t="s">
        <v>3132</v>
      </c>
      <c r="D393" t="s">
        <v>166</v>
      </c>
      <c r="E393">
        <v>16327.50323144</v>
      </c>
      <c r="F393">
        <v>1054.5999999999999</v>
      </c>
      <c r="G393">
        <v>-12.841206710805899</v>
      </c>
      <c r="H393">
        <v>6.7061342997389097</v>
      </c>
      <c r="I393">
        <v>5.2623651769320903</v>
      </c>
      <c r="J393">
        <v>10.433765282327</v>
      </c>
      <c r="K393">
        <v>1068.06069911537</v>
      </c>
      <c r="L393">
        <v>1023.35160638221</v>
      </c>
      <c r="M393">
        <v>46.303069408947998</v>
      </c>
      <c r="N393">
        <v>0.69281265621890697</v>
      </c>
      <c r="O393">
        <v>14.7354447183766</v>
      </c>
      <c r="P393">
        <v>26.693897164824499</v>
      </c>
      <c r="Q393">
        <v>-2.0178571927576001E-2</v>
      </c>
    </row>
    <row r="394" spans="1:17" x14ac:dyDescent="0.3">
      <c r="A394" t="s">
        <v>899</v>
      </c>
      <c r="B394" t="s">
        <v>900</v>
      </c>
      <c r="C394" t="s">
        <v>3123</v>
      </c>
      <c r="D394" t="s">
        <v>117</v>
      </c>
      <c r="E394">
        <v>16317.014707349999</v>
      </c>
      <c r="F394">
        <v>463.05</v>
      </c>
      <c r="G394">
        <v>114.40457303365601</v>
      </c>
      <c r="H394">
        <v>21.487606891919398</v>
      </c>
      <c r="I394">
        <v>94.650163984459894</v>
      </c>
      <c r="J394">
        <v>-2.7818969006295302</v>
      </c>
      <c r="K394">
        <v>416.79368577529698</v>
      </c>
      <c r="L394">
        <v>304.28761285449201</v>
      </c>
      <c r="M394">
        <v>37.339451387460102</v>
      </c>
      <c r="N394">
        <v>0.56345744918332896</v>
      </c>
      <c r="O394">
        <v>13.378684807256199</v>
      </c>
      <c r="P394">
        <v>156.893203883495</v>
      </c>
      <c r="Q394">
        <v>0.179400145765681</v>
      </c>
    </row>
    <row r="395" spans="1:17" x14ac:dyDescent="0.3">
      <c r="A395" t="s">
        <v>901</v>
      </c>
      <c r="B395" t="s">
        <v>902</v>
      </c>
      <c r="C395" t="s">
        <v>3115</v>
      </c>
      <c r="D395" t="s">
        <v>21</v>
      </c>
      <c r="E395">
        <v>16227.8372845799</v>
      </c>
      <c r="F395">
        <v>584.54999999999995</v>
      </c>
      <c r="G395">
        <v>-12.269347040288601</v>
      </c>
      <c r="H395">
        <v>-0.89410657285046102</v>
      </c>
      <c r="I395">
        <v>-22.191371187718399</v>
      </c>
      <c r="J395">
        <v>0.69523799676270204</v>
      </c>
      <c r="K395">
        <v>627.73731810306901</v>
      </c>
      <c r="L395">
        <v>634.40323614558702</v>
      </c>
      <c r="M395">
        <v>34.292949698853299</v>
      </c>
      <c r="N395">
        <v>0.69909707079796801</v>
      </c>
      <c r="O395">
        <v>48.832435206569102</v>
      </c>
      <c r="P395">
        <v>24.478279386712</v>
      </c>
      <c r="Q395">
        <v>6.8369980284949006E-2</v>
      </c>
    </row>
    <row r="396" spans="1:17" x14ac:dyDescent="0.3">
      <c r="A396" t="s">
        <v>903</v>
      </c>
      <c r="B396" t="s">
        <v>904</v>
      </c>
      <c r="C396" t="s">
        <v>3127</v>
      </c>
      <c r="D396" t="s">
        <v>265</v>
      </c>
      <c r="E396">
        <v>16194.67142241</v>
      </c>
      <c r="F396">
        <v>1116.05</v>
      </c>
      <c r="G396">
        <v>92.187196624016494</v>
      </c>
      <c r="H396">
        <v>-0.59742075668781602</v>
      </c>
      <c r="I396">
        <v>9.7383167625733194</v>
      </c>
      <c r="J396">
        <v>-1.56814998137936</v>
      </c>
      <c r="K396">
        <v>1222.7132738251901</v>
      </c>
      <c r="L396">
        <v>1079.2124518028199</v>
      </c>
      <c r="M396">
        <v>28.335773121509799</v>
      </c>
      <c r="N396">
        <v>0.77247345213695695</v>
      </c>
      <c r="O396">
        <v>29.922494511894602</v>
      </c>
      <c r="P396">
        <v>125.191686844229</v>
      </c>
      <c r="Q396">
        <v>0.179993529905113</v>
      </c>
    </row>
    <row r="397" spans="1:17" x14ac:dyDescent="0.3">
      <c r="A397" t="s">
        <v>905</v>
      </c>
      <c r="B397" t="s">
        <v>906</v>
      </c>
      <c r="C397" t="s">
        <v>3130</v>
      </c>
      <c r="D397" t="s">
        <v>436</v>
      </c>
      <c r="E397">
        <v>16014.554248364901</v>
      </c>
      <c r="F397">
        <v>1507.05</v>
      </c>
      <c r="G397">
        <v>-5.7288120367871498</v>
      </c>
      <c r="H397">
        <v>7.6563979931235</v>
      </c>
      <c r="I397">
        <v>5.9389369452249898</v>
      </c>
      <c r="J397">
        <v>2.26654655977981</v>
      </c>
      <c r="K397">
        <v>1551.2988712825299</v>
      </c>
      <c r="L397">
        <v>1475.3104650252701</v>
      </c>
      <c r="M397">
        <v>31.217655734768101</v>
      </c>
      <c r="N397">
        <v>0.72680307567056102</v>
      </c>
      <c r="O397">
        <v>12.139610497329199</v>
      </c>
      <c r="P397">
        <v>21.2429605792437</v>
      </c>
      <c r="Q397">
        <v>-8.5507886135039998E-2</v>
      </c>
    </row>
    <row r="398" spans="1:17" x14ac:dyDescent="0.3">
      <c r="A398" t="s">
        <v>907</v>
      </c>
      <c r="B398" t="s">
        <v>908</v>
      </c>
      <c r="C398" t="s">
        <v>3130</v>
      </c>
      <c r="D398" t="s">
        <v>436</v>
      </c>
      <c r="E398">
        <v>15972.784392</v>
      </c>
      <c r="F398">
        <v>3221</v>
      </c>
      <c r="G398">
        <v>-31.440334854958799</v>
      </c>
      <c r="H398">
        <v>5.1952332819741098</v>
      </c>
      <c r="I398">
        <v>-11.318370330244299</v>
      </c>
      <c r="J398">
        <v>1.1124186944851899</v>
      </c>
      <c r="K398">
        <v>3375.8188521390098</v>
      </c>
      <c r="L398">
        <v>3473.9130418551699</v>
      </c>
      <c r="M398">
        <v>33.657491444219602</v>
      </c>
      <c r="N398">
        <v>0.99620453627792704</v>
      </c>
      <c r="O398">
        <v>23.547035082272501</v>
      </c>
      <c r="P398">
        <v>11.997774648377</v>
      </c>
      <c r="Q398">
        <v>-4.7301362829106998E-2</v>
      </c>
    </row>
    <row r="399" spans="1:17" x14ac:dyDescent="0.3">
      <c r="A399" t="s">
        <v>909</v>
      </c>
      <c r="B399" t="s">
        <v>910</v>
      </c>
      <c r="C399" t="s">
        <v>3115</v>
      </c>
      <c r="D399" t="s">
        <v>21</v>
      </c>
      <c r="E399">
        <v>15950.18178743</v>
      </c>
      <c r="F399">
        <v>576.65</v>
      </c>
      <c r="G399">
        <v>-11.756495449218599</v>
      </c>
      <c r="H399">
        <v>-1.0224625035319601</v>
      </c>
      <c r="I399">
        <v>-22.1505785267112</v>
      </c>
      <c r="J399">
        <v>1.86080031773987</v>
      </c>
      <c r="K399">
        <v>617.13660260510301</v>
      </c>
      <c r="L399">
        <v>636.90905177299999</v>
      </c>
      <c r="M399">
        <v>33.785322880699098</v>
      </c>
      <c r="N399">
        <v>0.60413654974624098</v>
      </c>
      <c r="O399">
        <v>49.458076823029501</v>
      </c>
      <c r="P399">
        <v>13.168481993916201</v>
      </c>
      <c r="Q399">
        <v>2.986562504668E-2</v>
      </c>
    </row>
    <row r="400" spans="1:17" x14ac:dyDescent="0.3">
      <c r="A400" t="s">
        <v>911</v>
      </c>
      <c r="B400" t="s">
        <v>912</v>
      </c>
      <c r="C400" t="s">
        <v>3116</v>
      </c>
      <c r="D400" t="s">
        <v>54</v>
      </c>
      <c r="E400">
        <v>15948.23176371</v>
      </c>
      <c r="F400">
        <v>1000.1</v>
      </c>
      <c r="G400">
        <v>-57.932698608828602</v>
      </c>
      <c r="H400">
        <v>-15.4354563909293</v>
      </c>
      <c r="I400">
        <v>-42.085221576333801</v>
      </c>
      <c r="J400">
        <v>-2.3307113462919</v>
      </c>
      <c r="K400">
        <v>1174.44478156276</v>
      </c>
      <c r="L400">
        <v>1312.7436093984099</v>
      </c>
      <c r="M400">
        <v>16.323826588237701</v>
      </c>
      <c r="N400">
        <v>1.37773386056341</v>
      </c>
      <c r="O400">
        <v>79.582041795820402</v>
      </c>
      <c r="P400">
        <v>1.41973430686543</v>
      </c>
      <c r="Q400">
        <v>4.1192633064902E-2</v>
      </c>
    </row>
    <row r="401" spans="1:17" x14ac:dyDescent="0.3">
      <c r="A401" t="s">
        <v>913</v>
      </c>
      <c r="B401" t="s">
        <v>914</v>
      </c>
      <c r="C401" t="s">
        <v>3116</v>
      </c>
      <c r="D401" t="s">
        <v>915</v>
      </c>
      <c r="E401">
        <v>15931.6135383</v>
      </c>
      <c r="F401">
        <v>179.16</v>
      </c>
      <c r="G401">
        <v>22.9232071886039</v>
      </c>
      <c r="H401">
        <v>-14.235522496162901</v>
      </c>
      <c r="I401">
        <v>10.760841107322699</v>
      </c>
      <c r="J401">
        <v>-1.8088251759480001</v>
      </c>
      <c r="K401">
        <v>199.73387311865301</v>
      </c>
      <c r="L401">
        <v>176.65160967562801</v>
      </c>
      <c r="M401">
        <v>20.4460706804119</v>
      </c>
      <c r="N401">
        <v>0.52991750688811401</v>
      </c>
      <c r="O401">
        <v>36.414378209421699</v>
      </c>
      <c r="P401">
        <v>47.639060568603199</v>
      </c>
      <c r="Q401">
        <v>-5.5453190003756002E-2</v>
      </c>
    </row>
    <row r="402" spans="1:17" x14ac:dyDescent="0.3">
      <c r="A402" t="s">
        <v>916</v>
      </c>
      <c r="B402" t="s">
        <v>917</v>
      </c>
      <c r="C402" t="s">
        <v>3127</v>
      </c>
      <c r="D402" t="s">
        <v>789</v>
      </c>
      <c r="E402">
        <v>15841.567800000001</v>
      </c>
      <c r="F402">
        <v>3804</v>
      </c>
      <c r="G402">
        <v>72.398513393326596</v>
      </c>
      <c r="H402">
        <v>13.1565251147748</v>
      </c>
      <c r="I402">
        <v>0.40292077821196498</v>
      </c>
      <c r="J402">
        <v>11.8455462249156</v>
      </c>
      <c r="K402">
        <v>3881.3302994825499</v>
      </c>
      <c r="L402">
        <v>3650.9288005172202</v>
      </c>
      <c r="M402">
        <v>48.238940056578102</v>
      </c>
      <c r="N402">
        <v>1.40447853657819</v>
      </c>
      <c r="O402">
        <v>44.269190325972602</v>
      </c>
      <c r="P402">
        <v>99.679798430487395</v>
      </c>
      <c r="Q402">
        <v>0.110655662179866</v>
      </c>
    </row>
    <row r="403" spans="1:17" x14ac:dyDescent="0.3">
      <c r="A403" t="s">
        <v>918</v>
      </c>
      <c r="B403" t="s">
        <v>919</v>
      </c>
      <c r="C403" t="s">
        <v>3127</v>
      </c>
      <c r="D403" t="s">
        <v>138</v>
      </c>
      <c r="E403">
        <v>15789.339987720001</v>
      </c>
      <c r="F403">
        <v>1862.45</v>
      </c>
      <c r="G403">
        <v>149.392571041922</v>
      </c>
      <c r="H403">
        <v>13.269829139865699</v>
      </c>
      <c r="I403">
        <v>72.567364255037305</v>
      </c>
      <c r="J403">
        <v>0.26140048924097797</v>
      </c>
      <c r="K403">
        <v>1706.6190421368599</v>
      </c>
      <c r="L403">
        <v>1292.7922969418601</v>
      </c>
      <c r="M403">
        <v>39.344127372944101</v>
      </c>
      <c r="N403">
        <v>1.1242230054979301</v>
      </c>
      <c r="O403">
        <v>7.26193991785013</v>
      </c>
      <c r="P403">
        <v>186.53076923076901</v>
      </c>
      <c r="Q403">
        <v>0.204407980934463</v>
      </c>
    </row>
    <row r="404" spans="1:17" x14ac:dyDescent="0.3">
      <c r="A404" t="s">
        <v>920</v>
      </c>
      <c r="B404" t="s">
        <v>921</v>
      </c>
      <c r="C404" t="s">
        <v>3122</v>
      </c>
      <c r="D404" t="s">
        <v>524</v>
      </c>
      <c r="E404">
        <v>15783.4802252399</v>
      </c>
      <c r="F404">
        <v>569.4</v>
      </c>
      <c r="G404">
        <v>97.621253044260598</v>
      </c>
      <c r="H404">
        <v>1.0002551109849001</v>
      </c>
      <c r="I404">
        <v>15.4714151810527</v>
      </c>
      <c r="J404">
        <v>-0.37549828488386799</v>
      </c>
      <c r="K404">
        <v>605.99473746165404</v>
      </c>
      <c r="L404">
        <v>526.34992688184695</v>
      </c>
      <c r="M404">
        <v>23.208290115166701</v>
      </c>
      <c r="N404">
        <v>0.41353137077347102</v>
      </c>
      <c r="O404">
        <v>27.151387425359999</v>
      </c>
      <c r="P404">
        <v>123.820754716981</v>
      </c>
      <c r="Q404">
        <v>0.22950009818259201</v>
      </c>
    </row>
    <row r="405" spans="1:17" x14ac:dyDescent="0.3">
      <c r="A405" t="s">
        <v>922</v>
      </c>
      <c r="B405" t="s">
        <v>923</v>
      </c>
      <c r="C405" t="s">
        <v>3120</v>
      </c>
      <c r="D405" t="s">
        <v>51</v>
      </c>
      <c r="E405">
        <v>15644.49701562</v>
      </c>
      <c r="F405">
        <v>1066.6500000000001</v>
      </c>
      <c r="G405">
        <v>346.22345259220702</v>
      </c>
      <c r="H405">
        <v>8.8733430613306901</v>
      </c>
      <c r="I405">
        <v>76.736617005081797</v>
      </c>
      <c r="J405">
        <v>-0.59469422346936396</v>
      </c>
      <c r="K405">
        <v>979.50226349964805</v>
      </c>
      <c r="L405">
        <v>737.29084232338096</v>
      </c>
      <c r="M405">
        <v>47.236324298765197</v>
      </c>
      <c r="N405">
        <v>1.47872689496951</v>
      </c>
      <c r="O405">
        <v>5.6110251722682998</v>
      </c>
      <c r="P405">
        <v>400.187573270808</v>
      </c>
      <c r="Q405">
        <v>9.4071644546794994E-2</v>
      </c>
    </row>
    <row r="406" spans="1:17" x14ac:dyDescent="0.3">
      <c r="A406" t="s">
        <v>924</v>
      </c>
      <c r="B406" t="s">
        <v>925</v>
      </c>
      <c r="C406" t="s">
        <v>3116</v>
      </c>
      <c r="D406" t="s">
        <v>220</v>
      </c>
      <c r="E406">
        <v>15600.471154250001</v>
      </c>
      <c r="F406">
        <v>1275.45</v>
      </c>
      <c r="G406">
        <v>42.985632152950998</v>
      </c>
      <c r="H406">
        <v>4.70757162899171</v>
      </c>
      <c r="I406">
        <v>27.348094966379598</v>
      </c>
      <c r="J406">
        <v>8.7029174937591893</v>
      </c>
      <c r="K406">
        <v>1202.8495608991</v>
      </c>
      <c r="L406">
        <v>1031.9182801583099</v>
      </c>
      <c r="M406">
        <v>41.910718465450898</v>
      </c>
      <c r="N406">
        <v>1.4048402925358401</v>
      </c>
      <c r="O406">
        <v>5.2256066486338</v>
      </c>
      <c r="P406">
        <v>72.125506072874401</v>
      </c>
      <c r="Q406">
        <v>3.8827713221169999E-3</v>
      </c>
    </row>
    <row r="407" spans="1:17" x14ac:dyDescent="0.3">
      <c r="A407" t="s">
        <v>926</v>
      </c>
      <c r="B407" t="s">
        <v>927</v>
      </c>
      <c r="C407" t="s">
        <v>3127</v>
      </c>
      <c r="D407" t="s">
        <v>928</v>
      </c>
      <c r="E407">
        <v>15544.999990800001</v>
      </c>
      <c r="F407">
        <v>1306.2</v>
      </c>
      <c r="G407">
        <v>68.859814716480798</v>
      </c>
      <c r="H407">
        <v>1.7597124261207</v>
      </c>
      <c r="I407">
        <v>-23.061075890297499</v>
      </c>
      <c r="J407">
        <v>5.5488373607202304</v>
      </c>
      <c r="K407">
        <v>1350.2039697567</v>
      </c>
      <c r="L407">
        <v>1257.79286383874</v>
      </c>
      <c r="M407">
        <v>36.6817921157649</v>
      </c>
      <c r="N407">
        <v>0.95530241426361295</v>
      </c>
      <c r="O407">
        <v>29.7657326596233</v>
      </c>
      <c r="P407">
        <v>98.722044728434497</v>
      </c>
      <c r="Q407">
        <v>0.19076227415225699</v>
      </c>
    </row>
    <row r="408" spans="1:17" hidden="1" x14ac:dyDescent="0.3">
      <c r="A408" t="s">
        <v>929</v>
      </c>
      <c r="B408" t="s">
        <v>930</v>
      </c>
      <c r="C408" t="s">
        <v>3131</v>
      </c>
      <c r="D408" t="s">
        <v>730</v>
      </c>
      <c r="E408">
        <v>15502.9956089399</v>
      </c>
      <c r="F408">
        <v>880.01</v>
      </c>
      <c r="G408">
        <v>0.25503534082397999</v>
      </c>
      <c r="H408">
        <v>2.2487215967451601</v>
      </c>
      <c r="I408">
        <v>1.57751298445605</v>
      </c>
      <c r="J408">
        <v>2.2984928437545298</v>
      </c>
      <c r="K408">
        <v>889.39015390580096</v>
      </c>
      <c r="L408">
        <v>833.24817438024002</v>
      </c>
      <c r="M408">
        <v>63.673105172010501</v>
      </c>
      <c r="N408">
        <v>2.21799928901528</v>
      </c>
      <c r="O408">
        <v>6.6919694094385198</v>
      </c>
      <c r="P408">
        <v>30.755401028201199</v>
      </c>
      <c r="Q408">
        <v>-2.790653939747E-3</v>
      </c>
    </row>
    <row r="409" spans="1:17" hidden="1" x14ac:dyDescent="0.3">
      <c r="A409" t="s">
        <v>931</v>
      </c>
      <c r="B409" t="s">
        <v>932</v>
      </c>
      <c r="C409" t="s">
        <v>3131</v>
      </c>
      <c r="D409" t="s">
        <v>57</v>
      </c>
      <c r="E409">
        <v>15437.219422337999</v>
      </c>
      <c r="F409">
        <v>38.43</v>
      </c>
      <c r="G409">
        <v>117.051387881849</v>
      </c>
      <c r="H409">
        <v>11.168661306431099</v>
      </c>
      <c r="I409">
        <v>26.957127193446301</v>
      </c>
      <c r="J409">
        <v>-5.8141877017662802</v>
      </c>
      <c r="K409">
        <v>38.734296999392903</v>
      </c>
      <c r="L409">
        <v>30.595985120976199</v>
      </c>
      <c r="M409">
        <v>29.426702800849199</v>
      </c>
      <c r="N409">
        <v>0.38684376576912599</v>
      </c>
      <c r="O409">
        <v>39.578454332552603</v>
      </c>
      <c r="P409">
        <v>147.138263665594</v>
      </c>
      <c r="Q409">
        <v>9.3381158771435005E-2</v>
      </c>
    </row>
    <row r="410" spans="1:17" hidden="1" x14ac:dyDescent="0.3">
      <c r="A410" t="s">
        <v>933</v>
      </c>
      <c r="B410" t="s">
        <v>934</v>
      </c>
      <c r="C410" t="s">
        <v>3120</v>
      </c>
      <c r="D410" t="s">
        <v>485</v>
      </c>
      <c r="E410">
        <v>15425.666563229999</v>
      </c>
      <c r="F410">
        <v>644.70000000000005</v>
      </c>
      <c r="G410">
        <v>-10.799468471654899</v>
      </c>
      <c r="H410">
        <v>2.3379047636407</v>
      </c>
      <c r="I410">
        <v>3.36543454026436</v>
      </c>
      <c r="J410">
        <v>-3.2708892828245801</v>
      </c>
      <c r="K410">
        <v>649.26039488603101</v>
      </c>
      <c r="M410">
        <v>35.227919084921602</v>
      </c>
      <c r="N410">
        <v>0.58458851159701697</v>
      </c>
      <c r="O410">
        <v>14.2081588335659</v>
      </c>
      <c r="P410">
        <v>37.141033822590899</v>
      </c>
    </row>
    <row r="411" spans="1:17" x14ac:dyDescent="0.3">
      <c r="A411" t="s">
        <v>935</v>
      </c>
      <c r="B411" t="s">
        <v>936</v>
      </c>
      <c r="C411" t="s">
        <v>3116</v>
      </c>
      <c r="D411" t="s">
        <v>54</v>
      </c>
      <c r="E411">
        <v>15278.713221411999</v>
      </c>
      <c r="F411">
        <v>185.21</v>
      </c>
      <c r="G411">
        <v>-21.424331855941698</v>
      </c>
      <c r="H411">
        <v>-3.1962100492307699</v>
      </c>
      <c r="I411">
        <v>-28.542275301312799</v>
      </c>
      <c r="J411">
        <v>0.25741491298373598</v>
      </c>
      <c r="K411">
        <v>204.72638908256201</v>
      </c>
      <c r="L411">
        <v>209.750803984794</v>
      </c>
      <c r="M411">
        <v>16.392346915735502</v>
      </c>
      <c r="N411">
        <v>0.33691267360725902</v>
      </c>
      <c r="O411">
        <v>56.174072674261602</v>
      </c>
      <c r="P411">
        <v>1.1938259800573701</v>
      </c>
      <c r="Q411">
        <v>2.3178280372870001E-2</v>
      </c>
    </row>
    <row r="412" spans="1:17" x14ac:dyDescent="0.3">
      <c r="A412" t="s">
        <v>937</v>
      </c>
      <c r="B412" t="s">
        <v>938</v>
      </c>
      <c r="C412" t="s">
        <v>3132</v>
      </c>
      <c r="D412" t="s">
        <v>611</v>
      </c>
      <c r="E412">
        <v>15248.11021947</v>
      </c>
      <c r="F412">
        <v>486.45</v>
      </c>
      <c r="G412">
        <v>46.437659848302097</v>
      </c>
      <c r="H412">
        <v>-8.6003388243263306</v>
      </c>
      <c r="I412">
        <v>-31.404389219271</v>
      </c>
      <c r="J412">
        <v>-4.3996915947186199</v>
      </c>
      <c r="K412">
        <v>594.11261054959198</v>
      </c>
      <c r="L412">
        <v>587.38051721408999</v>
      </c>
      <c r="M412">
        <v>18.512195787867999</v>
      </c>
      <c r="N412">
        <v>0.67917127410131595</v>
      </c>
      <c r="O412">
        <v>60.807893925377698</v>
      </c>
      <c r="P412">
        <v>64.730782255333494</v>
      </c>
      <c r="Q412">
        <v>0.123723393652627</v>
      </c>
    </row>
    <row r="413" spans="1:17" x14ac:dyDescent="0.3">
      <c r="A413" t="s">
        <v>939</v>
      </c>
      <c r="B413" t="s">
        <v>940</v>
      </c>
      <c r="C413" t="s">
        <v>3120</v>
      </c>
      <c r="D413" t="s">
        <v>51</v>
      </c>
      <c r="E413">
        <v>15193.7619458399</v>
      </c>
      <c r="F413">
        <v>6597.2</v>
      </c>
      <c r="G413">
        <v>17.955107090704701</v>
      </c>
      <c r="H413">
        <v>-2.0222079240277702</v>
      </c>
      <c r="I413">
        <v>18.748909699373499</v>
      </c>
      <c r="J413">
        <v>-0.14615231179917401</v>
      </c>
      <c r="K413">
        <v>6862.3920023458704</v>
      </c>
      <c r="L413">
        <v>6117.8571689589198</v>
      </c>
      <c r="M413">
        <v>28.051077405783499</v>
      </c>
      <c r="N413">
        <v>0.79466510505217103</v>
      </c>
      <c r="O413">
        <v>15.2003880434123</v>
      </c>
      <c r="P413">
        <v>45.486214118063501</v>
      </c>
      <c r="Q413">
        <v>1.5825720802850999E-2</v>
      </c>
    </row>
    <row r="414" spans="1:17" x14ac:dyDescent="0.3">
      <c r="A414" t="s">
        <v>941</v>
      </c>
      <c r="B414" t="s">
        <v>942</v>
      </c>
      <c r="C414" t="s">
        <v>3114</v>
      </c>
      <c r="D414" t="s">
        <v>183</v>
      </c>
      <c r="E414">
        <v>15131.2739229299</v>
      </c>
      <c r="F414">
        <v>1531.85</v>
      </c>
      <c r="G414">
        <v>28.547717921157101</v>
      </c>
      <c r="H414">
        <v>-12.5122554735023</v>
      </c>
      <c r="I414">
        <v>1.14527771170438</v>
      </c>
      <c r="J414">
        <v>-10.2379550831279</v>
      </c>
      <c r="K414">
        <v>1793.6595974537199</v>
      </c>
      <c r="L414">
        <v>1572.8071171095701</v>
      </c>
      <c r="M414">
        <v>15.351806475135</v>
      </c>
      <c r="N414">
        <v>1.37894228533688</v>
      </c>
      <c r="O414">
        <v>29.7777197506283</v>
      </c>
      <c r="P414">
        <v>56.510855683269398</v>
      </c>
      <c r="Q414">
        <v>3.8025909512716997E-2</v>
      </c>
    </row>
    <row r="415" spans="1:17" x14ac:dyDescent="0.3">
      <c r="A415" t="s">
        <v>943</v>
      </c>
      <c r="B415" t="s">
        <v>944</v>
      </c>
      <c r="C415" t="s">
        <v>3127</v>
      </c>
      <c r="D415" t="s">
        <v>265</v>
      </c>
      <c r="E415">
        <v>15103.123511600001</v>
      </c>
      <c r="F415">
        <v>867.8</v>
      </c>
      <c r="G415">
        <v>22.8598543952609</v>
      </c>
      <c r="H415">
        <v>3.8676661667969001</v>
      </c>
      <c r="I415">
        <v>-15.915388307372</v>
      </c>
      <c r="J415">
        <v>-1.56279206461664</v>
      </c>
      <c r="K415">
        <v>901.61679202241896</v>
      </c>
      <c r="L415">
        <v>846.41307123379704</v>
      </c>
      <c r="M415">
        <v>31.716092343372001</v>
      </c>
      <c r="N415">
        <v>1.2058804784269599</v>
      </c>
      <c r="O415">
        <v>22.147960359529801</v>
      </c>
      <c r="P415">
        <v>55.258167245142602</v>
      </c>
      <c r="Q415">
        <v>0.143890599023896</v>
      </c>
    </row>
    <row r="416" spans="1:17" x14ac:dyDescent="0.3">
      <c r="A416" t="s">
        <v>945</v>
      </c>
      <c r="B416" t="s">
        <v>946</v>
      </c>
      <c r="C416" t="s">
        <v>3133</v>
      </c>
      <c r="D416" t="s">
        <v>947</v>
      </c>
      <c r="E416">
        <v>15053.5232432799</v>
      </c>
      <c r="F416">
        <v>1533.05</v>
      </c>
      <c r="G416">
        <v>-27.481048605551798</v>
      </c>
      <c r="H416">
        <v>0.33650700113660598</v>
      </c>
      <c r="I416">
        <v>-2.6057898224923499</v>
      </c>
      <c r="J416">
        <v>1.1293920371667401</v>
      </c>
      <c r="K416">
        <v>1582.3968850748599</v>
      </c>
      <c r="L416">
        <v>1513.58170549438</v>
      </c>
      <c r="M416">
        <v>27.851995888872001</v>
      </c>
      <c r="N416">
        <v>1.2314678892563</v>
      </c>
      <c r="O416">
        <v>19.3959753432699</v>
      </c>
      <c r="P416">
        <v>27.308586613519299</v>
      </c>
      <c r="Q416">
        <v>-4.7877053986778002E-2</v>
      </c>
    </row>
    <row r="417" spans="1:17" x14ac:dyDescent="0.3">
      <c r="A417" t="s">
        <v>948</v>
      </c>
      <c r="B417" t="s">
        <v>949</v>
      </c>
      <c r="C417" t="s">
        <v>3128</v>
      </c>
      <c r="D417" t="s">
        <v>125</v>
      </c>
      <c r="E417">
        <v>15012.443242379901</v>
      </c>
      <c r="F417">
        <v>2503.9499999999998</v>
      </c>
      <c r="G417">
        <v>-32.073172822033897</v>
      </c>
      <c r="H417">
        <v>-12.2034577358601</v>
      </c>
      <c r="I417">
        <v>-13.324230199781599</v>
      </c>
      <c r="J417">
        <v>-16.081217047681498</v>
      </c>
      <c r="K417">
        <v>2917.3060922428799</v>
      </c>
      <c r="L417">
        <v>2796.1179412540901</v>
      </c>
      <c r="M417">
        <v>15.6305667601056</v>
      </c>
      <c r="N417">
        <v>2.21918306100681</v>
      </c>
      <c r="O417">
        <v>27.734179995606901</v>
      </c>
      <c r="P417">
        <v>12.284753363228599</v>
      </c>
      <c r="Q417">
        <v>-8.3264807995896001E-2</v>
      </c>
    </row>
    <row r="418" spans="1:17" x14ac:dyDescent="0.3">
      <c r="A418" t="s">
        <v>950</v>
      </c>
      <c r="B418" t="s">
        <v>951</v>
      </c>
      <c r="C418" t="s">
        <v>3130</v>
      </c>
      <c r="D418" t="s">
        <v>436</v>
      </c>
      <c r="E418">
        <v>14996.867360759999</v>
      </c>
      <c r="F418">
        <v>4891.3500000000004</v>
      </c>
      <c r="G418">
        <v>-19.620798016855598</v>
      </c>
      <c r="H418">
        <v>-2.3500538498013599</v>
      </c>
      <c r="I418">
        <v>4.1299909460700404</v>
      </c>
      <c r="J418">
        <v>-0.61873527479380197</v>
      </c>
      <c r="K418">
        <v>5190.9087687526098</v>
      </c>
      <c r="L418">
        <v>4931.0053878239296</v>
      </c>
      <c r="M418">
        <v>31.556791490763199</v>
      </c>
      <c r="N418">
        <v>0.52859867408859695</v>
      </c>
      <c r="O418">
        <v>21.824240751530699</v>
      </c>
      <c r="P418">
        <v>21.645113155931298</v>
      </c>
      <c r="Q418">
        <v>2.8493216358191999E-2</v>
      </c>
    </row>
    <row r="419" spans="1:17" x14ac:dyDescent="0.3">
      <c r="A419" t="s">
        <v>952</v>
      </c>
      <c r="B419" t="s">
        <v>953</v>
      </c>
      <c r="C419" t="s">
        <v>3125</v>
      </c>
      <c r="D419" t="s">
        <v>138</v>
      </c>
      <c r="E419">
        <v>14934.457857060001</v>
      </c>
      <c r="F419">
        <v>571.9</v>
      </c>
      <c r="G419">
        <v>161.887941323897</v>
      </c>
      <c r="H419">
        <v>-0.22509424254781499</v>
      </c>
      <c r="I419">
        <v>186.19273060828201</v>
      </c>
      <c r="J419">
        <v>-2.8194969415016402</v>
      </c>
      <c r="K419">
        <v>565.95936035657303</v>
      </c>
      <c r="L419">
        <v>388.44352640442702</v>
      </c>
      <c r="M419">
        <v>36.753380921453598</v>
      </c>
      <c r="N419">
        <v>0.69321704494765302</v>
      </c>
      <c r="O419">
        <v>21.3498863437664</v>
      </c>
      <c r="P419">
        <v>289.82993081353698</v>
      </c>
      <c r="Q419">
        <v>0.25553838939351098</v>
      </c>
    </row>
    <row r="420" spans="1:17" x14ac:dyDescent="0.3">
      <c r="A420" t="s">
        <v>954</v>
      </c>
      <c r="B420" t="s">
        <v>955</v>
      </c>
      <c r="C420" t="s">
        <v>3115</v>
      </c>
      <c r="D420" t="s">
        <v>21</v>
      </c>
      <c r="E420">
        <v>14882.765920304901</v>
      </c>
      <c r="F420">
        <v>682.1</v>
      </c>
      <c r="G420">
        <v>16.791345817321201</v>
      </c>
      <c r="H420">
        <v>-1.5822330023078399</v>
      </c>
      <c r="I420">
        <v>9.41632465391252</v>
      </c>
      <c r="J420">
        <v>-3.5751104285205502</v>
      </c>
      <c r="K420">
        <v>720.44059162977396</v>
      </c>
      <c r="L420">
        <v>661.04326337793896</v>
      </c>
      <c r="M420">
        <v>26.580444560126399</v>
      </c>
      <c r="N420">
        <v>0.58055788912105</v>
      </c>
      <c r="O420">
        <v>23.075795337926898</v>
      </c>
      <c r="P420">
        <v>49.484987946526402</v>
      </c>
      <c r="Q420">
        <v>2.7251561726630999E-2</v>
      </c>
    </row>
    <row r="421" spans="1:17" x14ac:dyDescent="0.3">
      <c r="A421" t="s">
        <v>956</v>
      </c>
      <c r="B421" t="s">
        <v>957</v>
      </c>
      <c r="C421" t="s">
        <v>3119</v>
      </c>
      <c r="D421" t="s">
        <v>48</v>
      </c>
      <c r="E421">
        <v>14839.487392274999</v>
      </c>
      <c r="F421">
        <v>1534.25</v>
      </c>
      <c r="G421">
        <v>13.1552445739026</v>
      </c>
      <c r="H421">
        <v>-1.9617169137252</v>
      </c>
      <c r="I421">
        <v>4.0067068688763596</v>
      </c>
      <c r="J421">
        <v>0.63251703716673902</v>
      </c>
      <c r="K421">
        <v>1629.26732504757</v>
      </c>
      <c r="L421">
        <v>1511.81176979109</v>
      </c>
      <c r="M421">
        <v>28.504493088686999</v>
      </c>
      <c r="N421">
        <v>0.98879333840987305</v>
      </c>
      <c r="O421">
        <v>21.2318722502851</v>
      </c>
      <c r="P421">
        <v>49.690228791648302</v>
      </c>
      <c r="Q421">
        <v>-6.6743064634551999E-2</v>
      </c>
    </row>
    <row r="422" spans="1:17" x14ac:dyDescent="0.3">
      <c r="A422" t="s">
        <v>958</v>
      </c>
      <c r="B422" t="s">
        <v>959</v>
      </c>
      <c r="C422" t="s">
        <v>3115</v>
      </c>
      <c r="D422" t="s">
        <v>21</v>
      </c>
      <c r="E422">
        <v>14806.43207472</v>
      </c>
      <c r="F422">
        <v>2626.8</v>
      </c>
      <c r="G422">
        <v>202.26878229150299</v>
      </c>
      <c r="H422">
        <v>7.9488214273809001</v>
      </c>
      <c r="I422">
        <v>48.822559106445198</v>
      </c>
      <c r="J422">
        <v>6.8183088053085896</v>
      </c>
      <c r="K422">
        <v>2559.9833669528698</v>
      </c>
      <c r="L422">
        <v>2076.0932155248402</v>
      </c>
      <c r="M422">
        <v>52.441446547458398</v>
      </c>
      <c r="N422">
        <v>1.39810902584195</v>
      </c>
      <c r="O422">
        <v>12.2963301355261</v>
      </c>
      <c r="P422">
        <v>255.64581640942299</v>
      </c>
    </row>
    <row r="423" spans="1:17" x14ac:dyDescent="0.3">
      <c r="A423" t="s">
        <v>960</v>
      </c>
      <c r="B423" t="s">
        <v>961</v>
      </c>
      <c r="C423" t="s">
        <v>3123</v>
      </c>
      <c r="D423" t="s">
        <v>962</v>
      </c>
      <c r="E423">
        <v>14790.08174532</v>
      </c>
      <c r="F423">
        <v>2173.8000000000002</v>
      </c>
      <c r="G423">
        <v>124.778529856386</v>
      </c>
      <c r="H423">
        <v>1.80653828978105</v>
      </c>
      <c r="I423">
        <v>113.460945556467</v>
      </c>
      <c r="J423">
        <v>-3.63258718025845</v>
      </c>
      <c r="K423">
        <v>2263.61869331253</v>
      </c>
      <c r="L423">
        <v>1605.31829686943</v>
      </c>
      <c r="M423">
        <v>27.228048386765401</v>
      </c>
      <c r="N423">
        <v>0.54447053381920996</v>
      </c>
      <c r="O423">
        <v>24.206458735854198</v>
      </c>
      <c r="P423">
        <v>197.780821917808</v>
      </c>
      <c r="Q423">
        <v>0.23156282793424399</v>
      </c>
    </row>
    <row r="424" spans="1:17" x14ac:dyDescent="0.3">
      <c r="A424" t="s">
        <v>963</v>
      </c>
      <c r="B424" t="s">
        <v>964</v>
      </c>
      <c r="C424" t="s">
        <v>3130</v>
      </c>
      <c r="D424" t="s">
        <v>436</v>
      </c>
      <c r="E424">
        <v>14742.4412128</v>
      </c>
      <c r="F424">
        <v>784</v>
      </c>
      <c r="G424">
        <v>18.184181888050301</v>
      </c>
      <c r="H424">
        <v>-7.2223133749170998</v>
      </c>
      <c r="I424">
        <v>10.7761593763171</v>
      </c>
      <c r="J424">
        <v>3.1995314593207</v>
      </c>
      <c r="K424">
        <v>826.54536768242497</v>
      </c>
      <c r="L424">
        <v>742.15472918026001</v>
      </c>
      <c r="M424">
        <v>40.9854402908895</v>
      </c>
      <c r="N424">
        <v>0.75140407045649205</v>
      </c>
      <c r="O424">
        <v>18.188775510204</v>
      </c>
      <c r="P424">
        <v>50.407673860911203</v>
      </c>
      <c r="Q424">
        <v>0.129292865935315</v>
      </c>
    </row>
    <row r="425" spans="1:17" x14ac:dyDescent="0.3">
      <c r="A425" t="s">
        <v>965</v>
      </c>
      <c r="B425" t="s">
        <v>966</v>
      </c>
      <c r="C425" t="s">
        <v>3127</v>
      </c>
      <c r="D425" t="s">
        <v>789</v>
      </c>
      <c r="E425">
        <v>14713.78252284</v>
      </c>
      <c r="F425">
        <v>1092.55</v>
      </c>
      <c r="G425">
        <v>23.025776125530999</v>
      </c>
      <c r="H425">
        <v>-9.7369077340372705</v>
      </c>
      <c r="I425">
        <v>0.56346450510004797</v>
      </c>
      <c r="J425">
        <v>2.63937932642148</v>
      </c>
      <c r="K425">
        <v>1269.6837170528299</v>
      </c>
      <c r="L425">
        <v>1211.29640412615</v>
      </c>
      <c r="M425">
        <v>36.286557717182802</v>
      </c>
      <c r="N425">
        <v>2.2745937687830202</v>
      </c>
      <c r="O425">
        <v>73.625921010479999</v>
      </c>
      <c r="P425">
        <v>55.567421329915902</v>
      </c>
      <c r="Q425">
        <v>0.22258684811958601</v>
      </c>
    </row>
    <row r="426" spans="1:17" x14ac:dyDescent="0.3">
      <c r="A426" t="s">
        <v>967</v>
      </c>
      <c r="B426" t="s">
        <v>968</v>
      </c>
      <c r="C426" t="s">
        <v>611</v>
      </c>
      <c r="D426" t="s">
        <v>611</v>
      </c>
      <c r="E426">
        <v>14622.411567096</v>
      </c>
      <c r="F426">
        <v>160.15</v>
      </c>
      <c r="G426">
        <v>3.9920008054448099E-2</v>
      </c>
      <c r="H426">
        <v>-2.8408647076653799</v>
      </c>
      <c r="I426">
        <v>-2.0061165824018801</v>
      </c>
      <c r="J426">
        <v>-0.48595990458083599</v>
      </c>
      <c r="K426">
        <v>171.70967985076999</v>
      </c>
      <c r="L426">
        <v>158.80521556176299</v>
      </c>
      <c r="M426">
        <v>34.004859841896703</v>
      </c>
      <c r="N426">
        <v>0.44694522236524398</v>
      </c>
      <c r="O426">
        <v>32.969091476740502</v>
      </c>
      <c r="P426">
        <v>33.1808731808731</v>
      </c>
      <c r="Q426">
        <v>-7.4520746513199998E-4</v>
      </c>
    </row>
    <row r="427" spans="1:17" x14ac:dyDescent="0.3">
      <c r="A427" t="s">
        <v>969</v>
      </c>
      <c r="B427" t="s">
        <v>970</v>
      </c>
      <c r="C427" t="s">
        <v>3128</v>
      </c>
      <c r="D427" t="s">
        <v>750</v>
      </c>
      <c r="E427">
        <v>14433.1769848</v>
      </c>
      <c r="F427">
        <v>350.8</v>
      </c>
      <c r="G427">
        <v>23.708214557966201</v>
      </c>
      <c r="H427">
        <v>-1.7184456338307501</v>
      </c>
      <c r="I427">
        <v>-4.5315827756031197</v>
      </c>
      <c r="J427">
        <v>0.63094405058955205</v>
      </c>
      <c r="K427">
        <v>382.09080693271898</v>
      </c>
      <c r="L427">
        <v>352.79303537257402</v>
      </c>
      <c r="M427">
        <v>29.694553211634499</v>
      </c>
      <c r="N427">
        <v>0.58168489872252405</v>
      </c>
      <c r="O427">
        <v>35.2337514253135</v>
      </c>
      <c r="P427">
        <v>52.521739130434703</v>
      </c>
      <c r="Q427">
        <v>0.19228269121205499</v>
      </c>
    </row>
    <row r="428" spans="1:17" x14ac:dyDescent="0.3">
      <c r="A428" t="s">
        <v>971</v>
      </c>
      <c r="B428" t="s">
        <v>972</v>
      </c>
      <c r="C428" t="s">
        <v>3120</v>
      </c>
      <c r="D428" t="s">
        <v>51</v>
      </c>
      <c r="E428">
        <v>14288.00750025</v>
      </c>
      <c r="F428">
        <v>1553.75</v>
      </c>
      <c r="G428">
        <v>212.44724223188101</v>
      </c>
      <c r="H428">
        <v>32.093621634499499</v>
      </c>
      <c r="I428">
        <v>74.619368522369896</v>
      </c>
      <c r="J428">
        <v>7.9021143497653803</v>
      </c>
      <c r="K428">
        <v>1384.62717500544</v>
      </c>
      <c r="L428">
        <v>1034.73583451121</v>
      </c>
      <c r="M428">
        <v>51.826898811952397</v>
      </c>
      <c r="N428">
        <v>0.87568261742507503</v>
      </c>
      <c r="O428">
        <v>7.8037007240546901</v>
      </c>
      <c r="P428">
        <v>232.708779443254</v>
      </c>
      <c r="Q428">
        <v>0.12597904483814901</v>
      </c>
    </row>
    <row r="429" spans="1:17" x14ac:dyDescent="0.3">
      <c r="A429" t="s">
        <v>973</v>
      </c>
      <c r="B429" t="s">
        <v>974</v>
      </c>
      <c r="C429" t="s">
        <v>3117</v>
      </c>
      <c r="D429" t="s">
        <v>27</v>
      </c>
      <c r="E429">
        <v>14282.701973461901</v>
      </c>
      <c r="F429">
        <v>77.569999999999993</v>
      </c>
      <c r="G429">
        <v>-34.179460280979903</v>
      </c>
      <c r="H429">
        <v>-6.0827211421175802</v>
      </c>
      <c r="I429">
        <v>-9.7288330626737807</v>
      </c>
      <c r="J429">
        <v>-2.1935887320640299</v>
      </c>
      <c r="K429">
        <v>85.5624663196825</v>
      </c>
      <c r="L429">
        <v>85.7164226601449</v>
      </c>
      <c r="M429">
        <v>23.481137850475601</v>
      </c>
      <c r="N429">
        <v>0.40674279824222198</v>
      </c>
      <c r="O429">
        <v>43.612221219543599</v>
      </c>
      <c r="P429">
        <v>19.246733282090698</v>
      </c>
      <c r="Q429">
        <v>4.8367019642504998E-2</v>
      </c>
    </row>
    <row r="430" spans="1:17" x14ac:dyDescent="0.3">
      <c r="A430" t="s">
        <v>975</v>
      </c>
      <c r="B430" t="s">
        <v>976</v>
      </c>
      <c r="C430" t="s">
        <v>3118</v>
      </c>
      <c r="D430" t="s">
        <v>366</v>
      </c>
      <c r="E430">
        <v>14252.9970864799</v>
      </c>
      <c r="F430">
        <v>410.45</v>
      </c>
      <c r="G430">
        <v>132.39141942924101</v>
      </c>
      <c r="H430">
        <v>0.66814194563792695</v>
      </c>
      <c r="I430">
        <v>86.2638587840257</v>
      </c>
      <c r="J430">
        <v>4.9080292622195403</v>
      </c>
      <c r="K430">
        <v>384.30420762124402</v>
      </c>
      <c r="L430">
        <v>288.91734785168501</v>
      </c>
      <c r="M430">
        <v>51.825533281881199</v>
      </c>
      <c r="N430">
        <v>0.60165040692758698</v>
      </c>
      <c r="O430">
        <v>9.1363138019247199</v>
      </c>
      <c r="P430">
        <v>172.996341868972</v>
      </c>
      <c r="Q430">
        <v>0.19810168770046699</v>
      </c>
    </row>
    <row r="431" spans="1:17" x14ac:dyDescent="0.3">
      <c r="A431" t="s">
        <v>977</v>
      </c>
      <c r="B431" t="s">
        <v>978</v>
      </c>
      <c r="C431" t="s">
        <v>3120</v>
      </c>
      <c r="D431" t="s">
        <v>51</v>
      </c>
      <c r="E431">
        <v>14237.75077776</v>
      </c>
      <c r="F431">
        <v>1873.1</v>
      </c>
      <c r="G431">
        <v>65.060679104897403</v>
      </c>
      <c r="H431">
        <v>2.9636876147024398</v>
      </c>
      <c r="I431">
        <v>30.441466864708101</v>
      </c>
      <c r="J431">
        <v>1.44010406165696</v>
      </c>
      <c r="K431">
        <v>1854.6003409355901</v>
      </c>
      <c r="L431">
        <v>1552.35155243959</v>
      </c>
      <c r="M431">
        <v>40.360135204766699</v>
      </c>
      <c r="N431">
        <v>0.377269583370617</v>
      </c>
      <c r="O431">
        <v>15.2527894933532</v>
      </c>
      <c r="P431">
        <v>96.341719077568101</v>
      </c>
      <c r="Q431">
        <v>9.7419969703518003E-2</v>
      </c>
    </row>
    <row r="432" spans="1:17" hidden="1" x14ac:dyDescent="0.3">
      <c r="A432" t="s">
        <v>979</v>
      </c>
      <c r="B432" t="s">
        <v>980</v>
      </c>
      <c r="C432" t="s">
        <v>3131</v>
      </c>
      <c r="D432" t="s">
        <v>51</v>
      </c>
      <c r="E432">
        <v>14227.629545260001</v>
      </c>
      <c r="F432">
        <v>903.95</v>
      </c>
      <c r="G432">
        <v>-10.216211926383499</v>
      </c>
      <c r="H432">
        <v>12.218878592766201</v>
      </c>
      <c r="I432">
        <v>3.9643797733962001</v>
      </c>
      <c r="J432">
        <v>11.2173969863374</v>
      </c>
      <c r="K432">
        <v>885.93593818232398</v>
      </c>
      <c r="M432">
        <v>62.139367492679803</v>
      </c>
      <c r="O432">
        <v>30.084628574589299</v>
      </c>
      <c r="P432">
        <v>24.682758620689601</v>
      </c>
    </row>
    <row r="433" spans="1:17" hidden="1" x14ac:dyDescent="0.3">
      <c r="A433" t="s">
        <v>981</v>
      </c>
      <c r="B433" t="s">
        <v>982</v>
      </c>
      <c r="C433" t="s">
        <v>3131</v>
      </c>
      <c r="D433" t="s">
        <v>159</v>
      </c>
      <c r="E433">
        <v>14116.081046235</v>
      </c>
      <c r="F433">
        <v>11716.95</v>
      </c>
      <c r="G433">
        <v>345.97959035248101</v>
      </c>
      <c r="H433">
        <v>-5.4838358394912801</v>
      </c>
      <c r="I433">
        <v>72.319385504071306</v>
      </c>
      <c r="J433">
        <v>-3.0111833596586601</v>
      </c>
      <c r="K433">
        <v>11665.1190006385</v>
      </c>
      <c r="L433">
        <v>8458.85198761836</v>
      </c>
      <c r="M433">
        <v>29.803967526721198</v>
      </c>
      <c r="N433">
        <v>0.54953945019477901</v>
      </c>
      <c r="O433">
        <v>18.631555140202799</v>
      </c>
      <c r="P433">
        <v>398.38153977030998</v>
      </c>
      <c r="Q433">
        <v>0.229919444014931</v>
      </c>
    </row>
    <row r="434" spans="1:17" x14ac:dyDescent="0.3">
      <c r="A434" t="s">
        <v>983</v>
      </c>
      <c r="B434" t="s">
        <v>984</v>
      </c>
      <c r="C434" t="s">
        <v>3118</v>
      </c>
      <c r="D434" t="s">
        <v>985</v>
      </c>
      <c r="E434">
        <v>14069.6896179</v>
      </c>
      <c r="F434">
        <v>731.8</v>
      </c>
      <c r="G434">
        <v>39.476132203650501</v>
      </c>
      <c r="H434">
        <v>3.0059319706063499</v>
      </c>
      <c r="I434">
        <v>22.890965792419099</v>
      </c>
      <c r="J434">
        <v>1.2450380103211101</v>
      </c>
      <c r="K434">
        <v>770.10076657659704</v>
      </c>
      <c r="L434">
        <v>674.30759890603997</v>
      </c>
      <c r="M434">
        <v>30.092563725075799</v>
      </c>
      <c r="N434">
        <v>0.74812657514166303</v>
      </c>
      <c r="O434">
        <v>19.800491937687902</v>
      </c>
      <c r="P434">
        <v>63.952055561778799</v>
      </c>
      <c r="Q434">
        <v>-7.609629624946E-3</v>
      </c>
    </row>
    <row r="435" spans="1:17" x14ac:dyDescent="0.3">
      <c r="A435" t="s">
        <v>986</v>
      </c>
      <c r="B435" t="s">
        <v>987</v>
      </c>
      <c r="C435" t="s">
        <v>3116</v>
      </c>
      <c r="D435" t="s">
        <v>146</v>
      </c>
      <c r="E435">
        <v>14037.5975349209</v>
      </c>
      <c r="F435">
        <v>53.71</v>
      </c>
      <c r="G435">
        <v>142.287675869254</v>
      </c>
      <c r="H435">
        <v>-15.004147077395301</v>
      </c>
      <c r="I435">
        <v>18.471850167806799</v>
      </c>
      <c r="J435">
        <v>-3.2171509348206602</v>
      </c>
      <c r="K435">
        <v>65.7574943054682</v>
      </c>
      <c r="L435">
        <v>56.684646933786397</v>
      </c>
      <c r="M435">
        <v>19.2748509822115</v>
      </c>
      <c r="N435">
        <v>0.22655524931191801</v>
      </c>
      <c r="O435">
        <v>70.173152113200501</v>
      </c>
      <c r="P435">
        <v>163.28431372548999</v>
      </c>
      <c r="Q435">
        <v>0.13142219545739101</v>
      </c>
    </row>
    <row r="436" spans="1:17" x14ac:dyDescent="0.3">
      <c r="A436" t="s">
        <v>988</v>
      </c>
      <c r="B436" t="s">
        <v>989</v>
      </c>
      <c r="C436" t="s">
        <v>3127</v>
      </c>
      <c r="D436" t="s">
        <v>265</v>
      </c>
      <c r="E436">
        <v>14013.293171220001</v>
      </c>
      <c r="F436">
        <v>1764.7</v>
      </c>
      <c r="G436">
        <v>79.482673030595905</v>
      </c>
      <c r="H436">
        <v>12.5726797623569</v>
      </c>
      <c r="I436">
        <v>31.4396356680178</v>
      </c>
      <c r="J436">
        <v>8.3685329777322295</v>
      </c>
      <c r="K436">
        <v>1793.18189546247</v>
      </c>
      <c r="L436">
        <v>1584.56245387592</v>
      </c>
      <c r="M436">
        <v>49.295598736331101</v>
      </c>
      <c r="N436">
        <v>1.23684284698712</v>
      </c>
      <c r="O436">
        <v>52.093840312800999</v>
      </c>
      <c r="P436">
        <v>119.694989106753</v>
      </c>
      <c r="Q436">
        <v>0.14415494600235601</v>
      </c>
    </row>
    <row r="437" spans="1:17" x14ac:dyDescent="0.3">
      <c r="A437" t="s">
        <v>990</v>
      </c>
      <c r="B437" t="s">
        <v>991</v>
      </c>
      <c r="C437" t="s">
        <v>3119</v>
      </c>
      <c r="D437" t="s">
        <v>485</v>
      </c>
      <c r="E437">
        <v>13939.91246487</v>
      </c>
      <c r="F437">
        <v>290.05</v>
      </c>
      <c r="G437">
        <v>3.35959303764808</v>
      </c>
      <c r="H437">
        <v>-14.7209850719978</v>
      </c>
      <c r="I437">
        <v>-22.249662570258199</v>
      </c>
      <c r="J437">
        <v>-8.3581862817020597E-2</v>
      </c>
      <c r="K437">
        <v>328.93341980102099</v>
      </c>
      <c r="L437">
        <v>323.15749092565301</v>
      </c>
      <c r="M437">
        <v>26.94067999476</v>
      </c>
      <c r="N437">
        <v>1.10064990033211</v>
      </c>
      <c r="O437">
        <v>42.380624030339597</v>
      </c>
      <c r="P437">
        <v>34.189220448762399</v>
      </c>
      <c r="Q437">
        <v>7.5157508180194996E-2</v>
      </c>
    </row>
    <row r="438" spans="1:17" x14ac:dyDescent="0.3">
      <c r="A438" t="s">
        <v>992</v>
      </c>
      <c r="B438" t="s">
        <v>993</v>
      </c>
      <c r="C438" t="s">
        <v>3119</v>
      </c>
      <c r="D438" t="s">
        <v>285</v>
      </c>
      <c r="E438">
        <v>13721.782243879999</v>
      </c>
      <c r="F438">
        <v>587.79999999999995</v>
      </c>
      <c r="G438">
        <v>108.027588167423</v>
      </c>
      <c r="H438">
        <v>-8.1365247782524008</v>
      </c>
      <c r="I438">
        <v>-14.394357024724901</v>
      </c>
      <c r="J438">
        <v>11.9661904557013</v>
      </c>
      <c r="K438">
        <v>637.71146523763696</v>
      </c>
      <c r="L438">
        <v>607.87630844161197</v>
      </c>
      <c r="M438">
        <v>44.927558108358198</v>
      </c>
      <c r="N438">
        <v>1.42547043330877</v>
      </c>
      <c r="O438">
        <v>40.864239537257497</v>
      </c>
      <c r="P438">
        <v>130.14878621769699</v>
      </c>
      <c r="Q438">
        <v>2.7184188296968E-2</v>
      </c>
    </row>
    <row r="439" spans="1:17" hidden="1" x14ac:dyDescent="0.3">
      <c r="A439" t="s">
        <v>994</v>
      </c>
      <c r="B439" t="s">
        <v>995</v>
      </c>
      <c r="C439" t="s">
        <v>3131</v>
      </c>
      <c r="D439" t="s">
        <v>453</v>
      </c>
      <c r="E439">
        <v>13708.979517065</v>
      </c>
      <c r="F439">
        <v>2250.85</v>
      </c>
      <c r="G439">
        <v>-40.750377009420802</v>
      </c>
      <c r="H439">
        <v>6.0948654348715499</v>
      </c>
      <c r="I439">
        <v>-31.107357681003201</v>
      </c>
      <c r="J439">
        <v>17.184945420732198</v>
      </c>
      <c r="M439">
        <v>45.286684039077599</v>
      </c>
      <c r="O439">
        <v>37.7257480507363</v>
      </c>
      <c r="P439">
        <v>9.4718155731725098</v>
      </c>
    </row>
    <row r="440" spans="1:17" x14ac:dyDescent="0.3">
      <c r="A440" t="s">
        <v>996</v>
      </c>
      <c r="B440" t="s">
        <v>997</v>
      </c>
      <c r="C440" t="s">
        <v>3120</v>
      </c>
      <c r="D440" t="s">
        <v>253</v>
      </c>
      <c r="E440">
        <v>13675.963802910001</v>
      </c>
      <c r="F440">
        <v>1346.7</v>
      </c>
      <c r="G440">
        <v>0.38893198651349398</v>
      </c>
      <c r="H440">
        <v>6.8258194421575098</v>
      </c>
      <c r="I440">
        <v>-5.7736149149389497</v>
      </c>
      <c r="J440">
        <v>-0.80399369570403201</v>
      </c>
      <c r="K440">
        <v>1346.72234303239</v>
      </c>
      <c r="L440">
        <v>1255.28512890467</v>
      </c>
      <c r="M440">
        <v>32.260849959015303</v>
      </c>
      <c r="N440">
        <v>0.27455476540789298</v>
      </c>
      <c r="O440">
        <v>22.447464171678899</v>
      </c>
      <c r="P440">
        <v>35.626164459439003</v>
      </c>
      <c r="Q440">
        <v>0.12704026507916899</v>
      </c>
    </row>
    <row r="441" spans="1:17" x14ac:dyDescent="0.3">
      <c r="A441" t="s">
        <v>998</v>
      </c>
      <c r="B441" t="s">
        <v>999</v>
      </c>
      <c r="C441" t="s">
        <v>3127</v>
      </c>
      <c r="D441" t="s">
        <v>265</v>
      </c>
      <c r="E441">
        <v>13626.16936</v>
      </c>
      <c r="F441">
        <v>4316.45</v>
      </c>
      <c r="G441">
        <v>26.834731829899098</v>
      </c>
      <c r="H441">
        <v>12.8436767845647</v>
      </c>
      <c r="I441">
        <v>0.89718096235502398</v>
      </c>
      <c r="J441">
        <v>1.6052528731570499</v>
      </c>
      <c r="K441">
        <v>4274.2774118740199</v>
      </c>
      <c r="L441">
        <v>3982.69569041868</v>
      </c>
      <c r="M441">
        <v>44.263441650401802</v>
      </c>
      <c r="N441">
        <v>1.1593063075963399</v>
      </c>
      <c r="O441">
        <v>15.835929988763899</v>
      </c>
      <c r="P441">
        <v>56.393115942028899</v>
      </c>
      <c r="Q441">
        <v>0.17546937956872399</v>
      </c>
    </row>
    <row r="442" spans="1:17" x14ac:dyDescent="0.3">
      <c r="A442" t="s">
        <v>1000</v>
      </c>
      <c r="B442" t="s">
        <v>1001</v>
      </c>
      <c r="C442" t="s">
        <v>3130</v>
      </c>
      <c r="D442" t="s">
        <v>1002</v>
      </c>
      <c r="E442">
        <v>13559.028413960001</v>
      </c>
      <c r="F442">
        <v>763.6</v>
      </c>
      <c r="G442">
        <v>44.1261154206695</v>
      </c>
      <c r="H442">
        <v>-0.41075150253887199</v>
      </c>
      <c r="I442">
        <v>13.9983476547982</v>
      </c>
      <c r="J442">
        <v>-0.27471319277845901</v>
      </c>
      <c r="K442">
        <v>808.93231807824202</v>
      </c>
      <c r="L442">
        <v>714.23227329838403</v>
      </c>
      <c r="M442">
        <v>23.845776622313402</v>
      </c>
      <c r="N442">
        <v>0.52783589173074796</v>
      </c>
      <c r="O442">
        <v>14.6542692509167</v>
      </c>
      <c r="P442">
        <v>68.676827921360697</v>
      </c>
      <c r="Q442">
        <v>5.1224594364398003E-2</v>
      </c>
    </row>
    <row r="443" spans="1:17" x14ac:dyDescent="0.3">
      <c r="A443" t="s">
        <v>1003</v>
      </c>
      <c r="B443" t="s">
        <v>1004</v>
      </c>
      <c r="C443" t="s">
        <v>3127</v>
      </c>
      <c r="D443" t="s">
        <v>48</v>
      </c>
      <c r="E443">
        <v>13520.371687839999</v>
      </c>
      <c r="F443">
        <v>735.55</v>
      </c>
      <c r="G443">
        <v>18.8509759271554</v>
      </c>
      <c r="H443">
        <v>6.6915634477046497</v>
      </c>
      <c r="I443">
        <v>33.0836821856021</v>
      </c>
      <c r="J443">
        <v>3.3448223223415501</v>
      </c>
      <c r="K443">
        <v>750.10107803726703</v>
      </c>
      <c r="L443">
        <v>647.09276395858296</v>
      </c>
      <c r="M443">
        <v>33.228277508570301</v>
      </c>
      <c r="N443">
        <v>0.65009295260835498</v>
      </c>
      <c r="O443">
        <v>12.392087553531301</v>
      </c>
      <c r="P443">
        <v>64.185267857142804</v>
      </c>
      <c r="Q443">
        <v>8.9796525992174997E-2</v>
      </c>
    </row>
    <row r="444" spans="1:17" x14ac:dyDescent="0.3">
      <c r="A444" t="s">
        <v>1005</v>
      </c>
      <c r="B444" t="s">
        <v>1006</v>
      </c>
      <c r="C444" t="s">
        <v>3120</v>
      </c>
      <c r="D444" t="s">
        <v>51</v>
      </c>
      <c r="E444">
        <v>13468.429548119901</v>
      </c>
      <c r="F444">
        <v>555.70000000000005</v>
      </c>
      <c r="G444">
        <v>52.406726513065401</v>
      </c>
      <c r="H444">
        <v>14.1173054717719</v>
      </c>
      <c r="I444">
        <v>24.552149121047599</v>
      </c>
      <c r="J444">
        <v>-0.18065199797887499</v>
      </c>
      <c r="K444">
        <v>590.62955194460301</v>
      </c>
      <c r="L444">
        <v>512.82802516868503</v>
      </c>
      <c r="M444">
        <v>34.280229907102601</v>
      </c>
      <c r="N444">
        <v>0.56842392730592095</v>
      </c>
      <c r="O444">
        <v>29.746265970847499</v>
      </c>
      <c r="P444">
        <v>74.227935413074107</v>
      </c>
      <c r="Q444">
        <v>6.1220103978522997E-2</v>
      </c>
    </row>
    <row r="445" spans="1:17" x14ac:dyDescent="0.3">
      <c r="A445" t="s">
        <v>1007</v>
      </c>
      <c r="B445" t="s">
        <v>1008</v>
      </c>
      <c r="C445" t="s">
        <v>3121</v>
      </c>
      <c r="D445" t="s">
        <v>117</v>
      </c>
      <c r="E445">
        <v>13400.769422489901</v>
      </c>
      <c r="F445">
        <v>923.55</v>
      </c>
      <c r="G445">
        <v>100.595273914553</v>
      </c>
      <c r="H445">
        <v>-16.5840750868994</v>
      </c>
      <c r="I445">
        <v>80.449792812896803</v>
      </c>
      <c r="J445">
        <v>-3.9573143362185799</v>
      </c>
      <c r="K445">
        <v>1008.79093962932</v>
      </c>
      <c r="L445">
        <v>754.89922879486198</v>
      </c>
      <c r="M445">
        <v>17.6832044377107</v>
      </c>
      <c r="N445">
        <v>0.29894295698726298</v>
      </c>
      <c r="O445">
        <v>45.936874018731999</v>
      </c>
      <c r="P445">
        <v>146.872493985565</v>
      </c>
      <c r="Q445">
        <v>0.192158252531477</v>
      </c>
    </row>
    <row r="446" spans="1:17" hidden="1" x14ac:dyDescent="0.3">
      <c r="A446" t="s">
        <v>1009</v>
      </c>
      <c r="B446" t="s">
        <v>1010</v>
      </c>
      <c r="C446" t="s">
        <v>3131</v>
      </c>
      <c r="D446" t="s">
        <v>89</v>
      </c>
      <c r="E446">
        <v>13395.08169576</v>
      </c>
      <c r="F446">
        <v>11720.7</v>
      </c>
      <c r="G446">
        <v>16.9605007879866</v>
      </c>
      <c r="H446">
        <v>5.9397378838511399</v>
      </c>
      <c r="I446">
        <v>37.760259189517299</v>
      </c>
      <c r="J446">
        <v>12.2071004724289</v>
      </c>
      <c r="K446">
        <v>10838.459138587999</v>
      </c>
      <c r="L446">
        <v>9017.2307338436094</v>
      </c>
      <c r="M446">
        <v>53.351644347016403</v>
      </c>
      <c r="N446">
        <v>1.56846477507119</v>
      </c>
      <c r="O446">
        <v>9.1061114097280793</v>
      </c>
      <c r="P446">
        <v>74.101691894059798</v>
      </c>
      <c r="Q446">
        <v>0.14386277126920199</v>
      </c>
    </row>
    <row r="447" spans="1:17" x14ac:dyDescent="0.3">
      <c r="A447" t="s">
        <v>1011</v>
      </c>
      <c r="B447" t="s">
        <v>1012</v>
      </c>
      <c r="C447" t="s">
        <v>3126</v>
      </c>
      <c r="D447" t="s">
        <v>750</v>
      </c>
      <c r="E447">
        <v>13362.19491305</v>
      </c>
      <c r="F447">
        <v>2844.5</v>
      </c>
      <c r="G447">
        <v>26.0060288747943</v>
      </c>
      <c r="H447">
        <v>13.288299212916</v>
      </c>
      <c r="I447">
        <v>12.520022169014</v>
      </c>
      <c r="J447">
        <v>-1.31238427862273</v>
      </c>
      <c r="K447">
        <v>2848.8569986256198</v>
      </c>
      <c r="L447">
        <v>2532.4192424592202</v>
      </c>
      <c r="M447">
        <v>27.306257903751199</v>
      </c>
      <c r="N447">
        <v>0.60709536789462504</v>
      </c>
      <c r="O447">
        <v>13.095447354543801</v>
      </c>
      <c r="P447">
        <v>52.479228088984101</v>
      </c>
      <c r="Q447">
        <v>7.3220846359225003E-2</v>
      </c>
    </row>
    <row r="448" spans="1:17" x14ac:dyDescent="0.3">
      <c r="A448" t="s">
        <v>1013</v>
      </c>
      <c r="B448" t="s">
        <v>1014</v>
      </c>
      <c r="C448" t="s">
        <v>3116</v>
      </c>
      <c r="D448" t="s">
        <v>589</v>
      </c>
      <c r="E448">
        <v>13306.0738454</v>
      </c>
      <c r="F448">
        <v>1681.3</v>
      </c>
      <c r="G448">
        <v>-16.6946120404534</v>
      </c>
      <c r="H448">
        <v>-4.6059612847051703</v>
      </c>
      <c r="I448">
        <v>-1.02403217524482</v>
      </c>
      <c r="J448">
        <v>0.80916678107093498</v>
      </c>
      <c r="K448">
        <v>1760.63477982671</v>
      </c>
      <c r="L448">
        <v>1684.0120208231899</v>
      </c>
      <c r="M448">
        <v>28.7614931913348</v>
      </c>
      <c r="N448">
        <v>0.46920058076766602</v>
      </c>
      <c r="O448">
        <v>17.703562719324299</v>
      </c>
      <c r="P448">
        <v>28.638102524865999</v>
      </c>
      <c r="Q448">
        <v>-0.10005411165687</v>
      </c>
    </row>
    <row r="449" spans="1:17" x14ac:dyDescent="0.3">
      <c r="A449" t="s">
        <v>1015</v>
      </c>
      <c r="B449" t="s">
        <v>1016</v>
      </c>
      <c r="C449" t="s">
        <v>3122</v>
      </c>
      <c r="D449" t="s">
        <v>227</v>
      </c>
      <c r="E449">
        <v>13293.385760835001</v>
      </c>
      <c r="F449">
        <v>1619.55</v>
      </c>
      <c r="G449">
        <v>34.610259402044697</v>
      </c>
      <c r="H449">
        <v>7.8870122508215399</v>
      </c>
      <c r="I449">
        <v>-19.423774182409598</v>
      </c>
      <c r="J449">
        <v>1.2275215469594201</v>
      </c>
      <c r="K449">
        <v>1666.64672938635</v>
      </c>
      <c r="L449">
        <v>1619.2088834823901</v>
      </c>
      <c r="M449">
        <v>37.839139707353603</v>
      </c>
      <c r="N449">
        <v>1.08675307313488</v>
      </c>
      <c r="O449">
        <v>37.195517273316597</v>
      </c>
      <c r="P449">
        <v>59.091355599214097</v>
      </c>
      <c r="Q449">
        <v>0.102936409085741</v>
      </c>
    </row>
    <row r="450" spans="1:17" x14ac:dyDescent="0.3">
      <c r="A450" t="s">
        <v>1017</v>
      </c>
      <c r="B450" t="s">
        <v>1018</v>
      </c>
      <c r="C450" t="s">
        <v>3126</v>
      </c>
      <c r="D450" t="s">
        <v>1019</v>
      </c>
      <c r="E450">
        <v>13247.167733295</v>
      </c>
      <c r="F450">
        <v>169.45</v>
      </c>
      <c r="G450">
        <v>-2.9387475150750602</v>
      </c>
      <c r="H450">
        <v>-3.0806901279935599</v>
      </c>
      <c r="I450">
        <v>-31.814333172950199</v>
      </c>
      <c r="J450">
        <v>-2.15929363214615</v>
      </c>
      <c r="K450">
        <v>189.39297730865999</v>
      </c>
      <c r="L450">
        <v>194.780014206793</v>
      </c>
      <c r="M450">
        <v>15.1353841330346</v>
      </c>
      <c r="N450">
        <v>0.71293240363017396</v>
      </c>
      <c r="O450">
        <v>40.188846267335499</v>
      </c>
      <c r="P450">
        <v>24.412628487518301</v>
      </c>
      <c r="Q450">
        <v>-2.188824617943E-3</v>
      </c>
    </row>
    <row r="451" spans="1:17" x14ac:dyDescent="0.3">
      <c r="A451" t="s">
        <v>1020</v>
      </c>
      <c r="B451" t="s">
        <v>1021</v>
      </c>
      <c r="C451" t="s">
        <v>3116</v>
      </c>
      <c r="D451" t="s">
        <v>539</v>
      </c>
      <c r="E451">
        <v>13223.808705132</v>
      </c>
      <c r="F451">
        <v>138.36000000000001</v>
      </c>
      <c r="G451">
        <v>56.6559635172204</v>
      </c>
      <c r="H451">
        <v>20.474092409846001</v>
      </c>
      <c r="I451">
        <v>59.893467919088302</v>
      </c>
      <c r="J451">
        <v>-3.39549457415449</v>
      </c>
      <c r="K451">
        <v>130.86376346323499</v>
      </c>
      <c r="L451">
        <v>104.091957665137</v>
      </c>
      <c r="M451">
        <v>36.444818162188902</v>
      </c>
      <c r="N451">
        <v>1.3369068775572699</v>
      </c>
      <c r="O451">
        <v>21.9644405897658</v>
      </c>
      <c r="P451">
        <v>100.521739130434</v>
      </c>
      <c r="Q451">
        <v>4.3181063011192997E-2</v>
      </c>
    </row>
    <row r="452" spans="1:17" x14ac:dyDescent="0.3">
      <c r="A452" t="s">
        <v>1022</v>
      </c>
      <c r="B452" t="s">
        <v>1023</v>
      </c>
      <c r="C452" t="s">
        <v>3127</v>
      </c>
      <c r="D452" t="s">
        <v>159</v>
      </c>
      <c r="E452">
        <v>13216.033877350001</v>
      </c>
      <c r="F452">
        <v>588.95000000000005</v>
      </c>
      <c r="G452">
        <v>27.721655270919801</v>
      </c>
      <c r="H452">
        <v>-1.70456638331027</v>
      </c>
      <c r="I452">
        <v>-7.6406091634262499</v>
      </c>
      <c r="J452">
        <v>-12.4863366145991</v>
      </c>
      <c r="K452">
        <v>647.23419004745199</v>
      </c>
      <c r="L452">
        <v>572.31364080799494</v>
      </c>
      <c r="M452">
        <v>28.250023030370201</v>
      </c>
      <c r="N452">
        <v>1.8817089885322</v>
      </c>
      <c r="O452">
        <v>25.4945241531539</v>
      </c>
      <c r="P452">
        <v>65.145460918331594</v>
      </c>
      <c r="Q452">
        <v>0.196093070148461</v>
      </c>
    </row>
    <row r="453" spans="1:17" x14ac:dyDescent="0.3">
      <c r="A453" t="s">
        <v>1024</v>
      </c>
      <c r="B453" t="s">
        <v>1025</v>
      </c>
      <c r="C453" t="s">
        <v>3123</v>
      </c>
      <c r="D453" t="s">
        <v>117</v>
      </c>
      <c r="E453">
        <v>13187.726325</v>
      </c>
      <c r="F453">
        <v>45</v>
      </c>
      <c r="G453">
        <v>-8.5776456670917103</v>
      </c>
      <c r="H453">
        <v>-0.39819558875049799</v>
      </c>
      <c r="I453">
        <v>-38.917880823150099</v>
      </c>
      <c r="J453">
        <v>-3.5836053168120898</v>
      </c>
      <c r="K453">
        <v>52.439651599325401</v>
      </c>
      <c r="L453">
        <v>54.560775816246903</v>
      </c>
      <c r="M453">
        <v>10.676716181162201</v>
      </c>
      <c r="N453">
        <v>0.67604881997772803</v>
      </c>
      <c r="O453">
        <v>63.7777777777777</v>
      </c>
      <c r="P453">
        <v>14.9425287356321</v>
      </c>
    </row>
    <row r="454" spans="1:17" x14ac:dyDescent="0.3">
      <c r="A454" t="s">
        <v>1026</v>
      </c>
      <c r="B454" t="s">
        <v>1027</v>
      </c>
      <c r="C454" t="s">
        <v>3118</v>
      </c>
      <c r="D454" t="s">
        <v>197</v>
      </c>
      <c r="E454">
        <v>13181.358163479999</v>
      </c>
      <c r="F454">
        <v>405.8</v>
      </c>
      <c r="G454">
        <v>-1.0769238719791601</v>
      </c>
      <c r="H454">
        <v>-8.0065838592949401</v>
      </c>
      <c r="I454">
        <v>-9.2649336714387402</v>
      </c>
      <c r="J454">
        <v>0.12744014442226201</v>
      </c>
      <c r="K454">
        <v>455.60972517656199</v>
      </c>
      <c r="L454">
        <v>441.09050564953901</v>
      </c>
      <c r="M454">
        <v>29.723370563825501</v>
      </c>
      <c r="N454">
        <v>0.47963186592863499</v>
      </c>
      <c r="O454">
        <v>34.795465746673202</v>
      </c>
      <c r="P454">
        <v>58.330081935232101</v>
      </c>
    </row>
    <row r="455" spans="1:17" x14ac:dyDescent="0.3">
      <c r="A455" t="s">
        <v>1028</v>
      </c>
      <c r="B455" t="s">
        <v>1029</v>
      </c>
      <c r="C455" t="s">
        <v>3122</v>
      </c>
      <c r="D455" t="s">
        <v>265</v>
      </c>
      <c r="E455">
        <v>13107.092245604999</v>
      </c>
      <c r="F455">
        <v>5494.35</v>
      </c>
      <c r="G455">
        <v>5.5028207863446799</v>
      </c>
      <c r="H455">
        <v>-2.83100234983984</v>
      </c>
      <c r="I455">
        <v>19.323065422722198</v>
      </c>
      <c r="J455">
        <v>-3.73851810991198</v>
      </c>
      <c r="K455">
        <v>6007.1861840089196</v>
      </c>
      <c r="L455">
        <v>5239.40711500826</v>
      </c>
      <c r="M455">
        <v>14.885650527892199</v>
      </c>
      <c r="N455">
        <v>0.37838804271120202</v>
      </c>
      <c r="O455">
        <v>29.6104179748286</v>
      </c>
      <c r="P455">
        <v>45.274388228606099</v>
      </c>
      <c r="Q455">
        <v>8.7852118566870002E-2</v>
      </c>
    </row>
    <row r="456" spans="1:17" x14ac:dyDescent="0.3">
      <c r="A456" t="s">
        <v>1030</v>
      </c>
      <c r="B456" t="s">
        <v>1031</v>
      </c>
      <c r="C456" t="s">
        <v>3114</v>
      </c>
      <c r="D456" t="s">
        <v>18</v>
      </c>
      <c r="E456">
        <v>13096.75763</v>
      </c>
      <c r="F456">
        <v>879.5</v>
      </c>
      <c r="G456">
        <v>48.526899579437902</v>
      </c>
      <c r="H456">
        <v>4.4762527975089101</v>
      </c>
      <c r="I456">
        <v>-16.121947862163001</v>
      </c>
      <c r="J456">
        <v>1.91713983452357</v>
      </c>
      <c r="K456">
        <v>929.56838428666799</v>
      </c>
      <c r="L456">
        <v>877.72670730008895</v>
      </c>
      <c r="M456">
        <v>34.851484572810001</v>
      </c>
      <c r="N456">
        <v>1.11000872760568</v>
      </c>
      <c r="O456">
        <v>44.9687322342239</v>
      </c>
      <c r="P456">
        <v>73.112882590296195</v>
      </c>
      <c r="Q456">
        <v>0.17928156062192799</v>
      </c>
    </row>
    <row r="457" spans="1:17" x14ac:dyDescent="0.3">
      <c r="A457" t="s">
        <v>1032</v>
      </c>
      <c r="B457" t="s">
        <v>1033</v>
      </c>
      <c r="C457" t="s">
        <v>3128</v>
      </c>
      <c r="D457" t="s">
        <v>504</v>
      </c>
      <c r="E457">
        <v>13057.2340876</v>
      </c>
      <c r="F457">
        <v>878.95</v>
      </c>
      <c r="G457">
        <v>-29.8467078479108</v>
      </c>
      <c r="H457">
        <v>5.3702596689310802</v>
      </c>
      <c r="I457">
        <v>-1.91961486768617</v>
      </c>
      <c r="J457">
        <v>2.3356420371667301</v>
      </c>
      <c r="K457">
        <v>861.86238445398999</v>
      </c>
      <c r="L457">
        <v>838.10430782651997</v>
      </c>
      <c r="M457">
        <v>30.864408572243999</v>
      </c>
      <c r="N457">
        <v>0.48535166086290199</v>
      </c>
      <c r="O457">
        <v>8.8799135331930099</v>
      </c>
      <c r="P457">
        <v>23.979124056703501</v>
      </c>
      <c r="Q457">
        <v>2.4565133513868E-2</v>
      </c>
    </row>
    <row r="458" spans="1:17" hidden="1" x14ac:dyDescent="0.3">
      <c r="A458" t="s">
        <v>1034</v>
      </c>
      <c r="B458" t="s">
        <v>1035</v>
      </c>
      <c r="C458" t="s">
        <v>3131</v>
      </c>
      <c r="D458" t="s">
        <v>1036</v>
      </c>
      <c r="E458">
        <v>12906.893384999599</v>
      </c>
      <c r="F458">
        <v>100</v>
      </c>
      <c r="G458">
        <v>-25.224061219947099</v>
      </c>
      <c r="I458">
        <v>-9.5615228953636002</v>
      </c>
      <c r="M458">
        <v>50</v>
      </c>
      <c r="N458">
        <v>1</v>
      </c>
      <c r="O458">
        <v>0</v>
      </c>
      <c r="P458">
        <v>0</v>
      </c>
    </row>
    <row r="459" spans="1:17" x14ac:dyDescent="0.3">
      <c r="A459" t="s">
        <v>1037</v>
      </c>
      <c r="B459" t="s">
        <v>1038</v>
      </c>
      <c r="C459" t="s">
        <v>3120</v>
      </c>
      <c r="D459" t="s">
        <v>51</v>
      </c>
      <c r="E459">
        <v>12807.3094408</v>
      </c>
      <c r="F459">
        <v>1045.25</v>
      </c>
      <c r="G459">
        <v>54.5514011821205</v>
      </c>
      <c r="H459">
        <v>-1.9976440593275899</v>
      </c>
      <c r="I459">
        <v>14.9396979967809</v>
      </c>
      <c r="J459">
        <v>-2.5406347267975198</v>
      </c>
      <c r="K459">
        <v>1099.73004932294</v>
      </c>
      <c r="L459">
        <v>918.09577917675006</v>
      </c>
      <c r="M459">
        <v>26.396147116989201</v>
      </c>
      <c r="N459">
        <v>0.41178923389234301</v>
      </c>
      <c r="O459">
        <v>27.730208084190298</v>
      </c>
      <c r="P459">
        <v>71.016034031413596</v>
      </c>
      <c r="Q459">
        <v>4.4517042700681998E-2</v>
      </c>
    </row>
    <row r="460" spans="1:17" x14ac:dyDescent="0.3">
      <c r="A460" t="s">
        <v>1039</v>
      </c>
      <c r="B460" t="s">
        <v>1040</v>
      </c>
      <c r="C460" t="s">
        <v>3127</v>
      </c>
      <c r="D460" t="s">
        <v>159</v>
      </c>
      <c r="E460">
        <v>12794.109952000001</v>
      </c>
      <c r="F460">
        <v>13269.05</v>
      </c>
      <c r="G460">
        <v>180.623649367935</v>
      </c>
      <c r="H460">
        <v>2.01290817274639</v>
      </c>
      <c r="I460">
        <v>18.9547679770988</v>
      </c>
      <c r="J460">
        <v>0.77073105793824703</v>
      </c>
      <c r="K460">
        <v>13314.7932836004</v>
      </c>
      <c r="L460">
        <v>10955.123026990501</v>
      </c>
      <c r="M460">
        <v>34.2168688454041</v>
      </c>
      <c r="N460">
        <v>1.0406713821375599</v>
      </c>
      <c r="O460">
        <v>11.537751383859399</v>
      </c>
      <c r="P460">
        <v>211.06018871241801</v>
      </c>
      <c r="Q460">
        <v>0.221544885221369</v>
      </c>
    </row>
    <row r="461" spans="1:17" x14ac:dyDescent="0.3">
      <c r="A461" t="s">
        <v>1041</v>
      </c>
      <c r="B461" t="s">
        <v>1042</v>
      </c>
      <c r="C461" t="s">
        <v>611</v>
      </c>
      <c r="D461" t="s">
        <v>611</v>
      </c>
      <c r="E461">
        <v>12761.283923999999</v>
      </c>
      <c r="F461">
        <v>457.2</v>
      </c>
      <c r="G461">
        <v>3.9832300051482399</v>
      </c>
      <c r="H461">
        <v>0.36361543487154102</v>
      </c>
      <c r="I461">
        <v>-8.8899386170414605</v>
      </c>
      <c r="J461">
        <v>1.28597208802703</v>
      </c>
      <c r="K461">
        <v>480.937726736287</v>
      </c>
      <c r="L461">
        <v>461.21286913026501</v>
      </c>
      <c r="M461">
        <v>33.993957668424798</v>
      </c>
      <c r="N461">
        <v>0.35270340004582501</v>
      </c>
      <c r="O461">
        <v>29.483814523184598</v>
      </c>
      <c r="P461">
        <v>35.066469719350003</v>
      </c>
      <c r="Q461">
        <v>1.4324519998319999E-3</v>
      </c>
    </row>
    <row r="462" spans="1:17" x14ac:dyDescent="0.3">
      <c r="A462" t="s">
        <v>1043</v>
      </c>
      <c r="B462" t="s">
        <v>1044</v>
      </c>
      <c r="C462" t="s">
        <v>3127</v>
      </c>
      <c r="D462" t="s">
        <v>98</v>
      </c>
      <c r="E462">
        <v>12702.20272641</v>
      </c>
      <c r="F462">
        <v>2268.9</v>
      </c>
      <c r="G462">
        <v>-3.5545299098216701</v>
      </c>
      <c r="H462">
        <v>-2.2445250085311299</v>
      </c>
      <c r="I462">
        <v>-31.566988597224999</v>
      </c>
      <c r="J462">
        <v>-0.46786644713525499</v>
      </c>
      <c r="K462">
        <v>2598.3563957420301</v>
      </c>
      <c r="L462">
        <v>2595.9788645674498</v>
      </c>
      <c r="M462">
        <v>30.2724442437246</v>
      </c>
      <c r="N462">
        <v>0.758940750515956</v>
      </c>
      <c r="O462">
        <v>61.0912777116664</v>
      </c>
      <c r="P462">
        <v>30.772334293948099</v>
      </c>
      <c r="Q462">
        <v>0.113498347716669</v>
      </c>
    </row>
    <row r="463" spans="1:17" x14ac:dyDescent="0.3">
      <c r="A463" t="s">
        <v>1045</v>
      </c>
      <c r="B463" t="s">
        <v>1046</v>
      </c>
      <c r="C463" t="s">
        <v>3125</v>
      </c>
      <c r="D463" t="s">
        <v>108</v>
      </c>
      <c r="E463">
        <v>12575.6818905</v>
      </c>
      <c r="F463">
        <v>909.95</v>
      </c>
      <c r="G463">
        <v>67.595729608693205</v>
      </c>
      <c r="H463">
        <v>32.093747885202603</v>
      </c>
      <c r="I463">
        <v>19.885806217660001</v>
      </c>
      <c r="J463">
        <v>9.7831063128742208</v>
      </c>
      <c r="K463">
        <v>787.41987343977598</v>
      </c>
      <c r="L463">
        <v>682.74999810657505</v>
      </c>
      <c r="M463">
        <v>59.997111189328599</v>
      </c>
      <c r="N463">
        <v>1.3281809274056899</v>
      </c>
      <c r="O463">
        <v>7.1487444365075001</v>
      </c>
      <c r="P463">
        <v>108.202722800594</v>
      </c>
    </row>
    <row r="464" spans="1:17" hidden="1" x14ac:dyDescent="0.3">
      <c r="A464" t="s">
        <v>1047</v>
      </c>
      <c r="B464" t="s">
        <v>1048</v>
      </c>
      <c r="C464" t="s">
        <v>3131</v>
      </c>
      <c r="D464" t="s">
        <v>159</v>
      </c>
      <c r="E464">
        <v>12558.93849456</v>
      </c>
      <c r="F464">
        <v>836.8</v>
      </c>
      <c r="G464">
        <v>419.74396301431699</v>
      </c>
      <c r="H464">
        <v>30.927586994433199</v>
      </c>
      <c r="I464">
        <v>10.3840085315696</v>
      </c>
      <c r="J464">
        <v>-1.7404288201115401</v>
      </c>
      <c r="K464">
        <v>723.89207341532801</v>
      </c>
      <c r="L464">
        <v>583.25065209174898</v>
      </c>
      <c r="M464">
        <v>67.344406141581899</v>
      </c>
      <c r="N464">
        <v>2.5099955748628902</v>
      </c>
      <c r="O464">
        <v>7.4091778202676801</v>
      </c>
      <c r="P464">
        <v>489.29577464788701</v>
      </c>
      <c r="Q464">
        <v>0.271624655799793</v>
      </c>
    </row>
    <row r="465" spans="1:17" x14ac:dyDescent="0.3">
      <c r="A465" t="s">
        <v>1049</v>
      </c>
      <c r="B465" t="s">
        <v>1050</v>
      </c>
      <c r="C465" t="s">
        <v>3121</v>
      </c>
      <c r="D465" t="s">
        <v>105</v>
      </c>
      <c r="E465">
        <v>12541.829653410001</v>
      </c>
      <c r="F465">
        <v>18.3</v>
      </c>
      <c r="G465">
        <v>91.386108271578294</v>
      </c>
      <c r="H465">
        <v>16.308511026518801</v>
      </c>
      <c r="I465">
        <v>-4.3891091022601403</v>
      </c>
      <c r="J465">
        <v>-8.4600769018746593</v>
      </c>
      <c r="K465">
        <v>19.035671021269899</v>
      </c>
      <c r="L465">
        <v>17.417424623386001</v>
      </c>
      <c r="M465">
        <v>32.793878194431102</v>
      </c>
      <c r="N465">
        <v>2.44300888827456</v>
      </c>
      <c r="O465">
        <v>31.1475409836065</v>
      </c>
      <c r="P465">
        <v>119.161676646706</v>
      </c>
      <c r="Q465">
        <v>0.12852559675827399</v>
      </c>
    </row>
    <row r="466" spans="1:17" x14ac:dyDescent="0.3">
      <c r="A466" t="s">
        <v>1051</v>
      </c>
      <c r="B466" t="s">
        <v>1052</v>
      </c>
      <c r="C466" t="s">
        <v>3117</v>
      </c>
      <c r="D466" t="s">
        <v>1053</v>
      </c>
      <c r="E466">
        <v>12539.06356149</v>
      </c>
      <c r="F466">
        <v>390.7</v>
      </c>
      <c r="G466">
        <v>64.968380236115905</v>
      </c>
      <c r="H466">
        <v>-9.0540103891318093</v>
      </c>
      <c r="I466">
        <v>-6.4744516552580604</v>
      </c>
      <c r="J466">
        <v>1.9470567305486399</v>
      </c>
      <c r="K466">
        <v>448.54883938222201</v>
      </c>
      <c r="L466">
        <v>412.11868629489601</v>
      </c>
      <c r="M466">
        <v>30.696654467057598</v>
      </c>
      <c r="N466">
        <v>1.1939148274171201</v>
      </c>
      <c r="O466">
        <v>58.126439723573</v>
      </c>
      <c r="P466">
        <v>92.938271604938194</v>
      </c>
      <c r="Q466">
        <v>0.107474072656498</v>
      </c>
    </row>
    <row r="467" spans="1:17" x14ac:dyDescent="0.3">
      <c r="A467" t="s">
        <v>1054</v>
      </c>
      <c r="B467" t="s">
        <v>1055</v>
      </c>
      <c r="C467" t="s">
        <v>3116</v>
      </c>
      <c r="D467" t="s">
        <v>24</v>
      </c>
      <c r="E467">
        <v>12481.062254303901</v>
      </c>
      <c r="F467">
        <v>168.51</v>
      </c>
      <c r="G467">
        <v>-9.7102575389655303</v>
      </c>
      <c r="H467">
        <v>-5.3376062523051999</v>
      </c>
      <c r="I467">
        <v>-2.02482857500623</v>
      </c>
      <c r="J467">
        <v>-0.16290155788796501</v>
      </c>
      <c r="K467">
        <v>161.55742018922501</v>
      </c>
      <c r="L467">
        <v>155.63524761403301</v>
      </c>
      <c r="M467">
        <v>71.202343426831504</v>
      </c>
      <c r="N467">
        <v>2.3751785867701498</v>
      </c>
      <c r="O467">
        <v>4.9314580737048299</v>
      </c>
      <c r="P467">
        <v>34.377990430621999</v>
      </c>
      <c r="Q467">
        <v>-2.7418001415605998E-2</v>
      </c>
    </row>
    <row r="468" spans="1:17" x14ac:dyDescent="0.3">
      <c r="A468" t="s">
        <v>1056</v>
      </c>
      <c r="B468" t="s">
        <v>1057</v>
      </c>
      <c r="C468" t="s">
        <v>3127</v>
      </c>
      <c r="D468" t="s">
        <v>117</v>
      </c>
      <c r="E468">
        <v>12426.209510500001</v>
      </c>
      <c r="F468">
        <v>185.75</v>
      </c>
      <c r="G468">
        <v>37.437676303158199</v>
      </c>
      <c r="H468">
        <v>6.2102211789968598</v>
      </c>
      <c r="I468">
        <v>-4.3088030404225401</v>
      </c>
      <c r="J468">
        <v>4.1499991236773797</v>
      </c>
      <c r="K468">
        <v>196.46956929969701</v>
      </c>
      <c r="L468">
        <v>180.87075814953201</v>
      </c>
      <c r="M468">
        <v>37.6730077606747</v>
      </c>
      <c r="N468">
        <v>0.84640083034177205</v>
      </c>
      <c r="O468">
        <v>31.784656796769799</v>
      </c>
      <c r="P468">
        <v>62.127956707689599</v>
      </c>
      <c r="Q468">
        <v>0.101287141776253</v>
      </c>
    </row>
    <row r="469" spans="1:17" x14ac:dyDescent="0.3">
      <c r="A469" t="s">
        <v>1058</v>
      </c>
      <c r="B469" t="s">
        <v>1059</v>
      </c>
      <c r="C469" t="s">
        <v>3118</v>
      </c>
      <c r="D469" t="s">
        <v>1002</v>
      </c>
      <c r="E469">
        <v>12164.470727275</v>
      </c>
      <c r="F469">
        <v>602.95000000000005</v>
      </c>
      <c r="G469">
        <v>31.920569444236602</v>
      </c>
      <c r="H469">
        <v>11.438688933401499</v>
      </c>
      <c r="I469">
        <v>51.439812218120998</v>
      </c>
      <c r="J469">
        <v>-0.74245903480876096</v>
      </c>
      <c r="K469">
        <v>592.93909441188896</v>
      </c>
      <c r="L469">
        <v>485.66540636571398</v>
      </c>
      <c r="M469">
        <v>29.3983644401894</v>
      </c>
      <c r="N469">
        <v>0.43505678832246297</v>
      </c>
      <c r="O469">
        <v>14.7358819139231</v>
      </c>
      <c r="P469">
        <v>75.531295487627304</v>
      </c>
      <c r="Q469">
        <v>6.3808967854053003E-2</v>
      </c>
    </row>
    <row r="470" spans="1:17" x14ac:dyDescent="0.3">
      <c r="A470" t="s">
        <v>1060</v>
      </c>
      <c r="B470" t="s">
        <v>1061</v>
      </c>
      <c r="C470" t="s">
        <v>3130</v>
      </c>
      <c r="D470" t="s">
        <v>414</v>
      </c>
      <c r="E470">
        <v>12119.462389124999</v>
      </c>
      <c r="F470">
        <v>960.05</v>
      </c>
      <c r="G470">
        <v>36.956685341938901</v>
      </c>
      <c r="H470">
        <v>6.1952480879327698</v>
      </c>
      <c r="I470">
        <v>63.951941771182497</v>
      </c>
      <c r="J470">
        <v>-2.46927820115729</v>
      </c>
      <c r="K470">
        <v>1005.7937620633001</v>
      </c>
      <c r="L470">
        <v>804.83652931891299</v>
      </c>
      <c r="M470">
        <v>24.557239957394799</v>
      </c>
      <c r="N470">
        <v>0.33309571107627101</v>
      </c>
      <c r="O470">
        <v>21.2280610384875</v>
      </c>
      <c r="P470">
        <v>113.34444444444399</v>
      </c>
      <c r="Q470">
        <v>8.8657481303126007E-2</v>
      </c>
    </row>
    <row r="471" spans="1:17" x14ac:dyDescent="0.3">
      <c r="A471" t="s">
        <v>1062</v>
      </c>
      <c r="B471" t="s">
        <v>1063</v>
      </c>
      <c r="C471" t="s">
        <v>3120</v>
      </c>
      <c r="D471" t="s">
        <v>51</v>
      </c>
      <c r="E471">
        <v>12058.68728106</v>
      </c>
      <c r="F471">
        <v>266.10000000000002</v>
      </c>
      <c r="G471">
        <v>145.71019483541599</v>
      </c>
      <c r="H471">
        <v>-10.3030512317951</v>
      </c>
      <c r="I471">
        <v>48.7842075420062</v>
      </c>
      <c r="J471">
        <v>-6.2991304249102598</v>
      </c>
      <c r="K471">
        <v>266.10356130458899</v>
      </c>
      <c r="L471">
        <v>201.35553362271199</v>
      </c>
      <c r="M471">
        <v>30.450371063713899</v>
      </c>
      <c r="N471">
        <v>0.50424799463986303</v>
      </c>
      <c r="O471">
        <v>23.562570462232198</v>
      </c>
      <c r="P471">
        <v>173.06310928681299</v>
      </c>
      <c r="Q471">
        <v>0.16340461790225599</v>
      </c>
    </row>
    <row r="472" spans="1:17" x14ac:dyDescent="0.3">
      <c r="A472" t="s">
        <v>1064</v>
      </c>
      <c r="B472" t="s">
        <v>1065</v>
      </c>
      <c r="C472" t="s">
        <v>3124</v>
      </c>
      <c r="D472" t="s">
        <v>77</v>
      </c>
      <c r="E472">
        <v>12007.589863859999</v>
      </c>
      <c r="F472">
        <v>336.2</v>
      </c>
      <c r="G472">
        <v>-26.832602145214</v>
      </c>
      <c r="H472">
        <v>0.32022700511948299</v>
      </c>
      <c r="I472">
        <v>-8.6157189620202708</v>
      </c>
      <c r="J472">
        <v>-3.7239318765457601E-2</v>
      </c>
      <c r="K472">
        <v>350.94042919535099</v>
      </c>
      <c r="L472">
        <v>345.58745741669497</v>
      </c>
      <c r="M472">
        <v>28.044996709872901</v>
      </c>
      <c r="N472">
        <v>1.0971263984819699</v>
      </c>
      <c r="O472">
        <v>18.381915526472302</v>
      </c>
      <c r="P472">
        <v>15.4136628904908</v>
      </c>
      <c r="Q472">
        <v>-0.104072969351762</v>
      </c>
    </row>
    <row r="473" spans="1:17" x14ac:dyDescent="0.3">
      <c r="A473" t="s">
        <v>1066</v>
      </c>
      <c r="B473" t="s">
        <v>1067</v>
      </c>
      <c r="C473" t="s">
        <v>3127</v>
      </c>
      <c r="D473" t="s">
        <v>117</v>
      </c>
      <c r="E473">
        <v>12006.835193999999</v>
      </c>
      <c r="F473">
        <v>419.35</v>
      </c>
      <c r="G473">
        <v>22.825365081906298</v>
      </c>
      <c r="H473">
        <v>26.033453958516201</v>
      </c>
      <c r="I473">
        <v>4.2685531089795097</v>
      </c>
      <c r="J473">
        <v>1.2622756771761801</v>
      </c>
      <c r="K473">
        <v>371.170640905678</v>
      </c>
      <c r="L473">
        <v>347.95814502027002</v>
      </c>
      <c r="M473">
        <v>47.2408944604014</v>
      </c>
      <c r="N473">
        <v>3.8555396270563098</v>
      </c>
      <c r="O473">
        <v>7.5473947776320403</v>
      </c>
      <c r="P473">
        <v>65.882120253164501</v>
      </c>
      <c r="Q473">
        <v>0.163239486284255</v>
      </c>
    </row>
    <row r="474" spans="1:17" hidden="1" x14ac:dyDescent="0.3">
      <c r="A474" t="s">
        <v>1068</v>
      </c>
      <c r="B474" t="s">
        <v>1069</v>
      </c>
      <c r="C474" t="s">
        <v>3131</v>
      </c>
      <c r="D474" t="s">
        <v>138</v>
      </c>
      <c r="E474">
        <v>11979.533287050001</v>
      </c>
      <c r="F474">
        <v>394.25</v>
      </c>
      <c r="G474">
        <v>38.800449552932797</v>
      </c>
      <c r="H474">
        <v>2.3596016062063598</v>
      </c>
      <c r="I474">
        <v>18.337909383630699</v>
      </c>
      <c r="J474">
        <v>6.8049861137121201</v>
      </c>
      <c r="K474">
        <v>400.23410783384998</v>
      </c>
      <c r="L474">
        <v>334.342501758232</v>
      </c>
      <c r="M474">
        <v>42.077419346534001</v>
      </c>
      <c r="N474">
        <v>0.47418374304419803</v>
      </c>
      <c r="O474">
        <v>20.875079264426098</v>
      </c>
      <c r="P474">
        <v>92.787286063569596</v>
      </c>
      <c r="Q474">
        <v>0.17469725452550799</v>
      </c>
    </row>
    <row r="475" spans="1:17" x14ac:dyDescent="0.3">
      <c r="A475" t="s">
        <v>1070</v>
      </c>
      <c r="B475" t="s">
        <v>1071</v>
      </c>
      <c r="C475" t="s">
        <v>3127</v>
      </c>
      <c r="D475" t="s">
        <v>77</v>
      </c>
      <c r="E475">
        <v>11929.587380019901</v>
      </c>
      <c r="F475">
        <v>577.70000000000005</v>
      </c>
      <c r="G475">
        <v>-38.0685023985789</v>
      </c>
      <c r="H475">
        <v>2.8154276259753201</v>
      </c>
      <c r="I475">
        <v>-21.771841260229401</v>
      </c>
      <c r="J475">
        <v>0.96361476292758996</v>
      </c>
      <c r="K475">
        <v>604.957247024053</v>
      </c>
      <c r="L475">
        <v>631.55279229292796</v>
      </c>
      <c r="M475">
        <v>32.512653293348201</v>
      </c>
      <c r="N475">
        <v>0.67289064076288496</v>
      </c>
      <c r="O475">
        <v>42.634585424961003</v>
      </c>
      <c r="P475">
        <v>14.566187407040101</v>
      </c>
      <c r="Q475">
        <v>4.7302624233310997E-2</v>
      </c>
    </row>
    <row r="476" spans="1:17" x14ac:dyDescent="0.3">
      <c r="A476" t="s">
        <v>1072</v>
      </c>
      <c r="B476" t="s">
        <v>1073</v>
      </c>
      <c r="C476" t="s">
        <v>3127</v>
      </c>
      <c r="D476" t="s">
        <v>265</v>
      </c>
      <c r="E476">
        <v>11876.585322000001</v>
      </c>
      <c r="F476">
        <v>1785</v>
      </c>
      <c r="G476">
        <v>79.685091245914506</v>
      </c>
      <c r="H476">
        <v>2.9396438285031801</v>
      </c>
      <c r="I476">
        <v>13.605632529856299</v>
      </c>
      <c r="J476">
        <v>-0.80894495240464903</v>
      </c>
      <c r="K476">
        <v>1820.96160886956</v>
      </c>
      <c r="L476">
        <v>1555.60939754473</v>
      </c>
      <c r="M476">
        <v>31.762719796820999</v>
      </c>
      <c r="N476">
        <v>1.0701187204026801</v>
      </c>
      <c r="O476">
        <v>14.002801120448099</v>
      </c>
      <c r="P476">
        <v>112.070809076868</v>
      </c>
      <c r="Q476">
        <v>0.12454213482342499</v>
      </c>
    </row>
    <row r="477" spans="1:17" x14ac:dyDescent="0.3">
      <c r="A477" t="s">
        <v>1074</v>
      </c>
      <c r="B477" t="s">
        <v>1075</v>
      </c>
      <c r="C477" t="s">
        <v>3133</v>
      </c>
      <c r="D477" t="s">
        <v>626</v>
      </c>
      <c r="E477">
        <v>11871.05951178</v>
      </c>
      <c r="F477">
        <v>126.21</v>
      </c>
      <c r="G477">
        <v>-74.679407635645902</v>
      </c>
      <c r="H477">
        <v>2.8826138080995101</v>
      </c>
      <c r="I477">
        <v>-20.743788905215801</v>
      </c>
      <c r="J477">
        <v>-1.4236991249500699</v>
      </c>
      <c r="K477">
        <v>134.37033029547601</v>
      </c>
      <c r="L477">
        <v>159.27881583483</v>
      </c>
      <c r="M477">
        <v>36.259774848423497</v>
      </c>
      <c r="N477">
        <v>0.87638892081186404</v>
      </c>
      <c r="O477">
        <v>137.46137390064101</v>
      </c>
      <c r="P477">
        <v>1.0326609029778799</v>
      </c>
      <c r="Q477">
        <v>-0.110764010841199</v>
      </c>
    </row>
    <row r="478" spans="1:17" x14ac:dyDescent="0.3">
      <c r="A478" t="s">
        <v>1076</v>
      </c>
      <c r="B478" t="s">
        <v>1077</v>
      </c>
      <c r="C478" t="s">
        <v>3116</v>
      </c>
      <c r="D478" t="s">
        <v>54</v>
      </c>
      <c r="E478">
        <v>11807.76446955</v>
      </c>
      <c r="F478">
        <v>139.5</v>
      </c>
      <c r="G478">
        <v>-16.288206566628599</v>
      </c>
      <c r="H478">
        <v>-23.3743604194756</v>
      </c>
      <c r="I478">
        <v>-36.524873680703898</v>
      </c>
      <c r="J478">
        <v>-18.387509608812699</v>
      </c>
      <c r="K478">
        <v>192.55340790664499</v>
      </c>
      <c r="L478">
        <v>186.97483770887999</v>
      </c>
      <c r="M478">
        <v>6.6592499431508703</v>
      </c>
      <c r="N478">
        <v>1.7757490399783999</v>
      </c>
      <c r="O478">
        <v>65.161290322580598</v>
      </c>
      <c r="P478">
        <v>11.288392500997199</v>
      </c>
      <c r="Q478">
        <v>-6.9341392467176993E-2</v>
      </c>
    </row>
    <row r="479" spans="1:17" x14ac:dyDescent="0.3">
      <c r="A479" t="s">
        <v>1078</v>
      </c>
      <c r="B479" t="s">
        <v>1079</v>
      </c>
      <c r="C479" t="s">
        <v>3122</v>
      </c>
      <c r="D479" t="s">
        <v>192</v>
      </c>
      <c r="E479">
        <v>11784.044427434999</v>
      </c>
      <c r="F479">
        <v>500.85</v>
      </c>
      <c r="G479">
        <v>34.702465643668297</v>
      </c>
      <c r="H479">
        <v>-1.20755375727406</v>
      </c>
      <c r="I479">
        <v>14.273314538188099</v>
      </c>
      <c r="J479">
        <v>-7.0878516776143599</v>
      </c>
      <c r="K479">
        <v>551.04424237376304</v>
      </c>
      <c r="L479">
        <v>474.29302062858801</v>
      </c>
      <c r="M479">
        <v>19.3993416367809</v>
      </c>
      <c r="N479">
        <v>0.41522541102266602</v>
      </c>
      <c r="O479">
        <v>30.178696216432002</v>
      </c>
      <c r="P479">
        <v>60.015974440894503</v>
      </c>
      <c r="Q479">
        <v>0.129235151207581</v>
      </c>
    </row>
    <row r="480" spans="1:17" x14ac:dyDescent="0.3">
      <c r="A480" t="s">
        <v>1080</v>
      </c>
      <c r="B480" t="s">
        <v>1081</v>
      </c>
      <c r="C480" t="s">
        <v>3122</v>
      </c>
      <c r="D480" t="s">
        <v>394</v>
      </c>
      <c r="E480">
        <v>11734.5716892</v>
      </c>
      <c r="F480">
        <v>2901</v>
      </c>
      <c r="G480">
        <v>17.4067977331812</v>
      </c>
      <c r="H480">
        <v>8.5708955685669697</v>
      </c>
      <c r="I480">
        <v>5.8529307657929097</v>
      </c>
      <c r="J480">
        <v>0.243385035519292</v>
      </c>
      <c r="K480">
        <v>2910.14049622223</v>
      </c>
      <c r="L480">
        <v>2651.6108870326598</v>
      </c>
      <c r="M480">
        <v>37.892143155853901</v>
      </c>
      <c r="N480">
        <v>0.67221496892346499</v>
      </c>
      <c r="O480">
        <v>12.478455704929299</v>
      </c>
      <c r="P480">
        <v>40.825242718446603</v>
      </c>
      <c r="Q480">
        <v>8.9028027661127995E-2</v>
      </c>
    </row>
    <row r="481" spans="1:17" hidden="1" x14ac:dyDescent="0.3">
      <c r="A481" t="s">
        <v>1082</v>
      </c>
      <c r="B481" t="s">
        <v>1083</v>
      </c>
      <c r="C481" t="s">
        <v>3131</v>
      </c>
      <c r="D481" t="s">
        <v>299</v>
      </c>
      <c r="E481">
        <v>11696.673505139999</v>
      </c>
      <c r="F481">
        <v>877.65</v>
      </c>
      <c r="G481">
        <v>-11.876521506657699</v>
      </c>
      <c r="H481">
        <v>2.6248648099062599</v>
      </c>
      <c r="I481">
        <v>15.166680046439801</v>
      </c>
      <c r="J481">
        <v>1.04782289421318</v>
      </c>
      <c r="K481">
        <v>893.52466656567697</v>
      </c>
      <c r="L481">
        <v>833.57487981195902</v>
      </c>
      <c r="M481">
        <v>32.9709961698737</v>
      </c>
      <c r="N481">
        <v>0.43954361383653601</v>
      </c>
      <c r="O481">
        <v>16.789152851364399</v>
      </c>
      <c r="P481">
        <v>35.617708413814398</v>
      </c>
      <c r="Q481">
        <v>-9.6109054407106001E-2</v>
      </c>
    </row>
    <row r="482" spans="1:17" x14ac:dyDescent="0.3">
      <c r="A482" t="s">
        <v>1084</v>
      </c>
      <c r="B482" t="s">
        <v>1085</v>
      </c>
      <c r="C482" t="s">
        <v>3115</v>
      </c>
      <c r="D482" t="s">
        <v>21</v>
      </c>
      <c r="E482">
        <v>11596.79770411</v>
      </c>
      <c r="F482">
        <v>774.35</v>
      </c>
      <c r="G482">
        <v>-28.0588427568917</v>
      </c>
      <c r="H482">
        <v>3.5343395297529399</v>
      </c>
      <c r="I482">
        <v>-13.885980793677</v>
      </c>
      <c r="J482">
        <v>0.45014110375043798</v>
      </c>
      <c r="K482">
        <v>801.08384596317705</v>
      </c>
      <c r="L482">
        <v>823.33720939071395</v>
      </c>
      <c r="M482">
        <v>25.5396545598418</v>
      </c>
      <c r="N482">
        <v>0.57833288632310398</v>
      </c>
      <c r="O482">
        <v>24.104087299024901</v>
      </c>
      <c r="P482">
        <v>4.5006747638326603</v>
      </c>
      <c r="Q482">
        <v>-0.13055138796969001</v>
      </c>
    </row>
    <row r="483" spans="1:17" x14ac:dyDescent="0.3">
      <c r="A483" t="s">
        <v>1086</v>
      </c>
      <c r="B483" t="s">
        <v>1087</v>
      </c>
      <c r="C483" t="s">
        <v>3118</v>
      </c>
      <c r="D483" t="s">
        <v>122</v>
      </c>
      <c r="E483">
        <v>11560.051600479999</v>
      </c>
      <c r="F483">
        <v>1915.35</v>
      </c>
      <c r="G483">
        <v>1.9952274121142399</v>
      </c>
      <c r="H483">
        <v>-3.0450995015945299</v>
      </c>
      <c r="I483">
        <v>5.8071073901441501</v>
      </c>
      <c r="J483">
        <v>0.73027883979696595</v>
      </c>
      <c r="K483">
        <v>2064.8276313572201</v>
      </c>
      <c r="L483">
        <v>1911.92603714711</v>
      </c>
      <c r="M483">
        <v>20.409578960252201</v>
      </c>
      <c r="N483">
        <v>0.91666562491808801</v>
      </c>
      <c r="O483">
        <v>29.689090766700598</v>
      </c>
      <c r="P483">
        <v>32.996562858035603</v>
      </c>
      <c r="Q483">
        <v>-6.9057469487689996E-2</v>
      </c>
    </row>
    <row r="484" spans="1:17" x14ac:dyDescent="0.3">
      <c r="A484" t="s">
        <v>1088</v>
      </c>
      <c r="B484" t="s">
        <v>1089</v>
      </c>
      <c r="C484" t="s">
        <v>3116</v>
      </c>
      <c r="D484" t="s">
        <v>404</v>
      </c>
      <c r="E484">
        <v>11558.902979819901</v>
      </c>
      <c r="F484">
        <v>373.8</v>
      </c>
      <c r="G484">
        <v>324.45746744247299</v>
      </c>
      <c r="H484">
        <v>35.371918017897301</v>
      </c>
      <c r="I484">
        <v>145.592060722383</v>
      </c>
      <c r="J484">
        <v>7.3951658466905501</v>
      </c>
      <c r="K484">
        <v>334.660378967241</v>
      </c>
      <c r="L484">
        <v>226.38919400010701</v>
      </c>
      <c r="M484">
        <v>39.7423174364502</v>
      </c>
      <c r="N484">
        <v>1.0011433418041999</v>
      </c>
      <c r="O484">
        <v>20.104333868378799</v>
      </c>
      <c r="P484">
        <v>300.64308681671997</v>
      </c>
      <c r="Q484">
        <v>0.13870431954075399</v>
      </c>
    </row>
    <row r="485" spans="1:17" hidden="1" x14ac:dyDescent="0.3">
      <c r="A485" t="s">
        <v>1090</v>
      </c>
      <c r="B485" t="s">
        <v>1091</v>
      </c>
      <c r="C485" t="s">
        <v>3131</v>
      </c>
      <c r="D485" t="s">
        <v>80</v>
      </c>
      <c r="E485">
        <v>11516.9498752</v>
      </c>
      <c r="F485">
        <v>88.5</v>
      </c>
      <c r="G485">
        <v>-35.769442584406697</v>
      </c>
      <c r="H485">
        <v>3.3456596337665698</v>
      </c>
      <c r="I485">
        <v>-19.246184595536999</v>
      </c>
      <c r="J485">
        <v>2.3919166573130601</v>
      </c>
      <c r="K485">
        <v>90.485490042987905</v>
      </c>
      <c r="L485">
        <v>95.702959820959904</v>
      </c>
      <c r="M485">
        <v>13.715137464591701</v>
      </c>
      <c r="N485">
        <v>0.94995496863093298</v>
      </c>
      <c r="O485">
        <v>17.514124293785301</v>
      </c>
      <c r="P485">
        <v>1.57236313554458</v>
      </c>
    </row>
    <row r="486" spans="1:17" x14ac:dyDescent="0.3">
      <c r="A486" t="s">
        <v>1092</v>
      </c>
      <c r="B486" t="s">
        <v>1093</v>
      </c>
      <c r="C486" t="s">
        <v>3125</v>
      </c>
      <c r="D486" t="s">
        <v>453</v>
      </c>
      <c r="E486">
        <v>11352.3080708</v>
      </c>
      <c r="F486">
        <v>2322.4</v>
      </c>
      <c r="G486">
        <v>-9.9587845270431998</v>
      </c>
      <c r="H486">
        <v>2.8415365336203702</v>
      </c>
      <c r="I486">
        <v>0.92635740626108998</v>
      </c>
      <c r="J486">
        <v>-4.3135063813247498</v>
      </c>
      <c r="K486">
        <v>2421.5924502430298</v>
      </c>
      <c r="L486">
        <v>2159.6367938714002</v>
      </c>
      <c r="M486">
        <v>29.3563879136872</v>
      </c>
      <c r="N486">
        <v>0.57278569185908501</v>
      </c>
      <c r="O486">
        <v>16.259042369962</v>
      </c>
      <c r="P486">
        <v>40.871042096324103</v>
      </c>
      <c r="Q486">
        <v>0.19631736113266099</v>
      </c>
    </row>
    <row r="487" spans="1:17" x14ac:dyDescent="0.3">
      <c r="A487" t="s">
        <v>1094</v>
      </c>
      <c r="B487" t="s">
        <v>1095</v>
      </c>
      <c r="C487" t="s">
        <v>3126</v>
      </c>
      <c r="D487" t="s">
        <v>72</v>
      </c>
      <c r="E487">
        <v>11295</v>
      </c>
      <c r="F487">
        <v>75.3</v>
      </c>
      <c r="G487">
        <v>5.9845480515760503</v>
      </c>
      <c r="H487">
        <v>-8.65134648025359</v>
      </c>
      <c r="I487">
        <v>-5.7710335776516803</v>
      </c>
      <c r="J487">
        <v>-3.0939522349096298</v>
      </c>
      <c r="K487">
        <v>89.250324320476494</v>
      </c>
      <c r="L487">
        <v>81.104448668036994</v>
      </c>
      <c r="M487">
        <v>17.458647515733698</v>
      </c>
      <c r="N487">
        <v>0.14206711890340601</v>
      </c>
      <c r="O487">
        <v>75.033200531208493</v>
      </c>
      <c r="P487">
        <v>51.509054325955702</v>
      </c>
      <c r="Q487">
        <v>5.9581135327864999E-2</v>
      </c>
    </row>
    <row r="488" spans="1:17" hidden="1" x14ac:dyDescent="0.3">
      <c r="A488" t="s">
        <v>1096</v>
      </c>
      <c r="B488" t="s">
        <v>1097</v>
      </c>
      <c r="C488" t="s">
        <v>3131</v>
      </c>
      <c r="D488" t="s">
        <v>404</v>
      </c>
      <c r="E488">
        <v>11272.77515612</v>
      </c>
      <c r="F488">
        <v>10010</v>
      </c>
      <c r="G488">
        <v>20.764533876819499</v>
      </c>
      <c r="H488">
        <v>11.8155177308936</v>
      </c>
      <c r="I488">
        <v>9.2811559919554902</v>
      </c>
      <c r="J488">
        <v>11.688712212605299</v>
      </c>
      <c r="K488">
        <v>9389.7265535003098</v>
      </c>
      <c r="L488">
        <v>8644.0809964338005</v>
      </c>
      <c r="M488">
        <v>85.856864202437393</v>
      </c>
      <c r="N488">
        <v>0.72178990014661304</v>
      </c>
      <c r="O488">
        <v>14.8741258741258</v>
      </c>
      <c r="P488">
        <v>57.737157264418499</v>
      </c>
      <c r="Q488">
        <v>0.17463962721903301</v>
      </c>
    </row>
    <row r="489" spans="1:17" x14ac:dyDescent="0.3">
      <c r="A489" t="s">
        <v>1098</v>
      </c>
      <c r="B489" t="s">
        <v>1099</v>
      </c>
      <c r="C489" t="s">
        <v>3125</v>
      </c>
      <c r="D489" t="s">
        <v>299</v>
      </c>
      <c r="E489">
        <v>11224.683687000001</v>
      </c>
      <c r="F489">
        <v>1634.55</v>
      </c>
      <c r="G489">
        <v>75.810462308073596</v>
      </c>
      <c r="H489">
        <v>10.304001775308899</v>
      </c>
      <c r="I489">
        <v>60.253032192683698</v>
      </c>
      <c r="J489">
        <v>-5.5843189722559803</v>
      </c>
      <c r="K489">
        <v>1593.0886671610699</v>
      </c>
      <c r="L489">
        <v>1268.2279507349199</v>
      </c>
      <c r="M489">
        <v>36.924621134917601</v>
      </c>
      <c r="N489">
        <v>0.81594063978800502</v>
      </c>
      <c r="O489">
        <v>15.074485332354399</v>
      </c>
      <c r="P489">
        <v>99.335365853658502</v>
      </c>
      <c r="Q489">
        <v>3.7287430918058001E-2</v>
      </c>
    </row>
    <row r="490" spans="1:17" x14ac:dyDescent="0.3">
      <c r="A490" t="s">
        <v>1100</v>
      </c>
      <c r="B490" t="s">
        <v>1101</v>
      </c>
      <c r="C490" t="s">
        <v>3115</v>
      </c>
      <c r="D490" t="s">
        <v>280</v>
      </c>
      <c r="E490">
        <v>11209.561347999999</v>
      </c>
      <c r="F490">
        <v>810.8</v>
      </c>
      <c r="G490">
        <v>7.1052876318930904</v>
      </c>
      <c r="H490">
        <v>-9.2135573160067104</v>
      </c>
      <c r="I490">
        <v>-28.363786177122101</v>
      </c>
      <c r="J490">
        <v>-3.1253389168194401</v>
      </c>
      <c r="K490">
        <v>937.99224160809501</v>
      </c>
      <c r="L490">
        <v>932.05401570742799</v>
      </c>
      <c r="M490">
        <v>17.966375024225702</v>
      </c>
      <c r="N490">
        <v>0.74892065801654095</v>
      </c>
      <c r="O490">
        <v>47.878638381845001</v>
      </c>
      <c r="P490">
        <v>29.727999999999899</v>
      </c>
      <c r="Q490">
        <v>1.401407963596E-2</v>
      </c>
    </row>
    <row r="491" spans="1:17" hidden="1" x14ac:dyDescent="0.3">
      <c r="A491" t="s">
        <v>1102</v>
      </c>
      <c r="B491" t="s">
        <v>1103</v>
      </c>
      <c r="C491" t="s">
        <v>3131</v>
      </c>
      <c r="D491" t="s">
        <v>220</v>
      </c>
      <c r="E491">
        <v>11196.89024237</v>
      </c>
      <c r="F491">
        <v>10089.1</v>
      </c>
      <c r="G491">
        <v>89.915984200189101</v>
      </c>
      <c r="H491">
        <v>39.282568053325399</v>
      </c>
      <c r="I491">
        <v>35.382232761395002</v>
      </c>
      <c r="J491">
        <v>20.2023890317172</v>
      </c>
      <c r="K491">
        <v>8350.4910521981801</v>
      </c>
      <c r="L491">
        <v>7012.3039399645004</v>
      </c>
      <c r="M491">
        <v>64.1536757154512</v>
      </c>
      <c r="N491">
        <v>1.81317680449392</v>
      </c>
      <c r="O491">
        <v>10.466741334707701</v>
      </c>
      <c r="P491">
        <v>128.777777777777</v>
      </c>
      <c r="Q491">
        <v>9.2922969487859997E-2</v>
      </c>
    </row>
    <row r="492" spans="1:17" x14ac:dyDescent="0.3">
      <c r="A492" t="s">
        <v>1104</v>
      </c>
      <c r="B492" t="s">
        <v>1105</v>
      </c>
      <c r="C492" t="s">
        <v>3124</v>
      </c>
      <c r="D492" t="s">
        <v>77</v>
      </c>
      <c r="E492">
        <v>11165.596152030001</v>
      </c>
      <c r="F492">
        <v>360.3</v>
      </c>
      <c r="G492">
        <v>47.117378932651803</v>
      </c>
      <c r="H492">
        <v>4.42661351126615</v>
      </c>
      <c r="I492">
        <v>54.4721670659384</v>
      </c>
      <c r="J492">
        <v>2.01844440925333</v>
      </c>
      <c r="K492">
        <v>356.095979373322</v>
      </c>
      <c r="L492">
        <v>297.24498056739998</v>
      </c>
      <c r="M492">
        <v>34.503372679001302</v>
      </c>
      <c r="N492">
        <v>0.22679438883949099</v>
      </c>
      <c r="O492">
        <v>6.8553982792117498</v>
      </c>
      <c r="P492">
        <v>108.809040857722</v>
      </c>
      <c r="Q492">
        <v>5.8949808527641999E-2</v>
      </c>
    </row>
    <row r="493" spans="1:17" x14ac:dyDescent="0.3">
      <c r="A493" t="s">
        <v>1106</v>
      </c>
      <c r="B493" t="s">
        <v>1107</v>
      </c>
      <c r="C493" t="s">
        <v>3130</v>
      </c>
      <c r="D493" t="s">
        <v>436</v>
      </c>
      <c r="E493">
        <v>11153.064562310001</v>
      </c>
      <c r="F493">
        <v>705.65</v>
      </c>
      <c r="G493">
        <v>40.725678422343996</v>
      </c>
      <c r="H493">
        <v>0.91808543879259596</v>
      </c>
      <c r="I493">
        <v>21.029760532044499</v>
      </c>
      <c r="J493">
        <v>2.3220013333064098</v>
      </c>
      <c r="K493">
        <v>715.27077739348294</v>
      </c>
      <c r="L493">
        <v>597.27705911648502</v>
      </c>
      <c r="M493">
        <v>33.453008841409797</v>
      </c>
      <c r="N493">
        <v>0.42682987336883899</v>
      </c>
      <c r="O493">
        <v>18.614043789414001</v>
      </c>
      <c r="P493">
        <v>73.741228610119407</v>
      </c>
      <c r="Q493">
        <v>-1.1117887651491999E-2</v>
      </c>
    </row>
    <row r="494" spans="1:17" x14ac:dyDescent="0.3">
      <c r="A494" t="s">
        <v>1108</v>
      </c>
      <c r="B494" t="s">
        <v>1109</v>
      </c>
      <c r="C494" t="s">
        <v>3127</v>
      </c>
      <c r="D494" t="s">
        <v>265</v>
      </c>
      <c r="E494">
        <v>11107.2327408</v>
      </c>
      <c r="F494">
        <v>5768.35</v>
      </c>
      <c r="G494">
        <v>47.499128335844603</v>
      </c>
      <c r="H494">
        <v>11.3447388234535</v>
      </c>
      <c r="I494">
        <v>45.551685666537999</v>
      </c>
      <c r="J494">
        <v>8.3714876254020396</v>
      </c>
      <c r="K494">
        <v>5395.1473301200704</v>
      </c>
      <c r="L494">
        <v>4659.5422910877696</v>
      </c>
      <c r="M494">
        <v>44.915861900747402</v>
      </c>
      <c r="N494">
        <v>0.82701788926225905</v>
      </c>
      <c r="O494">
        <v>3.9985437776833801</v>
      </c>
      <c r="P494">
        <v>91.5122841965471</v>
      </c>
      <c r="Q494">
        <v>0.19569558289083699</v>
      </c>
    </row>
    <row r="495" spans="1:17" x14ac:dyDescent="0.3">
      <c r="A495" t="s">
        <v>1110</v>
      </c>
      <c r="B495" t="s">
        <v>1111</v>
      </c>
      <c r="C495" t="s">
        <v>3116</v>
      </c>
      <c r="D495" t="s">
        <v>589</v>
      </c>
      <c r="E495">
        <v>11090.40707125</v>
      </c>
      <c r="F495">
        <v>832.9</v>
      </c>
      <c r="G495">
        <v>-8.4747574095823701</v>
      </c>
      <c r="H495">
        <v>3.6913524309144399</v>
      </c>
      <c r="I495">
        <v>1.0714053107863499</v>
      </c>
      <c r="J495">
        <v>0.19502148493218699</v>
      </c>
      <c r="K495">
        <v>862.32068648388201</v>
      </c>
      <c r="L495">
        <v>817.46085311499201</v>
      </c>
      <c r="M495">
        <v>33.895948663754197</v>
      </c>
      <c r="N495">
        <v>0.46253436231371298</v>
      </c>
      <c r="O495">
        <v>14.269420098451199</v>
      </c>
      <c r="P495">
        <v>22.485294117647001</v>
      </c>
      <c r="Q495">
        <v>1.7778968870413001E-2</v>
      </c>
    </row>
    <row r="496" spans="1:17" x14ac:dyDescent="0.3">
      <c r="A496" t="s">
        <v>1112</v>
      </c>
      <c r="B496" t="s">
        <v>1113</v>
      </c>
      <c r="C496" t="s">
        <v>3115</v>
      </c>
      <c r="D496" t="s">
        <v>280</v>
      </c>
      <c r="E496">
        <v>11052.335525765</v>
      </c>
      <c r="F496">
        <v>2031.55</v>
      </c>
      <c r="G496">
        <v>-13.7892199857774</v>
      </c>
      <c r="H496">
        <v>5.7055008763989896</v>
      </c>
      <c r="I496">
        <v>-2.7783428690824001</v>
      </c>
      <c r="J496">
        <v>0.32462211295777899</v>
      </c>
      <c r="K496">
        <v>2131.39966336416</v>
      </c>
      <c r="L496">
        <v>2045.6141352588099</v>
      </c>
      <c r="M496">
        <v>27.8417115425788</v>
      </c>
      <c r="N496">
        <v>0.42917044437937302</v>
      </c>
      <c r="O496">
        <v>35.258792547562201</v>
      </c>
      <c r="P496">
        <v>26.971875000000001</v>
      </c>
      <c r="Q496">
        <v>2.5080418477973002E-2</v>
      </c>
    </row>
    <row r="497" spans="1:17" x14ac:dyDescent="0.3">
      <c r="A497" t="s">
        <v>1114</v>
      </c>
      <c r="B497" t="s">
        <v>1115</v>
      </c>
      <c r="C497" t="s">
        <v>3120</v>
      </c>
      <c r="D497" t="s">
        <v>253</v>
      </c>
      <c r="E497">
        <v>10936.86078888</v>
      </c>
      <c r="F497">
        <v>2133.3000000000002</v>
      </c>
      <c r="G497">
        <v>21.598658693706302</v>
      </c>
      <c r="H497">
        <v>7.9970945178306501</v>
      </c>
      <c r="I497">
        <v>9.6472167319170001</v>
      </c>
      <c r="J497">
        <v>-2.2895852803766998</v>
      </c>
      <c r="K497">
        <v>2163.05666804868</v>
      </c>
      <c r="L497">
        <v>1942.8290136714099</v>
      </c>
      <c r="M497">
        <v>29.9003430662851</v>
      </c>
      <c r="N497">
        <v>0.73497773042936299</v>
      </c>
      <c r="O497">
        <v>8.6720105001640597</v>
      </c>
      <c r="P497">
        <v>56.854527407080603</v>
      </c>
      <c r="Q497">
        <v>-6.4768155491154E-2</v>
      </c>
    </row>
    <row r="498" spans="1:17" hidden="1" x14ac:dyDescent="0.3">
      <c r="A498" t="s">
        <v>1116</v>
      </c>
      <c r="B498" t="s">
        <v>1117</v>
      </c>
      <c r="C498" t="s">
        <v>3131</v>
      </c>
      <c r="D498" t="s">
        <v>117</v>
      </c>
      <c r="E498">
        <v>10860.100451819901</v>
      </c>
      <c r="F498">
        <v>660.75</v>
      </c>
      <c r="G498">
        <v>14.6517949444364</v>
      </c>
      <c r="H498">
        <v>-0.74924829316073005</v>
      </c>
      <c r="I498">
        <v>1.43293368115244</v>
      </c>
      <c r="J498">
        <v>-3.09127547368709</v>
      </c>
      <c r="K498">
        <v>690.93711438518903</v>
      </c>
      <c r="L498">
        <v>648.18362343056401</v>
      </c>
      <c r="M498">
        <v>35.862333855606899</v>
      </c>
      <c r="N498">
        <v>0.652140440185769</v>
      </c>
      <c r="O498">
        <v>25.614831630722598</v>
      </c>
      <c r="P498">
        <v>65.1875</v>
      </c>
      <c r="Q498">
        <v>0.11512332456142201</v>
      </c>
    </row>
    <row r="499" spans="1:17" hidden="1" x14ac:dyDescent="0.3">
      <c r="A499" t="s">
        <v>1118</v>
      </c>
      <c r="B499" t="s">
        <v>1119</v>
      </c>
      <c r="C499" t="s">
        <v>3131</v>
      </c>
      <c r="D499" t="s">
        <v>51</v>
      </c>
      <c r="E499">
        <v>10850.53209597</v>
      </c>
      <c r="F499">
        <v>4711.3500000000004</v>
      </c>
      <c r="G499">
        <v>-26.246800079945</v>
      </c>
      <c r="H499">
        <v>2.2787522230275901</v>
      </c>
      <c r="I499">
        <v>-13.4801524456848</v>
      </c>
      <c r="J499">
        <v>2.8596631222839202</v>
      </c>
      <c r="M499">
        <v>27.441027125913799</v>
      </c>
      <c r="O499">
        <v>14.0861961009052</v>
      </c>
      <c r="P499">
        <v>11.8673647469458</v>
      </c>
    </row>
    <row r="500" spans="1:17" x14ac:dyDescent="0.3">
      <c r="A500" t="s">
        <v>1120</v>
      </c>
      <c r="B500" t="s">
        <v>1121</v>
      </c>
      <c r="C500" t="s">
        <v>3128</v>
      </c>
      <c r="D500" t="s">
        <v>504</v>
      </c>
      <c r="E500">
        <v>10843.656283975</v>
      </c>
      <c r="F500">
        <v>339.05</v>
      </c>
      <c r="G500">
        <v>3.2197213563745302</v>
      </c>
      <c r="H500">
        <v>3.1249790712351802</v>
      </c>
      <c r="I500">
        <v>5.5228259047450097</v>
      </c>
      <c r="J500">
        <v>-1.10684326929841</v>
      </c>
      <c r="K500">
        <v>341.94780927398801</v>
      </c>
      <c r="L500">
        <v>313.12388086910801</v>
      </c>
      <c r="M500">
        <v>32.090965380127997</v>
      </c>
      <c r="N500">
        <v>0.39369116245359698</v>
      </c>
      <c r="O500">
        <v>18.2716413508332</v>
      </c>
      <c r="P500">
        <v>39.756801319043603</v>
      </c>
      <c r="Q500">
        <v>2.4879445351655999E-2</v>
      </c>
    </row>
    <row r="501" spans="1:17" hidden="1" x14ac:dyDescent="0.3">
      <c r="A501" t="s">
        <v>1122</v>
      </c>
      <c r="B501" t="s">
        <v>1123</v>
      </c>
      <c r="C501" t="s">
        <v>3131</v>
      </c>
      <c r="D501" t="s">
        <v>730</v>
      </c>
      <c r="E501">
        <v>10739.054693185</v>
      </c>
      <c r="F501">
        <v>112.83</v>
      </c>
      <c r="G501">
        <v>31.980941498921801</v>
      </c>
      <c r="H501">
        <v>3.78255741439372</v>
      </c>
      <c r="I501">
        <v>-0.32539161450389997</v>
      </c>
      <c r="J501">
        <v>1.5889250171684499</v>
      </c>
      <c r="K501">
        <v>116.348075958141</v>
      </c>
      <c r="L501">
        <v>106.852129355999</v>
      </c>
      <c r="M501">
        <v>54.041415573722702</v>
      </c>
      <c r="N501">
        <v>0.51347981065669301</v>
      </c>
      <c r="O501">
        <v>9.8998493308517297</v>
      </c>
      <c r="P501">
        <v>57.693920335429702</v>
      </c>
      <c r="Q501">
        <v>2.1133606920337E-2</v>
      </c>
    </row>
    <row r="502" spans="1:17" x14ac:dyDescent="0.3">
      <c r="A502" t="s">
        <v>1124</v>
      </c>
      <c r="B502" t="s">
        <v>1125</v>
      </c>
      <c r="C502" t="s">
        <v>3116</v>
      </c>
      <c r="D502" t="s">
        <v>220</v>
      </c>
      <c r="E502">
        <v>10737.994324400001</v>
      </c>
      <c r="F502">
        <v>2593.3000000000002</v>
      </c>
      <c r="G502">
        <v>82.663841411937796</v>
      </c>
      <c r="H502">
        <v>20.701977503837</v>
      </c>
      <c r="I502">
        <v>74.138980044354398</v>
      </c>
      <c r="J502">
        <v>5.4125946816931902</v>
      </c>
      <c r="K502">
        <v>2438.31190997568</v>
      </c>
      <c r="L502">
        <v>1928.1871417785601</v>
      </c>
      <c r="M502">
        <v>50.694928827222</v>
      </c>
      <c r="N502">
        <v>0.60772882606659295</v>
      </c>
      <c r="O502">
        <v>9.78483013920488</v>
      </c>
      <c r="P502">
        <v>137.14507795711199</v>
      </c>
      <c r="Q502">
        <v>0.18017115143659901</v>
      </c>
    </row>
    <row r="503" spans="1:17" x14ac:dyDescent="0.3">
      <c r="A503" t="s">
        <v>1126</v>
      </c>
      <c r="B503" t="s">
        <v>1127</v>
      </c>
      <c r="C503" t="s">
        <v>3122</v>
      </c>
      <c r="D503" t="s">
        <v>394</v>
      </c>
      <c r="E503">
        <v>10734.734557725</v>
      </c>
      <c r="F503">
        <v>391.75</v>
      </c>
      <c r="G503">
        <v>8.5116866003077405</v>
      </c>
      <c r="H503">
        <v>-2.22839200007268</v>
      </c>
      <c r="I503">
        <v>-14.614843302537601</v>
      </c>
      <c r="J503">
        <v>-0.146323973347987</v>
      </c>
      <c r="K503">
        <v>413.37536344992702</v>
      </c>
      <c r="L503">
        <v>403.35766611590998</v>
      </c>
      <c r="M503">
        <v>32.580692322435297</v>
      </c>
      <c r="N503">
        <v>0.52413353927877004</v>
      </c>
      <c r="O503">
        <v>41.403956604977601</v>
      </c>
      <c r="P503">
        <v>40.538116591928201</v>
      </c>
      <c r="Q503">
        <v>0.10748939849313301</v>
      </c>
    </row>
    <row r="504" spans="1:17" x14ac:dyDescent="0.3">
      <c r="A504" t="s">
        <v>1128</v>
      </c>
      <c r="B504" t="s">
        <v>1129</v>
      </c>
      <c r="C504" t="s">
        <v>611</v>
      </c>
      <c r="D504" t="s">
        <v>611</v>
      </c>
      <c r="E504">
        <v>10695.127823753999</v>
      </c>
      <c r="F504">
        <v>21.54</v>
      </c>
      <c r="G504">
        <v>2.5160517744031501</v>
      </c>
      <c r="H504">
        <v>-7.0464467251906102</v>
      </c>
      <c r="I504">
        <v>-30.948384209232199</v>
      </c>
      <c r="J504">
        <v>-4.9244071835059398</v>
      </c>
      <c r="K504">
        <v>25.426775233191801</v>
      </c>
      <c r="L504">
        <v>25.5886416390831</v>
      </c>
      <c r="M504">
        <v>18.770471589072301</v>
      </c>
      <c r="N504">
        <v>0.49550268006227899</v>
      </c>
      <c r="O504">
        <v>81.290622098421494</v>
      </c>
      <c r="P504">
        <v>33.788819875776298</v>
      </c>
      <c r="Q504">
        <v>-9.6478246184500004E-4</v>
      </c>
    </row>
    <row r="505" spans="1:17" x14ac:dyDescent="0.3">
      <c r="A505" t="s">
        <v>1130</v>
      </c>
      <c r="B505" t="s">
        <v>1131</v>
      </c>
      <c r="C505" t="s">
        <v>3130</v>
      </c>
      <c r="D505" t="s">
        <v>436</v>
      </c>
      <c r="E505">
        <v>10636.41717008</v>
      </c>
      <c r="F505">
        <v>802.4</v>
      </c>
      <c r="G505">
        <v>-28.465788645634099</v>
      </c>
      <c r="H505">
        <v>-5.9585495135820601</v>
      </c>
      <c r="I505">
        <v>-13.3735583784611</v>
      </c>
      <c r="J505">
        <v>-6.8595787639280497</v>
      </c>
      <c r="K505">
        <v>924.53781304994902</v>
      </c>
      <c r="L505">
        <v>897.01560930169001</v>
      </c>
      <c r="M505">
        <v>14.0718371241328</v>
      </c>
      <c r="N505">
        <v>2.4206355637005399</v>
      </c>
      <c r="O505">
        <v>33.4745762711864</v>
      </c>
      <c r="P505">
        <v>5.3640601405029198</v>
      </c>
      <c r="Q505">
        <v>-4.0573820122277997E-2</v>
      </c>
    </row>
    <row r="506" spans="1:17" hidden="1" x14ac:dyDescent="0.3">
      <c r="A506" t="s">
        <v>1132</v>
      </c>
      <c r="B506" t="s">
        <v>1133</v>
      </c>
      <c r="C506" t="s">
        <v>3131</v>
      </c>
      <c r="D506" t="s">
        <v>730</v>
      </c>
      <c r="E506">
        <v>10625.948094249999</v>
      </c>
      <c r="F506">
        <v>526.71</v>
      </c>
      <c r="G506">
        <v>-4.4178547457960899</v>
      </c>
      <c r="H506">
        <v>1.63202923797433</v>
      </c>
      <c r="I506">
        <v>-1.8278350246333801</v>
      </c>
      <c r="J506">
        <v>2.3356420371667301</v>
      </c>
      <c r="K506">
        <v>531.30396592913701</v>
      </c>
      <c r="L506">
        <v>508.04827516080297</v>
      </c>
      <c r="M506">
        <v>77.9215973242584</v>
      </c>
      <c r="N506">
        <v>1.04045654920914</v>
      </c>
      <c r="O506">
        <v>6.0887395340889396</v>
      </c>
      <c r="P506">
        <v>22.462218088816499</v>
      </c>
      <c r="Q506">
        <v>-1.3416788414562999E-2</v>
      </c>
    </row>
    <row r="507" spans="1:17" x14ac:dyDescent="0.3">
      <c r="A507" t="s">
        <v>1134</v>
      </c>
      <c r="B507" t="s">
        <v>1135</v>
      </c>
      <c r="C507" t="s">
        <v>3130</v>
      </c>
      <c r="D507" t="s">
        <v>436</v>
      </c>
      <c r="E507">
        <v>10612.2619661399</v>
      </c>
      <c r="F507">
        <v>2075.3000000000002</v>
      </c>
      <c r="G507">
        <v>-26.013564927876299</v>
      </c>
      <c r="H507">
        <v>-5.4399857500942002</v>
      </c>
      <c r="I507">
        <v>-6.8518646339991101</v>
      </c>
      <c r="J507">
        <v>-5.6628344435036002</v>
      </c>
      <c r="K507">
        <v>2226.7551320501202</v>
      </c>
      <c r="L507">
        <v>2182.1800614906401</v>
      </c>
      <c r="M507">
        <v>21.524763199512201</v>
      </c>
      <c r="N507">
        <v>0.46502116846298402</v>
      </c>
      <c r="O507">
        <v>31.788175203584998</v>
      </c>
      <c r="P507">
        <v>14.784292035398201</v>
      </c>
      <c r="Q507">
        <v>-0.125056386554599</v>
      </c>
    </row>
    <row r="508" spans="1:17" x14ac:dyDescent="0.3">
      <c r="A508" t="s">
        <v>1136</v>
      </c>
      <c r="B508" t="s">
        <v>1137</v>
      </c>
      <c r="C508" t="s">
        <v>3129</v>
      </c>
      <c r="D508" t="s">
        <v>453</v>
      </c>
      <c r="E508">
        <v>10550.065599275</v>
      </c>
      <c r="F508">
        <v>1585.25</v>
      </c>
      <c r="G508">
        <v>38.724603567601797</v>
      </c>
      <c r="H508">
        <v>-3.70245792003676</v>
      </c>
      <c r="I508">
        <v>17.976020351656999</v>
      </c>
      <c r="J508">
        <v>1.9086188306642</v>
      </c>
      <c r="K508">
        <v>1778.76664153811</v>
      </c>
      <c r="L508">
        <v>1558.71210224575</v>
      </c>
      <c r="M508">
        <v>30.123849041451098</v>
      </c>
      <c r="N508">
        <v>1.0601868888505099</v>
      </c>
      <c r="O508">
        <v>50.134048257372598</v>
      </c>
      <c r="P508">
        <v>76.457227420689506</v>
      </c>
      <c r="Q508">
        <v>0.18570418932534</v>
      </c>
    </row>
    <row r="509" spans="1:17" x14ac:dyDescent="0.3">
      <c r="A509" t="s">
        <v>1138</v>
      </c>
      <c r="B509" t="s">
        <v>1139</v>
      </c>
      <c r="C509" t="s">
        <v>3118</v>
      </c>
      <c r="D509" t="s">
        <v>122</v>
      </c>
      <c r="E509">
        <v>10483.421828655</v>
      </c>
      <c r="F509">
        <v>1707.45</v>
      </c>
      <c r="G509">
        <v>44.6238403855359</v>
      </c>
      <c r="H509">
        <v>-6.3116685447602601</v>
      </c>
      <c r="I509">
        <v>46.555328160684603</v>
      </c>
      <c r="J509">
        <v>-3.7755267400805099</v>
      </c>
      <c r="K509">
        <v>1754.34580745789</v>
      </c>
      <c r="L509">
        <v>1426.3980309810299</v>
      </c>
      <c r="M509">
        <v>23.453696571467901</v>
      </c>
      <c r="N509">
        <v>0.50611853032592002</v>
      </c>
      <c r="O509">
        <v>28.847111189200199</v>
      </c>
      <c r="P509">
        <v>77.286886096978506</v>
      </c>
      <c r="Q509">
        <v>0.16473754810315</v>
      </c>
    </row>
    <row r="510" spans="1:17" x14ac:dyDescent="0.3">
      <c r="A510" t="s">
        <v>1140</v>
      </c>
      <c r="B510" t="s">
        <v>1141</v>
      </c>
      <c r="C510" t="s">
        <v>3123</v>
      </c>
      <c r="D510" t="s">
        <v>130</v>
      </c>
      <c r="E510">
        <v>10443.120000000001</v>
      </c>
      <c r="F510">
        <v>328.4</v>
      </c>
      <c r="G510">
        <v>-25.2665782267498</v>
      </c>
      <c r="H510">
        <v>1.2821455684957499</v>
      </c>
      <c r="I510">
        <v>-25.474978278797199</v>
      </c>
      <c r="J510">
        <v>6.0714855435647301</v>
      </c>
      <c r="K510">
        <v>358.72150848960803</v>
      </c>
      <c r="L510">
        <v>368.081090107509</v>
      </c>
      <c r="M510">
        <v>34.944454834042403</v>
      </c>
      <c r="N510">
        <v>0.98335077534666404</v>
      </c>
      <c r="O510">
        <v>54.080389768574904</v>
      </c>
      <c r="P510">
        <v>6.9358515141647503</v>
      </c>
      <c r="Q510">
        <v>0.136831650421399</v>
      </c>
    </row>
    <row r="511" spans="1:17" x14ac:dyDescent="0.3">
      <c r="A511" t="s">
        <v>1142</v>
      </c>
      <c r="B511" t="s">
        <v>1143</v>
      </c>
      <c r="C511" t="s">
        <v>3115</v>
      </c>
      <c r="D511" t="s">
        <v>280</v>
      </c>
      <c r="E511">
        <v>10362.359479794901</v>
      </c>
      <c r="F511">
        <v>770.05</v>
      </c>
      <c r="G511">
        <v>-45.1904128454605</v>
      </c>
      <c r="H511">
        <v>-8.6250512317951191</v>
      </c>
      <c r="I511">
        <v>-26.037470614871101</v>
      </c>
      <c r="J511">
        <v>-3.6294742419030199</v>
      </c>
      <c r="K511">
        <v>895.12838262815205</v>
      </c>
      <c r="L511">
        <v>930.14195325589196</v>
      </c>
      <c r="M511">
        <v>14.159200092348801</v>
      </c>
      <c r="N511">
        <v>0.73505848192983803</v>
      </c>
      <c r="O511">
        <v>62.067398220894702</v>
      </c>
      <c r="P511">
        <v>0.62067163203971498</v>
      </c>
      <c r="Q511">
        <v>-4.6888155555714003E-2</v>
      </c>
    </row>
    <row r="512" spans="1:17" x14ac:dyDescent="0.3">
      <c r="A512" t="s">
        <v>1144</v>
      </c>
      <c r="B512" t="s">
        <v>1145</v>
      </c>
      <c r="C512" t="s">
        <v>3126</v>
      </c>
      <c r="D512" t="s">
        <v>1146</v>
      </c>
      <c r="E512">
        <v>10359.95288499</v>
      </c>
      <c r="F512">
        <v>697.05</v>
      </c>
      <c r="G512">
        <v>47.286374081185798</v>
      </c>
      <c r="H512">
        <v>-12.2150694825428</v>
      </c>
      <c r="I512">
        <v>1.11647011829152</v>
      </c>
      <c r="J512">
        <v>2.7870309260556199</v>
      </c>
      <c r="K512">
        <v>748.05308576263201</v>
      </c>
      <c r="L512">
        <v>646.50634706099004</v>
      </c>
      <c r="M512">
        <v>29.2905041647324</v>
      </c>
      <c r="N512">
        <v>0.52715416945490901</v>
      </c>
      <c r="O512">
        <v>25.5290151352126</v>
      </c>
      <c r="P512">
        <v>74.110153615586299</v>
      </c>
      <c r="Q512">
        <v>-5.6012288401178001E-2</v>
      </c>
    </row>
    <row r="513" spans="1:17" hidden="1" x14ac:dyDescent="0.3">
      <c r="A513" t="s">
        <v>1147</v>
      </c>
      <c r="B513" t="s">
        <v>1148</v>
      </c>
      <c r="C513" t="s">
        <v>3131</v>
      </c>
      <c r="D513" t="s">
        <v>436</v>
      </c>
      <c r="E513">
        <v>10280.459889919999</v>
      </c>
      <c r="F513">
        <v>2899.6</v>
      </c>
      <c r="G513">
        <v>-15.6874758540934</v>
      </c>
      <c r="H513">
        <v>-3.0892147538076999</v>
      </c>
      <c r="I513">
        <v>1.7966582594648199</v>
      </c>
      <c r="J513">
        <v>2.65007502685746</v>
      </c>
      <c r="K513">
        <v>2961.0063910579001</v>
      </c>
      <c r="L513">
        <v>2795.8317343139402</v>
      </c>
      <c r="M513">
        <v>40.8863832418998</v>
      </c>
      <c r="N513">
        <v>0.70169778189910204</v>
      </c>
      <c r="O513">
        <v>16.222927300317199</v>
      </c>
      <c r="P513">
        <v>29.043168669336801</v>
      </c>
      <c r="Q513">
        <v>-6.0895963920609003E-2</v>
      </c>
    </row>
    <row r="514" spans="1:17" hidden="1" x14ac:dyDescent="0.3">
      <c r="A514" t="s">
        <v>1149</v>
      </c>
      <c r="B514" t="s">
        <v>1150</v>
      </c>
      <c r="C514" t="s">
        <v>3131</v>
      </c>
      <c r="D514" t="s">
        <v>105</v>
      </c>
      <c r="E514">
        <v>10180.556856679999</v>
      </c>
      <c r="F514">
        <v>775.6</v>
      </c>
      <c r="G514">
        <v>175.15136113019599</v>
      </c>
      <c r="H514">
        <v>5.3767733296083797</v>
      </c>
      <c r="I514">
        <v>-24.424311040259301</v>
      </c>
      <c r="J514">
        <v>1.49905531100946</v>
      </c>
      <c r="K514">
        <v>852.53967769897304</v>
      </c>
      <c r="L514">
        <v>790.13596455561799</v>
      </c>
      <c r="M514">
        <v>34.163120434594802</v>
      </c>
      <c r="N514">
        <v>0.60541283773488097</v>
      </c>
      <c r="O514">
        <v>44.146467251160303</v>
      </c>
      <c r="P514">
        <v>199.459459459459</v>
      </c>
      <c r="Q514">
        <v>0.27638630242378298</v>
      </c>
    </row>
    <row r="515" spans="1:17" x14ac:dyDescent="0.3">
      <c r="A515" t="s">
        <v>1151</v>
      </c>
      <c r="B515" t="s">
        <v>1152</v>
      </c>
      <c r="C515" t="s">
        <v>3116</v>
      </c>
      <c r="D515" t="s">
        <v>24</v>
      </c>
      <c r="E515">
        <v>10160.44711968</v>
      </c>
      <c r="F515">
        <v>167.2</v>
      </c>
      <c r="G515">
        <v>-48.807575319730198</v>
      </c>
      <c r="H515">
        <v>-12.23035453228</v>
      </c>
      <c r="I515">
        <v>-44.818057261288097</v>
      </c>
      <c r="J515">
        <v>-12.3458789122156</v>
      </c>
      <c r="K515">
        <v>210.25524505793999</v>
      </c>
      <c r="L515">
        <v>229.535477539109</v>
      </c>
      <c r="M515">
        <v>18.5681550915691</v>
      </c>
      <c r="N515">
        <v>1.4477315125088199</v>
      </c>
      <c r="O515">
        <v>79.844497607655498</v>
      </c>
      <c r="P515">
        <v>0.59563203176702295</v>
      </c>
      <c r="Q515">
        <v>-4.0697908806740001E-3</v>
      </c>
    </row>
    <row r="516" spans="1:17" x14ac:dyDescent="0.3">
      <c r="A516" t="s">
        <v>1153</v>
      </c>
      <c r="B516" t="s">
        <v>1154</v>
      </c>
      <c r="C516" t="s">
        <v>3127</v>
      </c>
      <c r="D516" t="s">
        <v>227</v>
      </c>
      <c r="E516">
        <v>10133.15518281</v>
      </c>
      <c r="F516">
        <v>518.65</v>
      </c>
      <c r="G516">
        <v>-5.4303587226615697</v>
      </c>
      <c r="H516">
        <v>-1.18787076470383</v>
      </c>
      <c r="I516">
        <v>-32.928839680233501</v>
      </c>
      <c r="J516">
        <v>-3.8223914747835899</v>
      </c>
      <c r="K516">
        <v>558.76316194311903</v>
      </c>
      <c r="L516">
        <v>550.26835035967599</v>
      </c>
      <c r="M516">
        <v>23.610142424526</v>
      </c>
      <c r="N516">
        <v>0.61827542153654103</v>
      </c>
      <c r="O516">
        <v>36.778174105851697</v>
      </c>
      <c r="P516">
        <v>19.449562413634201</v>
      </c>
      <c r="Q516">
        <v>-2.2954629281592E-2</v>
      </c>
    </row>
    <row r="517" spans="1:17" x14ac:dyDescent="0.3">
      <c r="A517" t="s">
        <v>1155</v>
      </c>
      <c r="B517" t="s">
        <v>1156</v>
      </c>
      <c r="C517" t="s">
        <v>3127</v>
      </c>
      <c r="D517" t="s">
        <v>456</v>
      </c>
      <c r="E517">
        <v>10085.681602164999</v>
      </c>
      <c r="F517">
        <v>163.15</v>
      </c>
      <c r="G517">
        <v>99.632558670229798</v>
      </c>
      <c r="H517">
        <v>-11.581682937642</v>
      </c>
      <c r="I517">
        <v>-28.593780959879702</v>
      </c>
      <c r="J517">
        <v>-7.0293670622380997</v>
      </c>
      <c r="K517">
        <v>203.17964563761899</v>
      </c>
      <c r="L517">
        <v>177.09007884377701</v>
      </c>
      <c r="M517">
        <v>13.8309133542407</v>
      </c>
      <c r="N517">
        <v>0.60307157223035002</v>
      </c>
      <c r="O517">
        <v>45.019920318724999</v>
      </c>
      <c r="P517">
        <v>110.38039974210101</v>
      </c>
      <c r="Q517">
        <v>0.17235614416647599</v>
      </c>
    </row>
    <row r="518" spans="1:17" x14ac:dyDescent="0.3">
      <c r="A518" t="s">
        <v>1157</v>
      </c>
      <c r="B518" t="s">
        <v>1158</v>
      </c>
      <c r="C518" t="s">
        <v>3121</v>
      </c>
      <c r="D518" t="s">
        <v>209</v>
      </c>
      <c r="E518">
        <v>10072.064793269999</v>
      </c>
      <c r="F518">
        <v>254.55</v>
      </c>
      <c r="G518">
        <v>32.625717866945301</v>
      </c>
      <c r="H518">
        <v>-10.994712680344399</v>
      </c>
      <c r="I518">
        <v>20.809795926659401</v>
      </c>
      <c r="J518">
        <v>-6.4938918178859897</v>
      </c>
      <c r="K518">
        <v>263.74805757248402</v>
      </c>
      <c r="L518">
        <v>221.81370881784599</v>
      </c>
      <c r="M518">
        <v>25.280555322094099</v>
      </c>
      <c r="N518">
        <v>0.16022999108546301</v>
      </c>
      <c r="O518">
        <v>37.890394814378297</v>
      </c>
      <c r="P518">
        <v>76.220145379023904</v>
      </c>
      <c r="Q518">
        <v>0.10174783477473499</v>
      </c>
    </row>
    <row r="519" spans="1:17" x14ac:dyDescent="0.3">
      <c r="A519" t="s">
        <v>1159</v>
      </c>
      <c r="B519" t="s">
        <v>1160</v>
      </c>
      <c r="C519" t="s">
        <v>3126</v>
      </c>
      <c r="D519" t="s">
        <v>439</v>
      </c>
      <c r="E519">
        <v>10061.258615999999</v>
      </c>
      <c r="F519">
        <v>216</v>
      </c>
      <c r="G519">
        <v>41.767985056263903</v>
      </c>
      <c r="H519">
        <v>-6.02528414188874</v>
      </c>
      <c r="I519">
        <v>-7.3130021853044296</v>
      </c>
      <c r="J519">
        <v>-1.43519129616659</v>
      </c>
      <c r="K519">
        <v>252.63134622975301</v>
      </c>
      <c r="L519">
        <v>233.88255834081201</v>
      </c>
      <c r="M519">
        <v>22.359075334369699</v>
      </c>
      <c r="N519">
        <v>0.44003023117957901</v>
      </c>
      <c r="O519">
        <v>77.870370370370296</v>
      </c>
      <c r="P519">
        <v>68.093385214007697</v>
      </c>
      <c r="Q519">
        <v>7.7762919757448007E-2</v>
      </c>
    </row>
    <row r="520" spans="1:17" x14ac:dyDescent="0.3">
      <c r="A520" t="s">
        <v>1161</v>
      </c>
      <c r="B520" t="s">
        <v>1162</v>
      </c>
      <c r="C520" t="s">
        <v>3116</v>
      </c>
      <c r="D520" t="s">
        <v>24</v>
      </c>
      <c r="E520">
        <v>10040.581697633999</v>
      </c>
      <c r="F520">
        <v>91.18</v>
      </c>
      <c r="G520">
        <v>-31.005155747310301</v>
      </c>
      <c r="H520">
        <v>-4.9281858191660799</v>
      </c>
      <c r="I520">
        <v>-40.249474244660398</v>
      </c>
      <c r="J520">
        <v>-1.7660391457378499</v>
      </c>
      <c r="K520">
        <v>104.402045413102</v>
      </c>
      <c r="L520">
        <v>111.837782784586</v>
      </c>
      <c r="M520">
        <v>11.2949065688464</v>
      </c>
      <c r="N520">
        <v>0.48750940652225599</v>
      </c>
      <c r="O520">
        <v>67.251590261022102</v>
      </c>
      <c r="P520">
        <v>1.5593673423925201</v>
      </c>
      <c r="Q520">
        <v>8.8933355799917999E-2</v>
      </c>
    </row>
    <row r="521" spans="1:17" hidden="1" x14ac:dyDescent="0.3">
      <c r="A521" t="s">
        <v>1163</v>
      </c>
      <c r="B521" t="s">
        <v>1164</v>
      </c>
      <c r="C521" t="s">
        <v>3131</v>
      </c>
      <c r="D521" t="s">
        <v>611</v>
      </c>
      <c r="E521">
        <v>10011.8165665</v>
      </c>
      <c r="F521">
        <v>117.95</v>
      </c>
      <c r="G521">
        <v>374.14088374194898</v>
      </c>
      <c r="H521">
        <v>-35.682760340045</v>
      </c>
      <c r="I521">
        <v>389.80342206653302</v>
      </c>
      <c r="J521">
        <v>-7.6026967368629901</v>
      </c>
      <c r="K521">
        <v>126.782025036923</v>
      </c>
      <c r="M521">
        <v>18.646617489426401</v>
      </c>
      <c r="O521">
        <v>126.791013141161</v>
      </c>
      <c r="P521">
        <v>424.222222222222</v>
      </c>
    </row>
    <row r="522" spans="1:17" x14ac:dyDescent="0.3">
      <c r="A522" t="s">
        <v>1165</v>
      </c>
      <c r="B522" t="s">
        <v>1166</v>
      </c>
      <c r="C522" t="s">
        <v>3127</v>
      </c>
      <c r="D522" t="s">
        <v>1167</v>
      </c>
      <c r="E522">
        <v>10003.616419579999</v>
      </c>
      <c r="F522">
        <v>1061.9000000000001</v>
      </c>
      <c r="G522">
        <v>-17.206016982461598</v>
      </c>
      <c r="H522">
        <v>-3.9962168168732699</v>
      </c>
      <c r="I522">
        <v>2.1821370015110801</v>
      </c>
      <c r="J522">
        <v>1.0195027125190399</v>
      </c>
      <c r="K522">
        <v>1168.0813702058001</v>
      </c>
      <c r="L522">
        <v>1075.07908455031</v>
      </c>
      <c r="M522">
        <v>15.620804933643001</v>
      </c>
      <c r="N522">
        <v>0.74301582876663197</v>
      </c>
      <c r="O522">
        <v>22.417365100291899</v>
      </c>
      <c r="P522">
        <v>30.5828824397442</v>
      </c>
    </row>
    <row r="523" spans="1:17" x14ac:dyDescent="0.3">
      <c r="A523" t="s">
        <v>1168</v>
      </c>
      <c r="B523" t="s">
        <v>1169</v>
      </c>
      <c r="C523" t="s">
        <v>3134</v>
      </c>
      <c r="D523" t="s">
        <v>1170</v>
      </c>
      <c r="E523">
        <v>9985.6060718200006</v>
      </c>
      <c r="F523">
        <v>1710</v>
      </c>
      <c r="G523">
        <v>244.265999281349</v>
      </c>
      <c r="H523">
        <v>19.166840273129399</v>
      </c>
      <c r="I523">
        <v>60.562339214769203</v>
      </c>
      <c r="J523">
        <v>3.5190739898294598</v>
      </c>
      <c r="K523">
        <v>1468.5480472929401</v>
      </c>
      <c r="L523">
        <v>1115.69918500587</v>
      </c>
      <c r="M523">
        <v>46.040876477557099</v>
      </c>
      <c r="N523">
        <v>1.36853370603388</v>
      </c>
      <c r="O523">
        <v>11.441520467836201</v>
      </c>
      <c r="P523">
        <v>288.5922054312</v>
      </c>
      <c r="Q523">
        <v>0.185979628756128</v>
      </c>
    </row>
    <row r="524" spans="1:17" hidden="1" x14ac:dyDescent="0.3">
      <c r="A524" t="s">
        <v>1171</v>
      </c>
      <c r="B524" t="s">
        <v>1172</v>
      </c>
      <c r="C524" t="s">
        <v>3131</v>
      </c>
      <c r="D524" t="s">
        <v>227</v>
      </c>
      <c r="E524">
        <v>9928.2721911099998</v>
      </c>
      <c r="F524">
        <v>12501.05</v>
      </c>
      <c r="G524">
        <v>36.8746161659449</v>
      </c>
      <c r="H524">
        <v>13.173484502244801</v>
      </c>
      <c r="I524">
        <v>17.7093070443659</v>
      </c>
      <c r="J524">
        <v>-8.8624583698888895</v>
      </c>
      <c r="K524">
        <v>12666.7864890859</v>
      </c>
      <c r="L524">
        <v>10842.0020672681</v>
      </c>
      <c r="M524">
        <v>27.013475901756902</v>
      </c>
      <c r="N524">
        <v>1.52065578142967</v>
      </c>
      <c r="O524">
        <v>19.82993428552</v>
      </c>
      <c r="P524">
        <v>93.965089216446799</v>
      </c>
      <c r="Q524">
        <v>0.143921473637035</v>
      </c>
    </row>
    <row r="525" spans="1:17" x14ac:dyDescent="0.3">
      <c r="A525" t="s">
        <v>1173</v>
      </c>
      <c r="B525" t="s">
        <v>1174</v>
      </c>
      <c r="C525" t="s">
        <v>3119</v>
      </c>
      <c r="D525" t="s">
        <v>48</v>
      </c>
      <c r="E525">
        <v>9905.9968241250008</v>
      </c>
      <c r="F525">
        <v>176.25</v>
      </c>
      <c r="G525">
        <v>20.731878984616198</v>
      </c>
      <c r="H525">
        <v>-7.6696473766000102</v>
      </c>
      <c r="I525">
        <v>-25.412561329357299</v>
      </c>
      <c r="J525">
        <v>-3.3915660124318001</v>
      </c>
      <c r="K525">
        <v>210.85764405045401</v>
      </c>
      <c r="L525">
        <v>213.43885952554001</v>
      </c>
      <c r="M525">
        <v>16.734196938199201</v>
      </c>
      <c r="N525">
        <v>0.74209598447031599</v>
      </c>
      <c r="O525">
        <v>72.425531914893597</v>
      </c>
      <c r="P525">
        <v>51.352511807642699</v>
      </c>
      <c r="Q525">
        <v>9.4044486146528994E-2</v>
      </c>
    </row>
    <row r="526" spans="1:17" x14ac:dyDescent="0.3">
      <c r="A526" t="s">
        <v>1175</v>
      </c>
      <c r="B526" t="s">
        <v>1176</v>
      </c>
      <c r="C526" t="s">
        <v>3125</v>
      </c>
      <c r="D526" t="s">
        <v>83</v>
      </c>
      <c r="E526">
        <v>9903.3943241600009</v>
      </c>
      <c r="F526">
        <v>1274.2</v>
      </c>
      <c r="G526">
        <v>88.376505798480906</v>
      </c>
      <c r="H526">
        <v>10.9759939524938</v>
      </c>
      <c r="I526">
        <v>20.891510122296999</v>
      </c>
      <c r="J526">
        <v>-1.4152451168431901</v>
      </c>
      <c r="K526">
        <v>1274.1505843520099</v>
      </c>
      <c r="L526">
        <v>999.16471764459095</v>
      </c>
      <c r="M526">
        <v>27.437289742511702</v>
      </c>
      <c r="N526">
        <v>0.70922906770994598</v>
      </c>
      <c r="O526">
        <v>21.174070004708799</v>
      </c>
      <c r="P526">
        <v>118.93470790377999</v>
      </c>
    </row>
    <row r="527" spans="1:17" x14ac:dyDescent="0.3">
      <c r="A527" t="s">
        <v>1177</v>
      </c>
      <c r="B527" t="s">
        <v>1178</v>
      </c>
      <c r="C527" t="s">
        <v>3127</v>
      </c>
      <c r="D527" t="s">
        <v>1179</v>
      </c>
      <c r="E527">
        <v>9894.1291349999992</v>
      </c>
      <c r="F527">
        <v>1090.0999999999999</v>
      </c>
      <c r="G527">
        <v>-4.4304019827536498</v>
      </c>
      <c r="H527">
        <v>7.0346208208679597</v>
      </c>
      <c r="I527">
        <v>-29.0905525340156</v>
      </c>
      <c r="J527">
        <v>-1.4032303663940799</v>
      </c>
      <c r="K527">
        <v>1176.3356020899</v>
      </c>
      <c r="L527">
        <v>1184.36793818665</v>
      </c>
      <c r="M527">
        <v>24.615782810568799</v>
      </c>
      <c r="N527">
        <v>0.54527000231942302</v>
      </c>
      <c r="O527">
        <v>38.2350243096963</v>
      </c>
      <c r="P527">
        <v>35.999001933753298</v>
      </c>
    </row>
    <row r="528" spans="1:17" x14ac:dyDescent="0.3">
      <c r="A528" t="s">
        <v>1180</v>
      </c>
      <c r="B528" t="s">
        <v>1181</v>
      </c>
      <c r="C528" t="s">
        <v>3129</v>
      </c>
      <c r="D528" t="s">
        <v>133</v>
      </c>
      <c r="E528">
        <v>9879.6559187599996</v>
      </c>
      <c r="F528">
        <v>416.6</v>
      </c>
      <c r="G528">
        <v>196.08254605547901</v>
      </c>
      <c r="H528">
        <v>0.25540483913622403</v>
      </c>
      <c r="I528">
        <v>7.6420219069995996</v>
      </c>
      <c r="J528">
        <v>12.434853433757899</v>
      </c>
      <c r="K528">
        <v>423.418450059154</v>
      </c>
      <c r="L528">
        <v>365.08161974006401</v>
      </c>
      <c r="M528">
        <v>55.740058211180298</v>
      </c>
      <c r="N528">
        <v>1.01826045352799</v>
      </c>
      <c r="O528">
        <v>36.7258761401824</v>
      </c>
      <c r="P528">
        <v>228.54889589905301</v>
      </c>
      <c r="Q528">
        <v>0.117675203368531</v>
      </c>
    </row>
    <row r="529" spans="1:17" x14ac:dyDescent="0.3">
      <c r="A529" t="s">
        <v>1182</v>
      </c>
      <c r="B529" t="s">
        <v>1183</v>
      </c>
      <c r="C529" t="s">
        <v>3125</v>
      </c>
      <c r="D529" t="s">
        <v>299</v>
      </c>
      <c r="E529">
        <v>9848.1421310400001</v>
      </c>
      <c r="F529">
        <v>854.3</v>
      </c>
      <c r="G529">
        <v>-43.210291856780103</v>
      </c>
      <c r="H529">
        <v>-8.6160164299443807</v>
      </c>
      <c r="I529">
        <v>-19.739211887057401</v>
      </c>
      <c r="J529">
        <v>-3.62861626784367</v>
      </c>
      <c r="K529">
        <v>945.51111250571796</v>
      </c>
      <c r="L529">
        <v>982.51018512371502</v>
      </c>
      <c r="M529">
        <v>14.6340382531926</v>
      </c>
      <c r="N529">
        <v>0.61191702512911905</v>
      </c>
      <c r="O529">
        <v>29.930937609738901</v>
      </c>
      <c r="P529">
        <v>4.1638724623544299</v>
      </c>
      <c r="Q529">
        <v>-5.7913856267700001E-2</v>
      </c>
    </row>
    <row r="530" spans="1:17" x14ac:dyDescent="0.3">
      <c r="A530" t="s">
        <v>1184</v>
      </c>
      <c r="B530" t="s">
        <v>1185</v>
      </c>
      <c r="C530" t="s">
        <v>3116</v>
      </c>
      <c r="D530" t="s">
        <v>589</v>
      </c>
      <c r="E530">
        <v>9829.7953893899994</v>
      </c>
      <c r="F530">
        <v>1102.3499999999999</v>
      </c>
      <c r="G530">
        <v>-2.1799644916398599</v>
      </c>
      <c r="H530">
        <v>-6.0598116357078604</v>
      </c>
      <c r="I530">
        <v>17.752677023790898</v>
      </c>
      <c r="J530">
        <v>-4.7688602346217701</v>
      </c>
      <c r="K530">
        <v>1163.24731338007</v>
      </c>
      <c r="L530">
        <v>1026.7388288285899</v>
      </c>
      <c r="M530">
        <v>24.355309192044398</v>
      </c>
      <c r="N530">
        <v>0.69664979341236399</v>
      </c>
      <c r="O530">
        <v>25.486460742958201</v>
      </c>
      <c r="P530">
        <v>41.936522242966497</v>
      </c>
      <c r="Q530">
        <v>3.7728658824859998E-2</v>
      </c>
    </row>
    <row r="531" spans="1:17" x14ac:dyDescent="0.3">
      <c r="A531" t="s">
        <v>1186</v>
      </c>
      <c r="B531" t="s">
        <v>1187</v>
      </c>
      <c r="C531" t="s">
        <v>3116</v>
      </c>
      <c r="D531" t="s">
        <v>404</v>
      </c>
      <c r="E531">
        <v>9751.0478845839898</v>
      </c>
      <c r="F531">
        <v>106.13</v>
      </c>
      <c r="G531">
        <v>60.833081637195697</v>
      </c>
      <c r="H531">
        <v>-8.2116051309939806</v>
      </c>
      <c r="I531">
        <v>25.4639223972572</v>
      </c>
      <c r="J531">
        <v>-8.2839658059705208</v>
      </c>
      <c r="K531">
        <v>114.22716649247999</v>
      </c>
      <c r="L531">
        <v>87.551260002114304</v>
      </c>
      <c r="M531">
        <v>22.8622831621717</v>
      </c>
      <c r="N531">
        <v>0.44398093293429503</v>
      </c>
      <c r="O531">
        <v>37.124281541505702</v>
      </c>
      <c r="P531">
        <v>78.820556023588793</v>
      </c>
      <c r="Q531">
        <v>9.6292262615755006E-2</v>
      </c>
    </row>
    <row r="532" spans="1:17" x14ac:dyDescent="0.3">
      <c r="A532" t="s">
        <v>1188</v>
      </c>
      <c r="B532" t="s">
        <v>1189</v>
      </c>
      <c r="C532" t="s">
        <v>3133</v>
      </c>
      <c r="D532" t="s">
        <v>1190</v>
      </c>
      <c r="E532">
        <v>9720.2854606500005</v>
      </c>
      <c r="F532">
        <v>505.35</v>
      </c>
      <c r="G532">
        <v>21.2556265059456</v>
      </c>
      <c r="H532">
        <v>2.7244054156037198</v>
      </c>
      <c r="I532">
        <v>8.42820393162682</v>
      </c>
      <c r="J532">
        <v>-6.2862915847668699</v>
      </c>
      <c r="K532">
        <v>548.91752427767199</v>
      </c>
      <c r="L532">
        <v>483.72244528968298</v>
      </c>
      <c r="M532">
        <v>29.871778179300801</v>
      </c>
      <c r="N532">
        <v>1.3099439998739</v>
      </c>
      <c r="O532">
        <v>36.3213614326704</v>
      </c>
      <c r="P532">
        <v>63.226744186046503</v>
      </c>
      <c r="Q532">
        <v>2.0726952034526E-2</v>
      </c>
    </row>
    <row r="533" spans="1:17" x14ac:dyDescent="0.3">
      <c r="A533" t="s">
        <v>1191</v>
      </c>
      <c r="B533" t="s">
        <v>1192</v>
      </c>
      <c r="C533" t="s">
        <v>3120</v>
      </c>
      <c r="D533" t="s">
        <v>253</v>
      </c>
      <c r="E533">
        <v>9717.8158576500009</v>
      </c>
      <c r="F533">
        <v>968.7</v>
      </c>
      <c r="G533">
        <v>49.347933734098604</v>
      </c>
      <c r="H533">
        <v>13.137033332836401</v>
      </c>
      <c r="I533">
        <v>35.507739553157499</v>
      </c>
      <c r="J533">
        <v>0.46165500313108299</v>
      </c>
      <c r="K533">
        <v>926.13008848629397</v>
      </c>
      <c r="L533">
        <v>781.40361258395399</v>
      </c>
      <c r="M533">
        <v>39.639930110486098</v>
      </c>
      <c r="N533">
        <v>1.0153681985754801</v>
      </c>
      <c r="O533">
        <v>14.343966140187799</v>
      </c>
      <c r="P533">
        <v>80.491894913359403</v>
      </c>
      <c r="Q533">
        <v>4.5671768850576999E-2</v>
      </c>
    </row>
    <row r="534" spans="1:17" hidden="1" x14ac:dyDescent="0.3">
      <c r="A534" t="s">
        <v>1193</v>
      </c>
      <c r="B534" t="s">
        <v>1194</v>
      </c>
      <c r="C534" t="s">
        <v>3131</v>
      </c>
      <c r="D534" t="s">
        <v>133</v>
      </c>
      <c r="E534">
        <v>9717.1900299270001</v>
      </c>
      <c r="F534">
        <v>293.3</v>
      </c>
      <c r="G534">
        <v>-2.6424712617881099</v>
      </c>
      <c r="H534">
        <v>10.1207838936529</v>
      </c>
      <c r="I534">
        <v>5.4941808548325399</v>
      </c>
      <c r="J534">
        <v>2.6712699696301798</v>
      </c>
      <c r="K534">
        <v>281.18433172332499</v>
      </c>
      <c r="L534">
        <v>267.31918174777599</v>
      </c>
      <c r="M534">
        <v>22.227502817667499</v>
      </c>
      <c r="N534">
        <v>1.1475172896033901</v>
      </c>
      <c r="O534">
        <v>0.27616774633481</v>
      </c>
      <c r="P534">
        <v>26.367944851357102</v>
      </c>
    </row>
    <row r="535" spans="1:17" x14ac:dyDescent="0.3">
      <c r="A535" t="s">
        <v>1195</v>
      </c>
      <c r="B535" t="s">
        <v>1196</v>
      </c>
      <c r="C535" t="s">
        <v>3116</v>
      </c>
      <c r="D535" t="s">
        <v>589</v>
      </c>
      <c r="E535">
        <v>9716.1490953149896</v>
      </c>
      <c r="F535">
        <v>142.18</v>
      </c>
      <c r="G535">
        <v>-23.95139215232</v>
      </c>
      <c r="H535">
        <v>-8.7166875954314804</v>
      </c>
      <c r="I535">
        <v>-26.585158728453699</v>
      </c>
      <c r="J535">
        <v>-3.7541862323180601</v>
      </c>
      <c r="K535">
        <v>158.380428632155</v>
      </c>
      <c r="L535">
        <v>162.95920899066999</v>
      </c>
      <c r="M535">
        <v>19.1719604275597</v>
      </c>
      <c r="N535">
        <v>0.88263550955814096</v>
      </c>
      <c r="O535">
        <v>47.2059208588785</v>
      </c>
      <c r="P535">
        <v>7.9984808203570097</v>
      </c>
      <c r="Q535">
        <v>-4.1445290514953999E-2</v>
      </c>
    </row>
    <row r="536" spans="1:17" x14ac:dyDescent="0.3">
      <c r="A536" t="s">
        <v>1197</v>
      </c>
      <c r="B536" t="s">
        <v>1198</v>
      </c>
      <c r="C536" t="s">
        <v>3119</v>
      </c>
      <c r="D536" t="s">
        <v>928</v>
      </c>
      <c r="E536">
        <v>9685.6747047499994</v>
      </c>
      <c r="F536">
        <v>1317.25</v>
      </c>
      <c r="G536">
        <v>63.832271754577398</v>
      </c>
      <c r="H536">
        <v>5.9105725078655604</v>
      </c>
      <c r="I536">
        <v>18.2151770755356</v>
      </c>
      <c r="J536">
        <v>5.2996740087475498</v>
      </c>
      <c r="K536">
        <v>1369.4348508074199</v>
      </c>
      <c r="L536">
        <v>1189.4583285251699</v>
      </c>
      <c r="M536">
        <v>37.956607815931299</v>
      </c>
      <c r="N536">
        <v>0.63425711415457897</v>
      </c>
      <c r="O536">
        <v>20.8009109888024</v>
      </c>
      <c r="P536">
        <v>100.800304878048</v>
      </c>
      <c r="Q536">
        <v>7.0234648765548996E-2</v>
      </c>
    </row>
    <row r="537" spans="1:17" x14ac:dyDescent="0.3">
      <c r="A537" t="s">
        <v>1199</v>
      </c>
      <c r="B537" t="s">
        <v>1200</v>
      </c>
      <c r="C537" t="s">
        <v>3127</v>
      </c>
      <c r="D537" t="s">
        <v>265</v>
      </c>
      <c r="E537">
        <v>9681.4530099000003</v>
      </c>
      <c r="F537">
        <v>1373.55</v>
      </c>
      <c r="G537">
        <v>117.91450865179399</v>
      </c>
      <c r="H537">
        <v>17.184712807359901</v>
      </c>
      <c r="I537">
        <v>68.071842769039804</v>
      </c>
      <c r="J537">
        <v>6.1066617151631597</v>
      </c>
      <c r="K537">
        <v>1331.5154321376599</v>
      </c>
      <c r="L537">
        <v>1107.5832777646399</v>
      </c>
      <c r="M537">
        <v>71.188622229891294</v>
      </c>
      <c r="N537">
        <v>1.6198301940177899</v>
      </c>
      <c r="O537">
        <v>13.0282843726111</v>
      </c>
      <c r="P537">
        <v>153.86747990019401</v>
      </c>
    </row>
    <row r="538" spans="1:17" x14ac:dyDescent="0.3">
      <c r="A538" t="s">
        <v>1201</v>
      </c>
      <c r="B538" t="s">
        <v>1202</v>
      </c>
      <c r="C538" t="s">
        <v>3126</v>
      </c>
      <c r="D538" t="s">
        <v>86</v>
      </c>
      <c r="E538">
        <v>9681.3676376599997</v>
      </c>
      <c r="F538">
        <v>200.26</v>
      </c>
      <c r="G538">
        <v>40.541411092756398</v>
      </c>
      <c r="H538">
        <v>-1.8048536309293599</v>
      </c>
      <c r="I538">
        <v>-11.0326176063107</v>
      </c>
      <c r="J538">
        <v>-1.38663010964308</v>
      </c>
      <c r="K538">
        <v>217.58598799758801</v>
      </c>
      <c r="L538">
        <v>201.47341954958199</v>
      </c>
      <c r="M538">
        <v>20.1739944845372</v>
      </c>
      <c r="N538">
        <v>0.38527326126968803</v>
      </c>
      <c r="O538">
        <v>25.1822630580245</v>
      </c>
      <c r="P538">
        <v>72.266666666666595</v>
      </c>
      <c r="Q538">
        <v>6.0588710015076E-2</v>
      </c>
    </row>
    <row r="539" spans="1:17" x14ac:dyDescent="0.3">
      <c r="A539" t="s">
        <v>1203</v>
      </c>
      <c r="B539" t="s">
        <v>1204</v>
      </c>
      <c r="C539" t="s">
        <v>3117</v>
      </c>
      <c r="D539" t="s">
        <v>21</v>
      </c>
      <c r="E539">
        <v>9651.8666366149992</v>
      </c>
      <c r="F539">
        <v>1532.95</v>
      </c>
      <c r="G539">
        <v>-24.611115550680999</v>
      </c>
      <c r="H539">
        <v>3.7637523091045701</v>
      </c>
      <c r="I539">
        <v>-9.1192479641619304</v>
      </c>
      <c r="J539">
        <v>2.6780968299335699</v>
      </c>
      <c r="K539">
        <v>1583.6864182192201</v>
      </c>
      <c r="L539">
        <v>1581.0002866633999</v>
      </c>
      <c r="M539">
        <v>38.611708423373301</v>
      </c>
      <c r="N539">
        <v>0.40856118626224702</v>
      </c>
      <c r="O539">
        <v>26.713200039140201</v>
      </c>
      <c r="P539">
        <v>10.5984632589011</v>
      </c>
      <c r="Q539">
        <v>-5.9690145039849998E-2</v>
      </c>
    </row>
    <row r="540" spans="1:17" x14ac:dyDescent="0.3">
      <c r="A540" t="s">
        <v>1205</v>
      </c>
      <c r="B540" t="s">
        <v>1206</v>
      </c>
      <c r="C540" t="s">
        <v>3127</v>
      </c>
      <c r="D540" t="s">
        <v>397</v>
      </c>
      <c r="E540">
        <v>9613.8498810900001</v>
      </c>
      <c r="F540">
        <v>423.65</v>
      </c>
      <c r="G540">
        <v>179.50407116775901</v>
      </c>
      <c r="H540">
        <v>13.8375580785635</v>
      </c>
      <c r="I540">
        <v>49.019798459680302</v>
      </c>
      <c r="J540">
        <v>7.3519362643548103</v>
      </c>
      <c r="K540">
        <v>397.06242426827203</v>
      </c>
      <c r="L540">
        <v>310.14996562467798</v>
      </c>
      <c r="M540">
        <v>49.939281883851798</v>
      </c>
      <c r="N540">
        <v>0.96602324565306896</v>
      </c>
      <c r="O540">
        <v>11.884810574766901</v>
      </c>
      <c r="P540">
        <v>196.98562916228499</v>
      </c>
      <c r="Q540">
        <v>0.18292082488220701</v>
      </c>
    </row>
    <row r="541" spans="1:17" hidden="1" x14ac:dyDescent="0.3">
      <c r="A541" t="s">
        <v>1207</v>
      </c>
      <c r="B541" t="s">
        <v>1208</v>
      </c>
      <c r="C541" t="s">
        <v>3131</v>
      </c>
      <c r="D541" t="s">
        <v>83</v>
      </c>
      <c r="E541">
        <v>9596.6147680949998</v>
      </c>
      <c r="F541">
        <v>707.15</v>
      </c>
      <c r="G541">
        <v>-31.791564056200698</v>
      </c>
      <c r="H541">
        <v>4.7305766605956299</v>
      </c>
      <c r="I541">
        <v>-20.421222882757998</v>
      </c>
      <c r="J541">
        <v>0.44285580288481302</v>
      </c>
      <c r="M541">
        <v>29.5806866518835</v>
      </c>
      <c r="O541">
        <v>19.917980626458299</v>
      </c>
      <c r="P541">
        <v>3.8246953457641899</v>
      </c>
    </row>
    <row r="542" spans="1:17" hidden="1" x14ac:dyDescent="0.3">
      <c r="A542" t="s">
        <v>1209</v>
      </c>
      <c r="B542" t="s">
        <v>1210</v>
      </c>
      <c r="C542" t="s">
        <v>3131</v>
      </c>
      <c r="D542" t="s">
        <v>80</v>
      </c>
      <c r="E542">
        <v>9591.9028099999996</v>
      </c>
      <c r="F542">
        <v>145.44999999999999</v>
      </c>
      <c r="G542">
        <v>-15.3146866842169</v>
      </c>
      <c r="H542">
        <v>8.0781248294435795</v>
      </c>
      <c r="I542">
        <v>-3.01255212399154</v>
      </c>
      <c r="J542">
        <v>2.47777401686217</v>
      </c>
      <c r="K542">
        <v>143.22200158535199</v>
      </c>
      <c r="L542">
        <v>138.57047443738401</v>
      </c>
      <c r="M542">
        <v>19.599037825510401</v>
      </c>
      <c r="N542">
        <v>0.35499699387102102</v>
      </c>
      <c r="O542">
        <v>4.6063939498109496</v>
      </c>
      <c r="P542">
        <v>15.436507936507899</v>
      </c>
      <c r="Q542">
        <v>-1.3388827299693999E-2</v>
      </c>
    </row>
    <row r="543" spans="1:17" hidden="1" x14ac:dyDescent="0.3">
      <c r="A543" t="s">
        <v>1211</v>
      </c>
      <c r="B543" t="s">
        <v>1212</v>
      </c>
      <c r="C543" t="s">
        <v>3131</v>
      </c>
      <c r="D543" t="s">
        <v>1190</v>
      </c>
      <c r="E543">
        <v>9588.6475659000007</v>
      </c>
      <c r="F543">
        <v>750.1</v>
      </c>
      <c r="G543">
        <v>102.76651037698799</v>
      </c>
      <c r="H543">
        <v>17.748258811872901</v>
      </c>
      <c r="I543">
        <v>51.871814024898903</v>
      </c>
      <c r="J543">
        <v>-4.9881498066562502</v>
      </c>
      <c r="K543">
        <v>714.24556307797002</v>
      </c>
      <c r="L543">
        <v>556.80378817119004</v>
      </c>
      <c r="M543">
        <v>42.7319661513555</v>
      </c>
      <c r="N543">
        <v>1.24484044017824</v>
      </c>
      <c r="O543">
        <v>16.671110518597501</v>
      </c>
      <c r="P543">
        <v>134.369629745352</v>
      </c>
      <c r="Q543">
        <v>0.17483469574841401</v>
      </c>
    </row>
    <row r="544" spans="1:17" x14ac:dyDescent="0.3">
      <c r="A544" t="s">
        <v>1213</v>
      </c>
      <c r="B544" t="s">
        <v>1214</v>
      </c>
      <c r="C544" t="s">
        <v>3125</v>
      </c>
      <c r="D544" t="s">
        <v>768</v>
      </c>
      <c r="E544">
        <v>9475.3690637500004</v>
      </c>
      <c r="F544">
        <v>7347.5</v>
      </c>
      <c r="G544">
        <v>-37.884610633567902</v>
      </c>
      <c r="H544">
        <v>-1.6268847354199001</v>
      </c>
      <c r="I544">
        <v>-7.0416049392040296</v>
      </c>
      <c r="J544">
        <v>-0.61309214004844703</v>
      </c>
      <c r="K544">
        <v>8361.4435185750099</v>
      </c>
      <c r="L544">
        <v>8221.2753450002001</v>
      </c>
      <c r="M544">
        <v>18.808546208528298</v>
      </c>
      <c r="N544">
        <v>0.41957378235295401</v>
      </c>
      <c r="O544">
        <v>46.8519904729499</v>
      </c>
      <c r="P544">
        <v>11.474390095885401</v>
      </c>
      <c r="Q544">
        <v>2.294328516863E-2</v>
      </c>
    </row>
    <row r="545" spans="1:17" x14ac:dyDescent="0.3">
      <c r="A545" t="s">
        <v>1215</v>
      </c>
      <c r="B545" t="s">
        <v>1216</v>
      </c>
      <c r="C545" t="s">
        <v>3116</v>
      </c>
      <c r="D545" t="s">
        <v>539</v>
      </c>
      <c r="E545">
        <v>9454.5521800000006</v>
      </c>
      <c r="F545">
        <v>474.2</v>
      </c>
      <c r="G545">
        <v>112.64013480589701</v>
      </c>
      <c r="H545">
        <v>10.9729904348715</v>
      </c>
      <c r="I545">
        <v>35.409433998552601</v>
      </c>
      <c r="J545">
        <v>3.2771836822779599</v>
      </c>
      <c r="K545">
        <v>452.65360843965101</v>
      </c>
      <c r="L545">
        <v>365.292847202578</v>
      </c>
      <c r="M545">
        <v>46.513764993589902</v>
      </c>
      <c r="N545">
        <v>1.03836879534948</v>
      </c>
      <c r="O545">
        <v>5.0400674820750799</v>
      </c>
      <c r="P545">
        <v>145.06459948320401</v>
      </c>
      <c r="Q545">
        <v>0.338442967879233</v>
      </c>
    </row>
    <row r="546" spans="1:17" x14ac:dyDescent="0.3">
      <c r="A546" t="s">
        <v>1217</v>
      </c>
      <c r="B546" t="s">
        <v>1218</v>
      </c>
      <c r="C546" t="s">
        <v>3128</v>
      </c>
      <c r="D546" t="s">
        <v>125</v>
      </c>
      <c r="E546">
        <v>9451.3769414800008</v>
      </c>
      <c r="F546">
        <v>1111.4000000000001</v>
      </c>
      <c r="G546">
        <v>31.592281822124001</v>
      </c>
      <c r="H546">
        <v>2.4153222621807799</v>
      </c>
      <c r="I546">
        <v>-7.9942393678333197</v>
      </c>
      <c r="J546">
        <v>-4.6395209432756097</v>
      </c>
      <c r="K546">
        <v>1198.0122033924699</v>
      </c>
      <c r="L546">
        <v>1055.58924707305</v>
      </c>
      <c r="M546">
        <v>29.961547878753102</v>
      </c>
      <c r="N546">
        <v>1.4278233663115301</v>
      </c>
      <c r="O546">
        <v>25.517365484973801</v>
      </c>
      <c r="P546">
        <v>59.683908045976999</v>
      </c>
      <c r="Q546">
        <v>2.5373893779337998E-2</v>
      </c>
    </row>
    <row r="547" spans="1:17" hidden="1" x14ac:dyDescent="0.3">
      <c r="A547" t="s">
        <v>1219</v>
      </c>
      <c r="B547" t="s">
        <v>1220</v>
      </c>
      <c r="C547" t="s">
        <v>3131</v>
      </c>
      <c r="D547" t="s">
        <v>1221</v>
      </c>
      <c r="E547">
        <v>9435.9825347999395</v>
      </c>
      <c r="F547">
        <v>548.4</v>
      </c>
      <c r="G547">
        <v>-7.6562179226608498</v>
      </c>
      <c r="H547">
        <v>11.4235785345025</v>
      </c>
      <c r="I547">
        <v>1.5405840738422101</v>
      </c>
      <c r="J547">
        <v>-3.13560724509064</v>
      </c>
      <c r="K547">
        <v>543.61907708239198</v>
      </c>
      <c r="L547">
        <v>500.14459320633</v>
      </c>
      <c r="N547">
        <v>0.61470773221069597</v>
      </c>
      <c r="O547">
        <v>16.165207877461601</v>
      </c>
      <c r="P547">
        <v>38.083847412816297</v>
      </c>
    </row>
    <row r="548" spans="1:17" x14ac:dyDescent="0.3">
      <c r="A548" t="s">
        <v>1222</v>
      </c>
      <c r="B548" t="s">
        <v>1223</v>
      </c>
      <c r="C548" t="s">
        <v>3115</v>
      </c>
      <c r="D548" t="s">
        <v>21</v>
      </c>
      <c r="E548">
        <v>9420.2799427600003</v>
      </c>
      <c r="F548">
        <v>457.3</v>
      </c>
      <c r="G548">
        <v>-8.3886336244853705</v>
      </c>
      <c r="H548">
        <v>4.9468271517484403</v>
      </c>
      <c r="I548">
        <v>-20.851532594684599</v>
      </c>
      <c r="J548">
        <v>5.9828281843528899</v>
      </c>
      <c r="K548">
        <v>479.914131625648</v>
      </c>
      <c r="L548">
        <v>480.34207605191398</v>
      </c>
      <c r="M548">
        <v>37.018452089674597</v>
      </c>
      <c r="N548">
        <v>0.99127705818860101</v>
      </c>
      <c r="O548">
        <v>25.738027553028601</v>
      </c>
      <c r="P548">
        <v>15.713562753036401</v>
      </c>
      <c r="Q548">
        <v>-8.7416832917293005E-2</v>
      </c>
    </row>
    <row r="549" spans="1:17" x14ac:dyDescent="0.3">
      <c r="A549" t="s">
        <v>1224</v>
      </c>
      <c r="B549" t="s">
        <v>1225</v>
      </c>
      <c r="C549" t="s">
        <v>3119</v>
      </c>
      <c r="D549" t="s">
        <v>48</v>
      </c>
      <c r="E549">
        <v>9370.1537692799993</v>
      </c>
      <c r="F549">
        <v>545.45000000000005</v>
      </c>
      <c r="G549">
        <v>157.97712807638499</v>
      </c>
      <c r="H549">
        <v>1.9780222145325601</v>
      </c>
      <c r="I549">
        <v>40.638119125839701</v>
      </c>
      <c r="J549">
        <v>-0.49526844485314903</v>
      </c>
      <c r="K549">
        <v>550.17258170084096</v>
      </c>
      <c r="L549">
        <v>443.204515140328</v>
      </c>
      <c r="M549">
        <v>34.810169508089999</v>
      </c>
      <c r="N549">
        <v>0.53404214912674397</v>
      </c>
      <c r="O549">
        <v>27.289394078283902</v>
      </c>
      <c r="P549">
        <v>190.13297872340399</v>
      </c>
      <c r="Q549">
        <v>0.210891798039573</v>
      </c>
    </row>
    <row r="550" spans="1:17" x14ac:dyDescent="0.3">
      <c r="A550" t="s">
        <v>1226</v>
      </c>
      <c r="B550" t="s">
        <v>1227</v>
      </c>
      <c r="C550" t="s">
        <v>3130</v>
      </c>
      <c r="D550" t="s">
        <v>414</v>
      </c>
      <c r="E550">
        <v>9329.9986670849994</v>
      </c>
      <c r="F550">
        <v>634.95000000000005</v>
      </c>
      <c r="G550">
        <v>-27.215482788574501</v>
      </c>
      <c r="H550">
        <v>3.9549563896065898</v>
      </c>
      <c r="I550">
        <v>-16.603467116137999</v>
      </c>
      <c r="J550">
        <v>1.2228135982177299</v>
      </c>
      <c r="K550">
        <v>660.14791246078403</v>
      </c>
      <c r="L550">
        <v>667.69806746543304</v>
      </c>
      <c r="M550">
        <v>32.689078889748799</v>
      </c>
      <c r="N550">
        <v>0.322227042891779</v>
      </c>
      <c r="O550">
        <v>28.340814237341501</v>
      </c>
      <c r="P550">
        <v>7.5730622617534902</v>
      </c>
      <c r="Q550">
        <v>2.6748063876613999E-2</v>
      </c>
    </row>
    <row r="551" spans="1:17" hidden="1" x14ac:dyDescent="0.3">
      <c r="A551" t="s">
        <v>1228</v>
      </c>
      <c r="B551" t="s">
        <v>1229</v>
      </c>
      <c r="C551" t="s">
        <v>3131</v>
      </c>
      <c r="D551" t="s">
        <v>77</v>
      </c>
      <c r="E551">
        <v>9315.1168694799999</v>
      </c>
      <c r="F551">
        <v>185.06</v>
      </c>
      <c r="G551">
        <v>27.197591201705301</v>
      </c>
      <c r="H551">
        <v>-8.5721963103114494</v>
      </c>
      <c r="I551">
        <v>2.5281197454601401</v>
      </c>
      <c r="J551">
        <v>-0.133236550259693</v>
      </c>
      <c r="K551">
        <v>188.981196583713</v>
      </c>
      <c r="L551">
        <v>171.74250667973399</v>
      </c>
      <c r="M551">
        <v>33.705516924676601</v>
      </c>
      <c r="N551">
        <v>0.27124016519945199</v>
      </c>
      <c r="O551">
        <v>32.929860585755897</v>
      </c>
      <c r="P551">
        <v>54.216666666666598</v>
      </c>
      <c r="Q551">
        <v>3.9905106810911001E-2</v>
      </c>
    </row>
    <row r="552" spans="1:17" x14ac:dyDescent="0.3">
      <c r="A552" t="s">
        <v>1230</v>
      </c>
      <c r="B552" t="s">
        <v>1231</v>
      </c>
      <c r="C552" t="s">
        <v>3119</v>
      </c>
      <c r="D552" t="s">
        <v>48</v>
      </c>
      <c r="E552">
        <v>9288.5504266799999</v>
      </c>
      <c r="F552">
        <v>2937.9</v>
      </c>
      <c r="G552">
        <v>33.678324562943999</v>
      </c>
      <c r="H552">
        <v>-1.56059270992483</v>
      </c>
      <c r="I552">
        <v>1.8924931707978701</v>
      </c>
      <c r="J552">
        <v>1.6534590516129599</v>
      </c>
      <c r="K552">
        <v>3146.4392812934402</v>
      </c>
      <c r="L552">
        <v>2736.3941433308901</v>
      </c>
      <c r="M552">
        <v>27.936348155847799</v>
      </c>
      <c r="N552">
        <v>0.418050828364805</v>
      </c>
      <c r="O552">
        <v>26.791245447428398</v>
      </c>
      <c r="P552">
        <v>74.617750635224894</v>
      </c>
      <c r="Q552">
        <v>0.19819939323444699</v>
      </c>
    </row>
    <row r="553" spans="1:17" x14ac:dyDescent="0.3">
      <c r="A553" t="s">
        <v>1232</v>
      </c>
      <c r="B553" t="s">
        <v>1233</v>
      </c>
      <c r="C553" t="s">
        <v>3125</v>
      </c>
      <c r="D553" t="s">
        <v>1234</v>
      </c>
      <c r="E553">
        <v>9243.6218786399895</v>
      </c>
      <c r="F553">
        <v>850.4</v>
      </c>
      <c r="G553">
        <v>-44.243577948571598</v>
      </c>
      <c r="H553">
        <v>-1.62903988700997</v>
      </c>
      <c r="I553">
        <v>-16.367002347418399</v>
      </c>
      <c r="J553">
        <v>-1.6054890398920101</v>
      </c>
      <c r="K553">
        <v>918.638869086819</v>
      </c>
      <c r="L553">
        <v>981.11171694840198</v>
      </c>
      <c r="M553">
        <v>20.678079522708899</v>
      </c>
      <c r="N553">
        <v>0.55033381522525304</v>
      </c>
      <c r="O553">
        <v>52.516462841015901</v>
      </c>
      <c r="P553">
        <v>0.16489988221437499</v>
      </c>
      <c r="Q553">
        <v>-8.9933380371885002E-2</v>
      </c>
    </row>
    <row r="554" spans="1:17" hidden="1" x14ac:dyDescent="0.3">
      <c r="A554" t="s">
        <v>1235</v>
      </c>
      <c r="B554" t="s">
        <v>1236</v>
      </c>
      <c r="C554" t="s">
        <v>3131</v>
      </c>
      <c r="D554" t="s">
        <v>265</v>
      </c>
      <c r="E554">
        <v>9240.1990107000001</v>
      </c>
      <c r="F554">
        <v>6002.85</v>
      </c>
      <c r="G554">
        <v>-12.8200446812584</v>
      </c>
      <c r="H554">
        <v>8.0872341423630303</v>
      </c>
      <c r="I554">
        <v>9.7912954762439099</v>
      </c>
      <c r="J554">
        <v>-2.11008990566833</v>
      </c>
      <c r="K554">
        <v>6178.3072431750697</v>
      </c>
      <c r="L554">
        <v>5811.5269624364701</v>
      </c>
      <c r="M554">
        <v>33.062641619807401</v>
      </c>
      <c r="N554">
        <v>1.0292598100360699</v>
      </c>
      <c r="O554">
        <v>16.594617556660499</v>
      </c>
      <c r="P554">
        <v>29.931818181818102</v>
      </c>
      <c r="Q554">
        <v>9.4504520251430996E-2</v>
      </c>
    </row>
    <row r="555" spans="1:17" x14ac:dyDescent="0.3">
      <c r="A555" t="s">
        <v>1237</v>
      </c>
      <c r="B555" t="s">
        <v>1238</v>
      </c>
      <c r="C555" t="s">
        <v>3126</v>
      </c>
      <c r="D555" t="s">
        <v>280</v>
      </c>
      <c r="E555">
        <v>9236.9814132800002</v>
      </c>
      <c r="F555">
        <v>566.04999999999995</v>
      </c>
      <c r="G555">
        <v>34.068701937947601</v>
      </c>
      <c r="H555">
        <v>5.0362360177964902</v>
      </c>
      <c r="I555">
        <v>37.007612267764202</v>
      </c>
      <c r="J555">
        <v>0.82716746089555604</v>
      </c>
      <c r="K555">
        <v>567.07630917214897</v>
      </c>
      <c r="L555">
        <v>486.88812456380498</v>
      </c>
      <c r="M555">
        <v>30.397512147049401</v>
      </c>
      <c r="N555">
        <v>0.73341385093673905</v>
      </c>
      <c r="O555">
        <v>8.9126402261284294</v>
      </c>
      <c r="P555">
        <v>61.153024911031999</v>
      </c>
      <c r="Q555">
        <v>0.121593449563889</v>
      </c>
    </row>
    <row r="556" spans="1:17" x14ac:dyDescent="0.3">
      <c r="A556" t="s">
        <v>1239</v>
      </c>
      <c r="B556" t="s">
        <v>1240</v>
      </c>
      <c r="C556" t="s">
        <v>3122</v>
      </c>
      <c r="D556" t="s">
        <v>192</v>
      </c>
      <c r="E556">
        <v>9234.9045258749993</v>
      </c>
      <c r="F556">
        <v>1496.25</v>
      </c>
      <c r="G556">
        <v>46.894483707912002</v>
      </c>
      <c r="H556">
        <v>-2.49381257266411</v>
      </c>
      <c r="I556">
        <v>34.808411492903403</v>
      </c>
      <c r="J556">
        <v>0.14190984343454</v>
      </c>
      <c r="K556">
        <v>1533.6031641340101</v>
      </c>
      <c r="L556">
        <v>1277.73404654725</v>
      </c>
      <c r="M556">
        <v>26.969827017757801</v>
      </c>
      <c r="N556">
        <v>0.71959928059607703</v>
      </c>
      <c r="O556">
        <v>17.513784461152799</v>
      </c>
      <c r="P556">
        <v>82.358318098720204</v>
      </c>
      <c r="Q556">
        <v>8.7868114282325993E-2</v>
      </c>
    </row>
    <row r="557" spans="1:17" x14ac:dyDescent="0.3">
      <c r="A557" t="s">
        <v>1241</v>
      </c>
      <c r="B557" t="s">
        <v>1242</v>
      </c>
      <c r="C557" t="s">
        <v>3124</v>
      </c>
      <c r="D557" t="s">
        <v>77</v>
      </c>
      <c r="E557">
        <v>9204.1525625199993</v>
      </c>
      <c r="F557">
        <v>782.2</v>
      </c>
      <c r="G557">
        <v>-2.4600179750692202</v>
      </c>
      <c r="H557">
        <v>9.8749057574521792</v>
      </c>
      <c r="I557">
        <v>-11.5107551109699</v>
      </c>
      <c r="J557">
        <v>1.11293992633273</v>
      </c>
      <c r="K557">
        <v>802.16685831582697</v>
      </c>
      <c r="L557">
        <v>809.96407252893698</v>
      </c>
      <c r="M557">
        <v>37.738616751263301</v>
      </c>
      <c r="N557">
        <v>0.81881477894644505</v>
      </c>
      <c r="O557">
        <v>27.831756583993801</v>
      </c>
      <c r="P557">
        <v>20.421830498037099</v>
      </c>
      <c r="Q557">
        <v>1.4619384833653E-2</v>
      </c>
    </row>
    <row r="558" spans="1:17" x14ac:dyDescent="0.3">
      <c r="A558" t="s">
        <v>1243</v>
      </c>
      <c r="B558" t="s">
        <v>1244</v>
      </c>
      <c r="C558" t="s">
        <v>3128</v>
      </c>
      <c r="D558" t="s">
        <v>915</v>
      </c>
      <c r="E558">
        <v>9177.3790161839897</v>
      </c>
      <c r="F558">
        <v>66.459999999999994</v>
      </c>
      <c r="G558">
        <v>11.9103843148909</v>
      </c>
      <c r="H558">
        <v>-8.5098238036004492</v>
      </c>
      <c r="I558">
        <v>-18.081825717111698</v>
      </c>
      <c r="J558">
        <v>-2.6935818312578701</v>
      </c>
      <c r="K558">
        <v>75.914137035272105</v>
      </c>
      <c r="L558">
        <v>74.527678996395807</v>
      </c>
      <c r="M558">
        <v>18.491557560163301</v>
      </c>
      <c r="N558">
        <v>0.40170272302985899</v>
      </c>
      <c r="O558">
        <v>42.717424014444703</v>
      </c>
      <c r="P558">
        <v>37.598343685300101</v>
      </c>
      <c r="Q558">
        <v>5.3348458683651998E-2</v>
      </c>
    </row>
    <row r="559" spans="1:17" x14ac:dyDescent="0.3">
      <c r="A559" t="s">
        <v>1245</v>
      </c>
      <c r="B559" t="s">
        <v>1246</v>
      </c>
      <c r="C559" t="s">
        <v>3128</v>
      </c>
      <c r="D559" t="s">
        <v>288</v>
      </c>
      <c r="E559">
        <v>9142.1900323579994</v>
      </c>
      <c r="F559">
        <v>115.46</v>
      </c>
      <c r="G559">
        <v>-17.410024563711001</v>
      </c>
      <c r="H559">
        <v>0.592633645481208</v>
      </c>
      <c r="I559">
        <v>-23.876921782191001</v>
      </c>
      <c r="J559">
        <v>-2.7116020573214401</v>
      </c>
      <c r="K559">
        <v>127.044029645172</v>
      </c>
      <c r="L559">
        <v>130.347894587968</v>
      </c>
      <c r="M559">
        <v>27.703767174622001</v>
      </c>
      <c r="N559">
        <v>0.62854848102900196</v>
      </c>
      <c r="O559">
        <v>36.843928633292897</v>
      </c>
      <c r="P559">
        <v>14.6004962779156</v>
      </c>
      <c r="Q559">
        <v>8.4614533501254002E-2</v>
      </c>
    </row>
    <row r="560" spans="1:17" x14ac:dyDescent="0.3">
      <c r="A560" t="s">
        <v>1247</v>
      </c>
      <c r="B560" t="s">
        <v>1248</v>
      </c>
      <c r="C560" t="s">
        <v>611</v>
      </c>
      <c r="D560" t="s">
        <v>453</v>
      </c>
      <c r="E560">
        <v>9080.7387954299993</v>
      </c>
      <c r="F560">
        <v>346.95</v>
      </c>
      <c r="G560">
        <v>81.660419526843995</v>
      </c>
      <c r="H560">
        <v>-6.4353992820154504</v>
      </c>
      <c r="I560">
        <v>4.6983157346380402</v>
      </c>
      <c r="J560">
        <v>0.86301075069828803</v>
      </c>
      <c r="K560">
        <v>375.01287216350499</v>
      </c>
      <c r="L560">
        <v>336.04188594013402</v>
      </c>
      <c r="M560">
        <v>30.0957204449467</v>
      </c>
      <c r="N560">
        <v>0.58774381536999598</v>
      </c>
      <c r="O560">
        <v>21.429600807032699</v>
      </c>
      <c r="P560">
        <v>112.136961173952</v>
      </c>
      <c r="Q560">
        <v>0.114797078050707</v>
      </c>
    </row>
    <row r="561" spans="1:17" hidden="1" x14ac:dyDescent="0.3">
      <c r="A561" t="s">
        <v>1249</v>
      </c>
      <c r="B561" t="s">
        <v>1250</v>
      </c>
      <c r="C561" t="s">
        <v>3131</v>
      </c>
      <c r="D561" t="s">
        <v>21</v>
      </c>
      <c r="E561">
        <v>9072.1876566499996</v>
      </c>
      <c r="F561">
        <v>1643.05</v>
      </c>
      <c r="G561">
        <v>111.758673775942</v>
      </c>
      <c r="H561">
        <v>8.1888880971279292</v>
      </c>
      <c r="I561">
        <v>18.969953841772799</v>
      </c>
      <c r="J561">
        <v>1.7979303311541499</v>
      </c>
      <c r="K561">
        <v>1686.4527474315</v>
      </c>
      <c r="L561">
        <v>1388.87260681579</v>
      </c>
      <c r="M561">
        <v>41.597772797029599</v>
      </c>
      <c r="N561">
        <v>0.85744197966498403</v>
      </c>
      <c r="O561">
        <v>21.222726027814101</v>
      </c>
      <c r="P561">
        <v>141.99867442374199</v>
      </c>
      <c r="Q561">
        <v>0.237783694934837</v>
      </c>
    </row>
    <row r="562" spans="1:17" hidden="1" x14ac:dyDescent="0.3">
      <c r="A562" t="s">
        <v>1251</v>
      </c>
      <c r="B562" t="s">
        <v>1252</v>
      </c>
      <c r="C562" t="s">
        <v>3131</v>
      </c>
      <c r="D562" t="s">
        <v>133</v>
      </c>
      <c r="E562">
        <v>9033.3800384999995</v>
      </c>
      <c r="F562">
        <v>561.25</v>
      </c>
      <c r="G562">
        <v>84.756507584150995</v>
      </c>
      <c r="H562">
        <v>4.4285122516482103</v>
      </c>
      <c r="I562">
        <v>82.515821389372803</v>
      </c>
      <c r="J562">
        <v>0.90114784147851701</v>
      </c>
      <c r="K562">
        <v>588.66809655977499</v>
      </c>
      <c r="L562">
        <v>446.89744671493997</v>
      </c>
      <c r="M562">
        <v>31.801110258740799</v>
      </c>
      <c r="N562">
        <v>0.58184177329471098</v>
      </c>
      <c r="O562">
        <v>24.498886414253899</v>
      </c>
      <c r="P562">
        <v>131.20494335736299</v>
      </c>
    </row>
    <row r="563" spans="1:17" x14ac:dyDescent="0.3">
      <c r="A563" t="s">
        <v>1253</v>
      </c>
      <c r="B563" t="s">
        <v>1254</v>
      </c>
      <c r="C563" t="s">
        <v>3125</v>
      </c>
      <c r="D563" t="s">
        <v>192</v>
      </c>
      <c r="E563">
        <v>9030.6266584999994</v>
      </c>
      <c r="F563">
        <v>2228.75</v>
      </c>
      <c r="G563">
        <v>134.36368251264301</v>
      </c>
      <c r="H563">
        <v>29.402759206543902</v>
      </c>
      <c r="I563">
        <v>30.956098944369</v>
      </c>
      <c r="J563">
        <v>25.644629017160302</v>
      </c>
      <c r="K563">
        <v>1920.86795666894</v>
      </c>
      <c r="L563">
        <v>1607.2346585428299</v>
      </c>
      <c r="M563">
        <v>70.016058460964004</v>
      </c>
      <c r="N563">
        <v>2.19535657630311</v>
      </c>
      <c r="O563">
        <v>5.8844643858665098</v>
      </c>
      <c r="P563">
        <v>162.20588235294099</v>
      </c>
      <c r="Q563">
        <v>5.4850480855480999E-2</v>
      </c>
    </row>
    <row r="564" spans="1:17" hidden="1" x14ac:dyDescent="0.3">
      <c r="A564" t="s">
        <v>1255</v>
      </c>
      <c r="B564" t="s">
        <v>1256</v>
      </c>
      <c r="C564" t="s">
        <v>3131</v>
      </c>
      <c r="D564" t="s">
        <v>133</v>
      </c>
      <c r="E564">
        <v>8962.2999999999993</v>
      </c>
      <c r="F564">
        <v>4500</v>
      </c>
      <c r="G564">
        <v>-28.636810737010801</v>
      </c>
      <c r="H564">
        <v>9.9101509058309603</v>
      </c>
      <c r="I564">
        <v>-16.6016815468261</v>
      </c>
      <c r="J564">
        <v>7.5244455497902303</v>
      </c>
      <c r="K564">
        <v>4608.8515791235404</v>
      </c>
      <c r="L564">
        <v>4722.6716498002597</v>
      </c>
      <c r="M564">
        <v>45.0057620513278</v>
      </c>
      <c r="N564">
        <v>4.1613178160095901</v>
      </c>
      <c r="O564">
        <v>54.977777777777703</v>
      </c>
      <c r="P564">
        <v>7.1109788753347098</v>
      </c>
      <c r="Q564">
        <v>-3.533789495214E-2</v>
      </c>
    </row>
    <row r="565" spans="1:17" hidden="1" x14ac:dyDescent="0.3">
      <c r="A565" t="s">
        <v>1257</v>
      </c>
      <c r="B565" t="s">
        <v>1258</v>
      </c>
      <c r="C565" t="s">
        <v>3131</v>
      </c>
      <c r="D565" t="s">
        <v>265</v>
      </c>
      <c r="E565">
        <v>8951.2172517599993</v>
      </c>
      <c r="F565">
        <v>74.34</v>
      </c>
      <c r="G565">
        <v>1.3078708738281399</v>
      </c>
      <c r="H565">
        <v>0.82108761293196697</v>
      </c>
      <c r="I565">
        <v>14.856887146477399</v>
      </c>
      <c r="J565">
        <v>-1.0470740122159701</v>
      </c>
      <c r="K565">
        <v>81.450914050602606</v>
      </c>
      <c r="L565">
        <v>69.359939539853499</v>
      </c>
      <c r="M565">
        <v>26.892121658401301</v>
      </c>
      <c r="N565">
        <v>0.36790009794925799</v>
      </c>
      <c r="O565">
        <v>41.2429378531073</v>
      </c>
      <c r="P565">
        <v>81.0962241169306</v>
      </c>
      <c r="Q565">
        <v>8.9274354336308995E-2</v>
      </c>
    </row>
    <row r="566" spans="1:17" hidden="1" x14ac:dyDescent="0.3">
      <c r="A566" t="s">
        <v>1259</v>
      </c>
      <c r="B566" t="s">
        <v>1260</v>
      </c>
      <c r="C566" t="s">
        <v>3131</v>
      </c>
      <c r="D566" t="s">
        <v>227</v>
      </c>
      <c r="E566">
        <v>8891.3192098500003</v>
      </c>
      <c r="F566">
        <v>1687.25</v>
      </c>
      <c r="G566">
        <v>2464.56872465879</v>
      </c>
      <c r="H566">
        <v>35.322559716396398</v>
      </c>
      <c r="I566">
        <v>130.78747995363901</v>
      </c>
      <c r="J566">
        <v>10.0403115338313</v>
      </c>
      <c r="K566">
        <v>1468.5563795742601</v>
      </c>
      <c r="L566">
        <v>963.92140576090799</v>
      </c>
      <c r="M566">
        <v>59.161101526007499</v>
      </c>
      <c r="N566">
        <v>1.6649577920588201</v>
      </c>
      <c r="O566">
        <v>12.606312046229</v>
      </c>
    </row>
    <row r="567" spans="1:17" x14ac:dyDescent="0.3">
      <c r="A567" t="s">
        <v>1261</v>
      </c>
      <c r="B567" t="s">
        <v>1262</v>
      </c>
      <c r="C567" t="s">
        <v>3129</v>
      </c>
      <c r="D567" t="s">
        <v>133</v>
      </c>
      <c r="E567">
        <v>8835.1417763280006</v>
      </c>
      <c r="F567">
        <v>164.08</v>
      </c>
      <c r="G567">
        <v>-5.0847854539303903</v>
      </c>
      <c r="H567">
        <v>-6.8120533419305698</v>
      </c>
      <c r="I567">
        <v>-33.298450620206701</v>
      </c>
      <c r="J567">
        <v>-8.6217773176719597</v>
      </c>
      <c r="K567">
        <v>189.76362659919999</v>
      </c>
      <c r="L567">
        <v>195.07238626873999</v>
      </c>
      <c r="M567">
        <v>27.408040280939002</v>
      </c>
      <c r="N567">
        <v>1.31341182871092</v>
      </c>
      <c r="O567">
        <v>73.634812286689396</v>
      </c>
      <c r="P567">
        <v>21.047583917373601</v>
      </c>
      <c r="Q567">
        <v>0.12721559045003</v>
      </c>
    </row>
    <row r="568" spans="1:17" x14ac:dyDescent="0.3">
      <c r="A568" t="s">
        <v>1263</v>
      </c>
      <c r="B568" t="s">
        <v>1264</v>
      </c>
      <c r="C568" t="s">
        <v>3122</v>
      </c>
      <c r="D568" t="s">
        <v>192</v>
      </c>
      <c r="E568">
        <v>8834.4124523199898</v>
      </c>
      <c r="F568">
        <v>2005.55</v>
      </c>
      <c r="G568">
        <v>75.619157302276605</v>
      </c>
      <c r="H568">
        <v>-0.99106162526209396</v>
      </c>
      <c r="I568">
        <v>-12.684409572979201</v>
      </c>
      <c r="J568">
        <v>1.11492975975342</v>
      </c>
      <c r="K568">
        <v>2135.1106751669799</v>
      </c>
      <c r="L568">
        <v>1871.6830053138799</v>
      </c>
      <c r="M568">
        <v>30.919949631255999</v>
      </c>
      <c r="N568">
        <v>0.50938153224231497</v>
      </c>
      <c r="O568">
        <v>19.618059883822301</v>
      </c>
      <c r="P568">
        <v>111.35525345136401</v>
      </c>
      <c r="Q568">
        <v>0.148468843333769</v>
      </c>
    </row>
    <row r="569" spans="1:17" x14ac:dyDescent="0.3">
      <c r="A569" t="s">
        <v>1265</v>
      </c>
      <c r="B569" t="s">
        <v>1266</v>
      </c>
      <c r="C569" t="s">
        <v>3124</v>
      </c>
      <c r="D569" t="s">
        <v>77</v>
      </c>
      <c r="E569">
        <v>8830.2031404899899</v>
      </c>
      <c r="F569">
        <v>1146.7</v>
      </c>
      <c r="G569">
        <v>-25.5543667525647</v>
      </c>
      <c r="H569">
        <v>-3.0189719990059798</v>
      </c>
      <c r="I569">
        <v>-30.511474639469402</v>
      </c>
      <c r="J569">
        <v>-0.62303299097282905</v>
      </c>
      <c r="K569">
        <v>1296.1750506488499</v>
      </c>
      <c r="L569">
        <v>1381.21532405986</v>
      </c>
      <c r="M569">
        <v>27.6336349893589</v>
      </c>
      <c r="N569">
        <v>1.20488295254502</v>
      </c>
      <c r="O569">
        <v>57.146594575739002</v>
      </c>
      <c r="P569">
        <v>0.77778266028036802</v>
      </c>
      <c r="Q569">
        <v>-5.8640756153022999E-2</v>
      </c>
    </row>
    <row r="570" spans="1:17" x14ac:dyDescent="0.3">
      <c r="A570" t="s">
        <v>1267</v>
      </c>
      <c r="B570" t="s">
        <v>1268</v>
      </c>
      <c r="C570" t="s">
        <v>3116</v>
      </c>
      <c r="D570" t="s">
        <v>146</v>
      </c>
      <c r="E570">
        <v>8816.1797972990007</v>
      </c>
      <c r="F570">
        <v>81.97</v>
      </c>
      <c r="G570">
        <v>-22.453708850566802</v>
      </c>
      <c r="H570">
        <v>-5.4310699167942396</v>
      </c>
      <c r="I570">
        <v>-16.4137956226363</v>
      </c>
      <c r="J570">
        <v>-3.8949566324563198</v>
      </c>
      <c r="K570">
        <v>87.464071630833701</v>
      </c>
      <c r="L570">
        <v>85.962744551868994</v>
      </c>
      <c r="M570">
        <v>25.985015060437899</v>
      </c>
      <c r="N570">
        <v>0.42885031539634999</v>
      </c>
      <c r="O570">
        <v>29.0838111504208</v>
      </c>
      <c r="P570">
        <v>13.2182320441988</v>
      </c>
    </row>
    <row r="571" spans="1:17" x14ac:dyDescent="0.3">
      <c r="A571" t="s">
        <v>1269</v>
      </c>
      <c r="B571" t="s">
        <v>1270</v>
      </c>
      <c r="C571" t="s">
        <v>3125</v>
      </c>
      <c r="D571" t="s">
        <v>453</v>
      </c>
      <c r="E571">
        <v>8783.6239581299997</v>
      </c>
      <c r="F571">
        <v>287.7</v>
      </c>
      <c r="G571">
        <v>-19.379557198499299</v>
      </c>
      <c r="H571">
        <v>-12.3382942389505</v>
      </c>
      <c r="I571">
        <v>13.6504685393258</v>
      </c>
      <c r="J571">
        <v>-3.4849686498561399</v>
      </c>
      <c r="K571">
        <v>310.14127195205202</v>
      </c>
      <c r="L571">
        <v>292.307011313467</v>
      </c>
      <c r="M571">
        <v>16.607361994687398</v>
      </c>
      <c r="N571">
        <v>0.58311326263985996</v>
      </c>
      <c r="O571">
        <v>29.266597149808799</v>
      </c>
      <c r="P571">
        <v>35.0704225352112</v>
      </c>
      <c r="Q571">
        <v>-6.4366376001564002E-2</v>
      </c>
    </row>
    <row r="572" spans="1:17" x14ac:dyDescent="0.3">
      <c r="A572" t="s">
        <v>1271</v>
      </c>
      <c r="B572" t="s">
        <v>1272</v>
      </c>
      <c r="C572" t="s">
        <v>3119</v>
      </c>
      <c r="D572" t="s">
        <v>48</v>
      </c>
      <c r="E572">
        <v>8781.3356179500006</v>
      </c>
      <c r="F572">
        <v>342.3</v>
      </c>
      <c r="G572">
        <v>-17.752628462841901</v>
      </c>
      <c r="H572">
        <v>-11.0272167553433</v>
      </c>
      <c r="I572">
        <v>-30.288711408564101</v>
      </c>
      <c r="J572">
        <v>-16.424047885313801</v>
      </c>
      <c r="K572">
        <v>445.40348825959097</v>
      </c>
      <c r="L572">
        <v>439.73919050555998</v>
      </c>
      <c r="M572">
        <v>17.731633414080701</v>
      </c>
      <c r="N572">
        <v>3.00643770887149</v>
      </c>
      <c r="O572">
        <v>67.922874671340907</v>
      </c>
      <c r="P572">
        <v>14.481605351170501</v>
      </c>
      <c r="Q572">
        <v>-1.2180606534554E-2</v>
      </c>
    </row>
    <row r="573" spans="1:17" x14ac:dyDescent="0.3">
      <c r="A573" t="s">
        <v>1273</v>
      </c>
      <c r="B573" t="s">
        <v>1274</v>
      </c>
      <c r="C573" t="s">
        <v>3127</v>
      </c>
      <c r="D573" t="s">
        <v>265</v>
      </c>
      <c r="E573">
        <v>8758.4207901619993</v>
      </c>
      <c r="F573">
        <v>75.37</v>
      </c>
      <c r="G573">
        <v>52.585196888513799</v>
      </c>
      <c r="H573">
        <v>6.6652953527992</v>
      </c>
      <c r="I573">
        <v>7.2911902829309696</v>
      </c>
      <c r="J573">
        <v>1.5712310095978099</v>
      </c>
      <c r="K573">
        <v>78.3601957065531</v>
      </c>
      <c r="L573">
        <v>67.064561501442995</v>
      </c>
      <c r="M573">
        <v>35.638354980262697</v>
      </c>
      <c r="N573">
        <v>1.01433485618365</v>
      </c>
      <c r="O573">
        <v>23.921984874618499</v>
      </c>
      <c r="P573">
        <v>90.328282828282795</v>
      </c>
      <c r="Q573">
        <v>0.18722978102047699</v>
      </c>
    </row>
    <row r="574" spans="1:17" hidden="1" x14ac:dyDescent="0.3">
      <c r="A574" t="s">
        <v>1275</v>
      </c>
      <c r="B574" t="s">
        <v>1276</v>
      </c>
      <c r="C574" t="s">
        <v>3131</v>
      </c>
      <c r="D574" t="s">
        <v>133</v>
      </c>
      <c r="E574">
        <v>8716.9620723749995</v>
      </c>
      <c r="F574">
        <v>691.75</v>
      </c>
      <c r="G574">
        <v>1.49328627959491</v>
      </c>
      <c r="H574">
        <v>2.3708986442595399</v>
      </c>
      <c r="I574">
        <v>-6.45375720748165</v>
      </c>
      <c r="J574">
        <v>2.7441790520290299</v>
      </c>
      <c r="K574">
        <v>714.53305819545403</v>
      </c>
      <c r="L574">
        <v>680.57182551881397</v>
      </c>
      <c r="M574">
        <v>34.033141815207202</v>
      </c>
      <c r="N574">
        <v>0.45300581071870699</v>
      </c>
      <c r="O574">
        <v>14.2537043729671</v>
      </c>
      <c r="P574">
        <v>33.542471042471</v>
      </c>
    </row>
    <row r="575" spans="1:17" hidden="1" x14ac:dyDescent="0.3">
      <c r="A575" t="s">
        <v>1277</v>
      </c>
      <c r="B575" t="s">
        <v>1278</v>
      </c>
      <c r="C575" t="s">
        <v>3131</v>
      </c>
      <c r="D575" t="s">
        <v>57</v>
      </c>
      <c r="E575">
        <v>8697.4119723980002</v>
      </c>
      <c r="F575">
        <v>121.67</v>
      </c>
      <c r="G575">
        <v>275.65230810712598</v>
      </c>
      <c r="H575">
        <v>-4.3576879295615703</v>
      </c>
      <c r="I575">
        <v>93.052965031364096</v>
      </c>
      <c r="J575">
        <v>-7.9724812121329798</v>
      </c>
      <c r="K575">
        <v>131.67830407276401</v>
      </c>
      <c r="L575">
        <v>92.750731083531605</v>
      </c>
      <c r="M575">
        <v>22.866237064099501</v>
      </c>
      <c r="N575">
        <v>0.45683458202947202</v>
      </c>
      <c r="O575">
        <v>39.105777923892397</v>
      </c>
      <c r="P575">
        <v>309.66329966329897</v>
      </c>
      <c r="Q575">
        <v>0.10540025311008799</v>
      </c>
    </row>
    <row r="576" spans="1:17" x14ac:dyDescent="0.3">
      <c r="A576" t="s">
        <v>1279</v>
      </c>
      <c r="B576" t="s">
        <v>1280</v>
      </c>
      <c r="C576" t="s">
        <v>3119</v>
      </c>
      <c r="D576" t="s">
        <v>48</v>
      </c>
      <c r="E576">
        <v>8697.0847629500004</v>
      </c>
      <c r="F576">
        <v>1334.5</v>
      </c>
      <c r="G576">
        <v>29.701163657267099</v>
      </c>
      <c r="H576">
        <v>-4.6162881021059397</v>
      </c>
      <c r="I576">
        <v>16.6979974225322</v>
      </c>
      <c r="J576">
        <v>-3.3201700406636698</v>
      </c>
      <c r="K576">
        <v>1515.1516150350801</v>
      </c>
      <c r="L576">
        <v>1361.2226756027101</v>
      </c>
      <c r="M576">
        <v>12.477606172526199</v>
      </c>
      <c r="N576">
        <v>0.37933408605250801</v>
      </c>
      <c r="O576">
        <v>40.869239415511402</v>
      </c>
      <c r="P576">
        <v>65.755806732082902</v>
      </c>
      <c r="Q576">
        <v>6.2232297293407998E-2</v>
      </c>
    </row>
    <row r="577" spans="1:17" x14ac:dyDescent="0.3">
      <c r="A577" t="s">
        <v>1281</v>
      </c>
      <c r="B577" t="s">
        <v>1282</v>
      </c>
      <c r="C577" t="s">
        <v>3118</v>
      </c>
      <c r="D577" t="s">
        <v>1002</v>
      </c>
      <c r="E577">
        <v>8658.6963965640007</v>
      </c>
      <c r="F577">
        <v>40.68</v>
      </c>
      <c r="G577">
        <v>-36.821571593391099</v>
      </c>
      <c r="H577">
        <v>-5.9302259012453602</v>
      </c>
      <c r="I577">
        <v>-17.211920171186499</v>
      </c>
      <c r="J577">
        <v>-7.3889342340197004</v>
      </c>
      <c r="K577">
        <v>47.4752068809766</v>
      </c>
      <c r="L577">
        <v>47.047117381549498</v>
      </c>
      <c r="M577">
        <v>15.539196036895101</v>
      </c>
      <c r="N577">
        <v>0.68209668921585198</v>
      </c>
      <c r="O577">
        <v>38.8888888888888</v>
      </c>
      <c r="P577">
        <v>11.299589603283099</v>
      </c>
      <c r="Q577">
        <v>4.1086382941580998E-2</v>
      </c>
    </row>
    <row r="578" spans="1:17" x14ac:dyDescent="0.3">
      <c r="A578" t="s">
        <v>1283</v>
      </c>
      <c r="B578" t="s">
        <v>1284</v>
      </c>
      <c r="C578" t="s">
        <v>3120</v>
      </c>
      <c r="D578" t="s">
        <v>253</v>
      </c>
      <c r="E578">
        <v>8645.8634910300007</v>
      </c>
      <c r="F578">
        <v>1318.65</v>
      </c>
      <c r="G578">
        <v>9.5347380034311797</v>
      </c>
      <c r="H578">
        <v>4.11515153318184</v>
      </c>
      <c r="I578">
        <v>-2.11835496576203</v>
      </c>
      <c r="J578">
        <v>1.2937468847210201</v>
      </c>
      <c r="K578">
        <v>1355.1176121875401</v>
      </c>
      <c r="L578">
        <v>1259.7215997181299</v>
      </c>
      <c r="M578">
        <v>32.5580617147032</v>
      </c>
      <c r="N578">
        <v>0.39122730972946101</v>
      </c>
      <c r="O578">
        <v>25.427520570280201</v>
      </c>
      <c r="P578">
        <v>34.9831098372402</v>
      </c>
    </row>
    <row r="579" spans="1:17" hidden="1" x14ac:dyDescent="0.3">
      <c r="A579" t="s">
        <v>1285</v>
      </c>
      <c r="B579" t="s">
        <v>1286</v>
      </c>
      <c r="C579" t="s">
        <v>3131</v>
      </c>
      <c r="D579" t="s">
        <v>730</v>
      </c>
      <c r="E579">
        <v>8642.3479203879997</v>
      </c>
      <c r="F579">
        <v>527.36</v>
      </c>
      <c r="G579">
        <v>-4.0207530312712896</v>
      </c>
      <c r="H579">
        <v>2.4671709702452702</v>
      </c>
      <c r="I579">
        <v>-1.6661938039709201</v>
      </c>
      <c r="J579">
        <v>2.8042631663562099</v>
      </c>
      <c r="K579">
        <v>532.08562428383095</v>
      </c>
      <c r="L579">
        <v>508.61762609318401</v>
      </c>
      <c r="M579">
        <v>73.886051750125603</v>
      </c>
      <c r="N579">
        <v>0.90682652163804101</v>
      </c>
      <c r="O579">
        <v>6.3732554611650496</v>
      </c>
      <c r="P579">
        <v>22.8904993824715</v>
      </c>
      <c r="Q579">
        <v>-1.0545973830429E-2</v>
      </c>
    </row>
    <row r="580" spans="1:17" x14ac:dyDescent="0.3">
      <c r="A580" t="s">
        <v>1287</v>
      </c>
      <c r="B580" t="s">
        <v>1288</v>
      </c>
      <c r="C580" t="s">
        <v>3118</v>
      </c>
      <c r="D580" t="s">
        <v>1002</v>
      </c>
      <c r="E580">
        <v>8631.1468782399897</v>
      </c>
      <c r="F580">
        <v>410.7</v>
      </c>
      <c r="G580">
        <v>-9.4197471074418306</v>
      </c>
      <c r="H580">
        <v>-9.9169007542253897</v>
      </c>
      <c r="I580">
        <v>4.5535090579567603</v>
      </c>
      <c r="J580">
        <v>-3.5965613526637701</v>
      </c>
      <c r="K580">
        <v>444.90130491684698</v>
      </c>
      <c r="L580">
        <v>395.11246987989699</v>
      </c>
      <c r="M580">
        <v>16.255543439759599</v>
      </c>
      <c r="N580">
        <v>0.33233194407015598</v>
      </c>
      <c r="O580">
        <v>26.126126126126099</v>
      </c>
      <c r="P580">
        <v>53.532710280373799</v>
      </c>
      <c r="Q580">
        <v>7.6338305428125003E-2</v>
      </c>
    </row>
    <row r="581" spans="1:17" x14ac:dyDescent="0.3">
      <c r="A581" t="s">
        <v>1289</v>
      </c>
      <c r="B581" t="s">
        <v>1290</v>
      </c>
      <c r="C581" t="s">
        <v>3130</v>
      </c>
      <c r="D581" t="s">
        <v>414</v>
      </c>
      <c r="E581">
        <v>8627.2985078000002</v>
      </c>
      <c r="F581">
        <v>156.38</v>
      </c>
      <c r="G581">
        <v>9.7093796836430197</v>
      </c>
      <c r="H581">
        <v>-4.9573599388245402</v>
      </c>
      <c r="I581">
        <v>-1.60156431752446</v>
      </c>
      <c r="J581">
        <v>-3.0338272397371902</v>
      </c>
      <c r="K581">
        <v>183.66225097952901</v>
      </c>
      <c r="L581">
        <v>172.066069501903</v>
      </c>
      <c r="M581">
        <v>20.5347739900641</v>
      </c>
      <c r="N581">
        <v>0.54842782512485799</v>
      </c>
      <c r="O581">
        <v>56.669650850492403</v>
      </c>
      <c r="P581">
        <v>32.976190476190403</v>
      </c>
      <c r="Q581">
        <v>7.4087779062498998E-2</v>
      </c>
    </row>
    <row r="582" spans="1:17" x14ac:dyDescent="0.3">
      <c r="A582" t="s">
        <v>1291</v>
      </c>
      <c r="B582" t="s">
        <v>1292</v>
      </c>
      <c r="C582" t="s">
        <v>3127</v>
      </c>
      <c r="D582" t="s">
        <v>285</v>
      </c>
      <c r="E582">
        <v>8621.0388991199998</v>
      </c>
      <c r="F582">
        <v>1458.4</v>
      </c>
      <c r="G582">
        <v>99.764868669351699</v>
      </c>
      <c r="H582">
        <v>7.4121960194156804</v>
      </c>
      <c r="I582">
        <v>2.8782442685853602</v>
      </c>
      <c r="J582">
        <v>1.5158099075551701</v>
      </c>
      <c r="K582">
        <v>1528.17959322821</v>
      </c>
      <c r="L582">
        <v>1371.27910270243</v>
      </c>
      <c r="M582">
        <v>39.453056605785498</v>
      </c>
      <c r="N582">
        <v>0.80228635157608197</v>
      </c>
      <c r="O582">
        <v>42.622051563357097</v>
      </c>
      <c r="P582">
        <v>127.023661270236</v>
      </c>
    </row>
    <row r="583" spans="1:17" x14ac:dyDescent="0.3">
      <c r="A583" t="s">
        <v>1293</v>
      </c>
      <c r="B583" t="s">
        <v>1294</v>
      </c>
      <c r="C583" t="s">
        <v>3120</v>
      </c>
      <c r="D583" t="s">
        <v>51</v>
      </c>
      <c r="E583">
        <v>8605.3269898199997</v>
      </c>
      <c r="F583">
        <v>528.54999999999995</v>
      </c>
      <c r="G583">
        <v>26.165023535376498</v>
      </c>
      <c r="H583">
        <v>0.248319440543283</v>
      </c>
      <c r="I583">
        <v>7.7506511141802701</v>
      </c>
      <c r="J583">
        <v>2.2983946212062101</v>
      </c>
      <c r="K583">
        <v>536.31668353288001</v>
      </c>
      <c r="L583">
        <v>480.38958620070002</v>
      </c>
      <c r="M583">
        <v>40.116268998007399</v>
      </c>
      <c r="N583">
        <v>0.30998777988906701</v>
      </c>
      <c r="O583">
        <v>24.652350770977201</v>
      </c>
      <c r="P583">
        <v>53.961549665016001</v>
      </c>
      <c r="Q583">
        <v>4.6527913411847997E-2</v>
      </c>
    </row>
    <row r="584" spans="1:17" hidden="1" x14ac:dyDescent="0.3">
      <c r="A584" t="s">
        <v>1295</v>
      </c>
      <c r="B584" t="s">
        <v>1296</v>
      </c>
      <c r="C584" t="s">
        <v>3131</v>
      </c>
      <c r="D584" t="s">
        <v>265</v>
      </c>
      <c r="E584">
        <v>8594.9577245</v>
      </c>
      <c r="F584">
        <v>4289.95</v>
      </c>
      <c r="G584">
        <v>290.92602034612099</v>
      </c>
      <c r="H584">
        <v>13.238252133185799</v>
      </c>
      <c r="I584">
        <v>146.173201396737</v>
      </c>
      <c r="J584">
        <v>-3.8775932569509002</v>
      </c>
      <c r="K584">
        <v>4359.63181952167</v>
      </c>
      <c r="L584">
        <v>3152.6852792342002</v>
      </c>
      <c r="M584">
        <v>36.460636980708202</v>
      </c>
      <c r="N584">
        <v>0.76221904792204598</v>
      </c>
      <c r="O584">
        <v>19.460599773890099</v>
      </c>
      <c r="P584">
        <v>361.80634049195299</v>
      </c>
      <c r="Q584">
        <v>0.16865614333318499</v>
      </c>
    </row>
    <row r="585" spans="1:17" x14ac:dyDescent="0.3">
      <c r="A585" t="s">
        <v>1297</v>
      </c>
      <c r="B585" t="s">
        <v>1298</v>
      </c>
      <c r="C585" t="s">
        <v>3122</v>
      </c>
      <c r="D585" t="s">
        <v>60</v>
      </c>
      <c r="E585">
        <v>8575.3089535300005</v>
      </c>
      <c r="F585">
        <v>6508.15</v>
      </c>
      <c r="G585">
        <v>66.353692942291602</v>
      </c>
      <c r="H585">
        <v>-2.5319285920685202</v>
      </c>
      <c r="I585">
        <v>-43.505364274918897</v>
      </c>
      <c r="J585">
        <v>-1.2951491246294</v>
      </c>
      <c r="K585">
        <v>7463.0441466582397</v>
      </c>
      <c r="L585">
        <v>7094.6914656559202</v>
      </c>
      <c r="M585">
        <v>25.6067532112171</v>
      </c>
      <c r="N585">
        <v>0.66360690024193203</v>
      </c>
      <c r="O585">
        <v>57.922758387560201</v>
      </c>
      <c r="P585">
        <v>104.56874332055</v>
      </c>
      <c r="Q585">
        <v>0.131249242754124</v>
      </c>
    </row>
    <row r="586" spans="1:17" x14ac:dyDescent="0.3">
      <c r="A586" t="s">
        <v>1299</v>
      </c>
      <c r="B586" t="s">
        <v>1300</v>
      </c>
      <c r="C586" t="s">
        <v>3128</v>
      </c>
      <c r="D586" t="s">
        <v>875</v>
      </c>
      <c r="E586">
        <v>8567.7456717919995</v>
      </c>
      <c r="F586">
        <v>184.04</v>
      </c>
      <c r="G586">
        <v>28.114654968991101</v>
      </c>
      <c r="H586">
        <v>-3.7149971431409399</v>
      </c>
      <c r="I586">
        <v>-17.748103089925799</v>
      </c>
      <c r="J586">
        <v>-0.13457160293186399</v>
      </c>
      <c r="K586">
        <v>205.896809353083</v>
      </c>
      <c r="L586">
        <v>194.63560375926701</v>
      </c>
      <c r="M586">
        <v>33.574322070852901</v>
      </c>
      <c r="N586">
        <v>0.72043370033475795</v>
      </c>
      <c r="O586">
        <v>43.447076722451598</v>
      </c>
      <c r="P586">
        <v>62.078379568472002</v>
      </c>
      <c r="Q586">
        <v>0.10550532022858</v>
      </c>
    </row>
    <row r="587" spans="1:17" x14ac:dyDescent="0.3">
      <c r="A587" t="s">
        <v>1301</v>
      </c>
      <c r="B587" t="s">
        <v>1302</v>
      </c>
      <c r="C587" t="s">
        <v>3115</v>
      </c>
      <c r="D587" t="s">
        <v>280</v>
      </c>
      <c r="E587">
        <v>8563.1087470000002</v>
      </c>
      <c r="F587">
        <v>726.5</v>
      </c>
      <c r="G587">
        <v>-0.36101865778951803</v>
      </c>
      <c r="H587">
        <v>3.1482898657873601</v>
      </c>
      <c r="I587">
        <v>-6.4680079244539996</v>
      </c>
      <c r="J587">
        <v>3.9544087564204502</v>
      </c>
      <c r="K587">
        <v>744.24999093525605</v>
      </c>
      <c r="L587">
        <v>722.12971339975797</v>
      </c>
      <c r="M587">
        <v>40.469883411553504</v>
      </c>
      <c r="N587">
        <v>0.73178732756122999</v>
      </c>
      <c r="O587">
        <v>26.868547832071499</v>
      </c>
      <c r="P587">
        <v>25.594260523813599</v>
      </c>
      <c r="Q587">
        <v>7.8238833457105E-2</v>
      </c>
    </row>
    <row r="588" spans="1:17" x14ac:dyDescent="0.3">
      <c r="A588" t="s">
        <v>1303</v>
      </c>
      <c r="B588" t="s">
        <v>1304</v>
      </c>
      <c r="C588" t="s">
        <v>3127</v>
      </c>
      <c r="D588" t="s">
        <v>268</v>
      </c>
      <c r="E588">
        <v>8508.9804644699998</v>
      </c>
      <c r="F588">
        <v>3662.55</v>
      </c>
      <c r="G588">
        <v>162.91559563177901</v>
      </c>
      <c r="H588">
        <v>23.081131270518199</v>
      </c>
      <c r="I588">
        <v>107.061277636944</v>
      </c>
      <c r="J588">
        <v>-1.03621725931566</v>
      </c>
      <c r="K588">
        <v>3430.3446695593798</v>
      </c>
      <c r="L588">
        <v>2483.4004883890798</v>
      </c>
      <c r="M588">
        <v>38.787059577403603</v>
      </c>
      <c r="N588">
        <v>0.66716705936180298</v>
      </c>
      <c r="O588">
        <v>15.165663267395599</v>
      </c>
      <c r="P588">
        <v>188.38976377952699</v>
      </c>
      <c r="Q588">
        <v>0.14217415204464401</v>
      </c>
    </row>
    <row r="589" spans="1:17" x14ac:dyDescent="0.3">
      <c r="A589" t="s">
        <v>1305</v>
      </c>
      <c r="B589" t="s">
        <v>1306</v>
      </c>
      <c r="C589" t="s">
        <v>3120</v>
      </c>
      <c r="D589" t="s">
        <v>51</v>
      </c>
      <c r="E589">
        <v>8490.3349022700004</v>
      </c>
      <c r="F589">
        <v>5114.8500000000004</v>
      </c>
      <c r="G589">
        <v>-22.171037648368699</v>
      </c>
      <c r="H589">
        <v>3.41932972058583</v>
      </c>
      <c r="I589">
        <v>-0.76039124532425495</v>
      </c>
      <c r="J589">
        <v>0.92303458731000898</v>
      </c>
      <c r="K589">
        <v>5241.6329110840697</v>
      </c>
      <c r="L589">
        <v>5105.7676333645504</v>
      </c>
      <c r="M589">
        <v>30.6345381410549</v>
      </c>
      <c r="N589">
        <v>0.372245333169131</v>
      </c>
      <c r="O589">
        <v>10.322883369013701</v>
      </c>
      <c r="P589">
        <v>10.3158598526921</v>
      </c>
      <c r="Q589">
        <v>-6.1824645733855002E-2</v>
      </c>
    </row>
    <row r="590" spans="1:17" hidden="1" x14ac:dyDescent="0.3">
      <c r="A590" t="s">
        <v>1307</v>
      </c>
      <c r="B590" t="s">
        <v>1308</v>
      </c>
      <c r="C590" t="s">
        <v>3131</v>
      </c>
      <c r="D590" t="s">
        <v>236</v>
      </c>
      <c r="E590">
        <v>8466.8262707699996</v>
      </c>
      <c r="F590">
        <v>302.7</v>
      </c>
      <c r="G590">
        <v>-24.862312242281099</v>
      </c>
      <c r="H590">
        <v>-3.67712212945092</v>
      </c>
      <c r="I590">
        <v>-14.342900687122</v>
      </c>
      <c r="J590">
        <v>-4.4430285252876001</v>
      </c>
      <c r="K590">
        <v>330.024040325736</v>
      </c>
      <c r="M590">
        <v>26.3943490626536</v>
      </c>
      <c r="N590">
        <v>0.42352446705730701</v>
      </c>
      <c r="O590">
        <v>23.026098447307501</v>
      </c>
      <c r="P590">
        <v>7.3213969154405101</v>
      </c>
    </row>
    <row r="591" spans="1:17" x14ac:dyDescent="0.3">
      <c r="A591" t="s">
        <v>1309</v>
      </c>
      <c r="B591" t="s">
        <v>1310</v>
      </c>
      <c r="C591" t="s">
        <v>3118</v>
      </c>
      <c r="D591" t="s">
        <v>260</v>
      </c>
      <c r="E591">
        <v>8443.6380212000004</v>
      </c>
      <c r="F591">
        <v>632.35</v>
      </c>
      <c r="G591">
        <v>-21.619007707434001</v>
      </c>
      <c r="H591">
        <v>-10.642453399781299</v>
      </c>
      <c r="I591">
        <v>2.1907082613033499</v>
      </c>
      <c r="J591">
        <v>-1.43145565324361</v>
      </c>
      <c r="K591">
        <v>682.52012908317795</v>
      </c>
      <c r="L591">
        <v>644.81585583440403</v>
      </c>
      <c r="M591">
        <v>25.9785112457194</v>
      </c>
      <c r="N591">
        <v>0.27155399577134698</v>
      </c>
      <c r="O591">
        <v>35.209931208982297</v>
      </c>
      <c r="P591">
        <v>14.639231327048501</v>
      </c>
      <c r="Q591">
        <v>5.0685471893985999E-2</v>
      </c>
    </row>
    <row r="592" spans="1:17" x14ac:dyDescent="0.3">
      <c r="A592" t="s">
        <v>1311</v>
      </c>
      <c r="B592" t="s">
        <v>1312</v>
      </c>
      <c r="C592" t="s">
        <v>3115</v>
      </c>
      <c r="D592" t="s">
        <v>21</v>
      </c>
      <c r="E592">
        <v>8422.5547475500007</v>
      </c>
      <c r="F592">
        <v>2728.15</v>
      </c>
      <c r="G592">
        <v>6.3350760820433498</v>
      </c>
      <c r="H592">
        <v>11.499812286588501</v>
      </c>
      <c r="I592">
        <v>-6.6221775505847997</v>
      </c>
      <c r="J592">
        <v>4.2551411427123602</v>
      </c>
      <c r="K592">
        <v>2763.86985803381</v>
      </c>
      <c r="L592">
        <v>2670.3828471798402</v>
      </c>
      <c r="M592">
        <v>41.188279516746398</v>
      </c>
      <c r="N592">
        <v>1.94071468180589</v>
      </c>
      <c r="O592">
        <v>15.2795850668035</v>
      </c>
      <c r="P592">
        <v>29.7234968260383</v>
      </c>
      <c r="Q592">
        <v>-1.5457879477235001E-2</v>
      </c>
    </row>
    <row r="593" spans="1:17" x14ac:dyDescent="0.3">
      <c r="A593" t="s">
        <v>1313</v>
      </c>
      <c r="B593" t="s">
        <v>1314</v>
      </c>
      <c r="C593" t="s">
        <v>3128</v>
      </c>
      <c r="D593" t="s">
        <v>111</v>
      </c>
      <c r="E593">
        <v>8407.6640013899996</v>
      </c>
      <c r="F593">
        <v>4301.6499999999996</v>
      </c>
      <c r="G593">
        <v>104.325820046895</v>
      </c>
      <c r="H593">
        <v>19.064608812354901</v>
      </c>
      <c r="I593">
        <v>99.851129539950193</v>
      </c>
      <c r="J593">
        <v>0.62874016688669498</v>
      </c>
      <c r="K593">
        <v>3917.9454879597902</v>
      </c>
      <c r="L593">
        <v>3043.3472021586699</v>
      </c>
      <c r="M593">
        <v>45.475030904601297</v>
      </c>
      <c r="N593">
        <v>0.81464214283313496</v>
      </c>
      <c r="O593">
        <v>4.6110213522718002</v>
      </c>
      <c r="P593">
        <v>169.69592476489001</v>
      </c>
      <c r="Q593">
        <v>-1.8186244715717E-2</v>
      </c>
    </row>
    <row r="594" spans="1:17" hidden="1" x14ac:dyDescent="0.3">
      <c r="A594" t="s">
        <v>1315</v>
      </c>
      <c r="B594" t="s">
        <v>1316</v>
      </c>
      <c r="C594" t="s">
        <v>3131</v>
      </c>
      <c r="E594">
        <v>8403.0279059999993</v>
      </c>
      <c r="F594">
        <v>829.85</v>
      </c>
      <c r="G594">
        <v>5554.22977493089</v>
      </c>
      <c r="H594">
        <v>65.9643658261799</v>
      </c>
      <c r="I594">
        <v>362.34635313534397</v>
      </c>
      <c r="J594">
        <v>-7.6313750727075096</v>
      </c>
      <c r="K594">
        <v>596.37870021143999</v>
      </c>
      <c r="L594">
        <v>289.68621816421597</v>
      </c>
      <c r="M594">
        <v>46.4132581669407</v>
      </c>
      <c r="N594">
        <v>2.9619266324463398</v>
      </c>
      <c r="O594">
        <v>28.8907633909742</v>
      </c>
      <c r="P594">
        <v>5295.6436931079297</v>
      </c>
    </row>
    <row r="595" spans="1:17" x14ac:dyDescent="0.3">
      <c r="A595" t="s">
        <v>1317</v>
      </c>
      <c r="B595" t="s">
        <v>1318</v>
      </c>
      <c r="C595" t="s">
        <v>3130</v>
      </c>
      <c r="D595" t="s">
        <v>268</v>
      </c>
      <c r="E595">
        <v>8389.39240178</v>
      </c>
      <c r="F595">
        <v>2019.1</v>
      </c>
      <c r="G595">
        <v>107.213401147998</v>
      </c>
      <c r="H595">
        <v>11.353295194691301</v>
      </c>
      <c r="I595">
        <v>34.773311617467797</v>
      </c>
      <c r="J595">
        <v>0.37775507743271203</v>
      </c>
      <c r="K595">
        <v>2042.4731598506501</v>
      </c>
      <c r="L595">
        <v>1586.1611806589401</v>
      </c>
      <c r="M595">
        <v>34.205651775673999</v>
      </c>
      <c r="N595">
        <v>0.47754908080106501</v>
      </c>
      <c r="O595">
        <v>19.199148135307802</v>
      </c>
      <c r="P595">
        <v>131.52161449375001</v>
      </c>
      <c r="Q595">
        <v>8.1579898525205002E-2</v>
      </c>
    </row>
    <row r="596" spans="1:17" hidden="1" x14ac:dyDescent="0.3">
      <c r="A596" t="s">
        <v>1319</v>
      </c>
      <c r="B596" t="s">
        <v>1320</v>
      </c>
      <c r="C596" t="s">
        <v>3131</v>
      </c>
      <c r="D596" t="s">
        <v>730</v>
      </c>
      <c r="E596">
        <v>8375.5088797930002</v>
      </c>
      <c r="F596">
        <v>258.49</v>
      </c>
      <c r="G596">
        <v>5.08756761318707</v>
      </c>
      <c r="H596">
        <v>1.2712762363996499</v>
      </c>
      <c r="I596">
        <v>0.94206807590863295</v>
      </c>
      <c r="J596">
        <v>0.91218129531020398</v>
      </c>
      <c r="K596">
        <v>263.70812428475102</v>
      </c>
      <c r="L596">
        <v>246.230089032276</v>
      </c>
      <c r="M596">
        <v>59.785019392106697</v>
      </c>
      <c r="N596">
        <v>0.64282385686075705</v>
      </c>
      <c r="O596">
        <v>7.2575341405856904</v>
      </c>
      <c r="P596">
        <v>31.279837480954701</v>
      </c>
      <c r="Q596">
        <v>1.1816369177710001E-3</v>
      </c>
    </row>
    <row r="597" spans="1:17" hidden="1" x14ac:dyDescent="0.3">
      <c r="A597" t="s">
        <v>1321</v>
      </c>
      <c r="B597" t="s">
        <v>1322</v>
      </c>
      <c r="C597" t="s">
        <v>3131</v>
      </c>
      <c r="D597" t="s">
        <v>1323</v>
      </c>
      <c r="E597">
        <v>8369.7008711939998</v>
      </c>
      <c r="F597">
        <v>1230.3900000000001</v>
      </c>
      <c r="K597">
        <v>1221.0284065276701</v>
      </c>
      <c r="L597">
        <v>1201.49851616978</v>
      </c>
      <c r="M597">
        <v>68.273684852772604</v>
      </c>
      <c r="N597">
        <v>1</v>
      </c>
      <c r="Q597">
        <v>-6.1080809493942997E-2</v>
      </c>
    </row>
    <row r="598" spans="1:17" hidden="1" x14ac:dyDescent="0.3">
      <c r="A598" t="s">
        <v>1324</v>
      </c>
      <c r="B598" t="s">
        <v>1325</v>
      </c>
      <c r="C598" t="s">
        <v>3131</v>
      </c>
      <c r="D598" t="s">
        <v>48</v>
      </c>
      <c r="E598">
        <v>8352.0585984999998</v>
      </c>
      <c r="F598">
        <v>763.15</v>
      </c>
      <c r="G598">
        <v>276.04083783137798</v>
      </c>
      <c r="H598">
        <v>17.216911391378499</v>
      </c>
      <c r="I598">
        <v>211.42691033281699</v>
      </c>
      <c r="J598">
        <v>6.7671436831530603</v>
      </c>
      <c r="K598">
        <v>720.04346948398495</v>
      </c>
      <c r="L598">
        <v>474.43685789080598</v>
      </c>
      <c r="M598">
        <v>42.419238271540799</v>
      </c>
      <c r="N598">
        <v>0.60511021059272996</v>
      </c>
      <c r="O598">
        <v>16.222236781759801</v>
      </c>
      <c r="P598">
        <v>393.788417987706</v>
      </c>
    </row>
    <row r="599" spans="1:17" x14ac:dyDescent="0.3">
      <c r="A599" t="s">
        <v>1326</v>
      </c>
      <c r="B599" t="s">
        <v>1327</v>
      </c>
      <c r="C599" t="s">
        <v>3116</v>
      </c>
      <c r="D599" t="s">
        <v>539</v>
      </c>
      <c r="E599">
        <v>8331.6954866750002</v>
      </c>
      <c r="F599">
        <v>252.25</v>
      </c>
      <c r="G599">
        <v>-8.6084075251504402</v>
      </c>
      <c r="H599">
        <v>1.22172354297964</v>
      </c>
      <c r="I599">
        <v>4.3982692889598596</v>
      </c>
      <c r="J599">
        <v>-0.470480411812848</v>
      </c>
      <c r="K599">
        <v>268.863117659583</v>
      </c>
      <c r="L599">
        <v>243.21767658305899</v>
      </c>
      <c r="M599">
        <v>22.118592734069399</v>
      </c>
      <c r="N599">
        <v>0.40055503353466199</v>
      </c>
      <c r="O599">
        <v>17.978196233894899</v>
      </c>
      <c r="P599">
        <v>25.124007936507901</v>
      </c>
      <c r="Q599">
        <v>3.3609415441205999E-2</v>
      </c>
    </row>
    <row r="600" spans="1:17" x14ac:dyDescent="0.3">
      <c r="A600" t="s">
        <v>1328</v>
      </c>
      <c r="B600" t="s">
        <v>1329</v>
      </c>
      <c r="C600" t="s">
        <v>3130</v>
      </c>
      <c r="D600" t="s">
        <v>414</v>
      </c>
      <c r="E600">
        <v>8277.9722082200005</v>
      </c>
      <c r="F600">
        <v>207.74</v>
      </c>
      <c r="G600">
        <v>-14.2124700713696</v>
      </c>
      <c r="H600">
        <v>0.97348804633650099</v>
      </c>
      <c r="I600">
        <v>-23.003189562030201</v>
      </c>
      <c r="J600">
        <v>-0.16320109101465999</v>
      </c>
      <c r="K600">
        <v>221.47490422312799</v>
      </c>
      <c r="L600">
        <v>223.22050893240601</v>
      </c>
      <c r="M600">
        <v>32.8728228175667</v>
      </c>
      <c r="N600">
        <v>0.62894157993063604</v>
      </c>
      <c r="O600">
        <v>55.121786848945703</v>
      </c>
      <c r="P600">
        <v>15.9910664433277</v>
      </c>
      <c r="Q600">
        <v>4.6361629448876E-2</v>
      </c>
    </row>
    <row r="601" spans="1:17" x14ac:dyDescent="0.3">
      <c r="A601" t="s">
        <v>1330</v>
      </c>
      <c r="B601" t="s">
        <v>1331</v>
      </c>
      <c r="C601" t="s">
        <v>3127</v>
      </c>
      <c r="D601" t="s">
        <v>227</v>
      </c>
      <c r="E601">
        <v>8275.84137405</v>
      </c>
      <c r="F601">
        <v>428.85</v>
      </c>
      <c r="G601">
        <v>16.489297219782198</v>
      </c>
      <c r="H601">
        <v>-74.505495089126697</v>
      </c>
      <c r="I601">
        <v>-23.7211337762859</v>
      </c>
      <c r="J601">
        <v>-79.073764718667306</v>
      </c>
      <c r="K601">
        <v>454.67023468216701</v>
      </c>
      <c r="L601">
        <v>416.782907424244</v>
      </c>
      <c r="M601">
        <v>28.148289347804099</v>
      </c>
      <c r="N601">
        <v>0.95573293499066503</v>
      </c>
      <c r="O601">
        <v>27.923516381018999</v>
      </c>
      <c r="P601">
        <v>46.675559203775798</v>
      </c>
      <c r="Q601">
        <v>-4.3109229657579996E-3</v>
      </c>
    </row>
    <row r="602" spans="1:17" x14ac:dyDescent="0.3">
      <c r="A602" t="s">
        <v>1332</v>
      </c>
      <c r="B602" t="s">
        <v>1333</v>
      </c>
      <c r="C602" t="s">
        <v>3119</v>
      </c>
      <c r="D602" t="s">
        <v>48</v>
      </c>
      <c r="E602">
        <v>8254.2355100000004</v>
      </c>
      <c r="F602">
        <v>293.5</v>
      </c>
      <c r="G602">
        <v>-8.0506054922745101</v>
      </c>
      <c r="H602">
        <v>1.45009342229293</v>
      </c>
      <c r="I602">
        <v>2.6755707948849499</v>
      </c>
      <c r="J602">
        <v>-1.87011155883075</v>
      </c>
      <c r="K602">
        <v>331.27268656912202</v>
      </c>
      <c r="L602">
        <v>313.96857418671402</v>
      </c>
      <c r="M602">
        <v>23.2728021722689</v>
      </c>
      <c r="N602">
        <v>0.33218749518677698</v>
      </c>
      <c r="O602">
        <v>41.533219761499097</v>
      </c>
      <c r="P602">
        <v>23.970432946145699</v>
      </c>
      <c r="Q602">
        <v>-1.9510078973036998E-2</v>
      </c>
    </row>
    <row r="603" spans="1:17" hidden="1" x14ac:dyDescent="0.3">
      <c r="A603" t="s">
        <v>1334</v>
      </c>
      <c r="B603" t="s">
        <v>1335</v>
      </c>
      <c r="C603" t="s">
        <v>3131</v>
      </c>
      <c r="D603" t="s">
        <v>117</v>
      </c>
      <c r="E603">
        <v>8233.7122481250008</v>
      </c>
      <c r="F603">
        <v>341.25</v>
      </c>
      <c r="G603">
        <v>287.79162733321903</v>
      </c>
      <c r="H603">
        <v>-4.7748226990026899</v>
      </c>
      <c r="I603">
        <v>20.1173674713474</v>
      </c>
      <c r="J603">
        <v>0.52599982139107604</v>
      </c>
      <c r="K603">
        <v>357.86236300622198</v>
      </c>
      <c r="L603">
        <v>287.95795431301502</v>
      </c>
      <c r="M603">
        <v>28.173121964191001</v>
      </c>
      <c r="N603">
        <v>0.26801786422472801</v>
      </c>
      <c r="O603">
        <v>17.025641025641001</v>
      </c>
      <c r="P603">
        <v>333.33333333333297</v>
      </c>
      <c r="Q603">
        <v>0.14731039032127899</v>
      </c>
    </row>
    <row r="604" spans="1:17" x14ac:dyDescent="0.3">
      <c r="A604" t="s">
        <v>1336</v>
      </c>
      <c r="B604" t="s">
        <v>1337</v>
      </c>
      <c r="C604" t="s">
        <v>3120</v>
      </c>
      <c r="D604" t="s">
        <v>51</v>
      </c>
      <c r="E604">
        <v>8231.8017433749992</v>
      </c>
      <c r="F604">
        <v>474.55</v>
      </c>
      <c r="G604">
        <v>-3.8404134212049699</v>
      </c>
      <c r="H604">
        <v>0.71277717996585299</v>
      </c>
      <c r="I604">
        <v>12.5563360855936</v>
      </c>
      <c r="J604">
        <v>-0.37858828466341599</v>
      </c>
      <c r="K604">
        <v>494.45191430967998</v>
      </c>
      <c r="L604">
        <v>427.58503082430701</v>
      </c>
      <c r="M604">
        <v>29.905679419718599</v>
      </c>
      <c r="N604">
        <v>0.26871442299070902</v>
      </c>
      <c r="O604">
        <v>16.605204930987199</v>
      </c>
      <c r="P604">
        <v>48.528951486697899</v>
      </c>
    </row>
    <row r="605" spans="1:17" hidden="1" x14ac:dyDescent="0.3">
      <c r="A605" t="s">
        <v>1338</v>
      </c>
      <c r="B605" t="s">
        <v>1339</v>
      </c>
      <c r="C605" t="s">
        <v>3131</v>
      </c>
      <c r="D605" t="s">
        <v>114</v>
      </c>
      <c r="E605">
        <v>8207.9668206250008</v>
      </c>
      <c r="F605">
        <v>2557.75</v>
      </c>
      <c r="G605">
        <v>-40.5864942486266</v>
      </c>
      <c r="H605">
        <v>8.8849402286272294</v>
      </c>
      <c r="I605">
        <v>-18.622534059411102</v>
      </c>
      <c r="J605">
        <v>5.62602665255136</v>
      </c>
      <c r="K605">
        <v>2670.1730531692601</v>
      </c>
      <c r="L605">
        <v>2691.6067135002199</v>
      </c>
      <c r="M605">
        <v>40.128842928489803</v>
      </c>
      <c r="N605">
        <v>1.2317355808764501</v>
      </c>
      <c r="O605">
        <v>32.106343465936803</v>
      </c>
      <c r="P605">
        <v>8.8867603235419406</v>
      </c>
      <c r="Q605">
        <v>1.3057399060320001E-3</v>
      </c>
    </row>
    <row r="606" spans="1:17" x14ac:dyDescent="0.3">
      <c r="A606" t="s">
        <v>1340</v>
      </c>
      <c r="B606" t="s">
        <v>1341</v>
      </c>
      <c r="C606" t="s">
        <v>3127</v>
      </c>
      <c r="D606" t="s">
        <v>1342</v>
      </c>
      <c r="E606">
        <v>8187.8299741999999</v>
      </c>
      <c r="F606">
        <v>257</v>
      </c>
      <c r="G606">
        <v>20.520332187240101</v>
      </c>
      <c r="H606">
        <v>13.4268684469197</v>
      </c>
      <c r="I606">
        <v>34.134311602819203</v>
      </c>
      <c r="J606">
        <v>3.6314166850540501</v>
      </c>
      <c r="K606">
        <v>252.26985512229999</v>
      </c>
      <c r="L606">
        <v>220.91405375372599</v>
      </c>
      <c r="M606">
        <v>37.1063548538242</v>
      </c>
      <c r="N606">
        <v>0.75975588514762904</v>
      </c>
      <c r="O606">
        <v>7.8988326848248898</v>
      </c>
      <c r="P606">
        <v>51.533018867924497</v>
      </c>
      <c r="Q606">
        <v>-1.3645117737779999E-3</v>
      </c>
    </row>
    <row r="607" spans="1:17" x14ac:dyDescent="0.3">
      <c r="A607" t="s">
        <v>1343</v>
      </c>
      <c r="B607" t="s">
        <v>1344</v>
      </c>
      <c r="C607" t="s">
        <v>3129</v>
      </c>
      <c r="D607" t="s">
        <v>133</v>
      </c>
      <c r="E607">
        <v>8135.12327916499</v>
      </c>
      <c r="F607">
        <v>555.35</v>
      </c>
      <c r="G607">
        <v>7.50154364188064</v>
      </c>
      <c r="H607">
        <v>3.7249631942854098</v>
      </c>
      <c r="I607">
        <v>18.576455877132901</v>
      </c>
      <c r="J607">
        <v>4.5341234074651702</v>
      </c>
      <c r="K607">
        <v>573.87560528031895</v>
      </c>
      <c r="L607">
        <v>520.91789896219302</v>
      </c>
      <c r="M607">
        <v>38.0014357308347</v>
      </c>
      <c r="N607">
        <v>0.78227710200315403</v>
      </c>
      <c r="O607">
        <v>25.866570631133499</v>
      </c>
      <c r="P607">
        <v>46.125509801341899</v>
      </c>
      <c r="Q607">
        <v>9.0057037509020006E-3</v>
      </c>
    </row>
    <row r="608" spans="1:17" x14ac:dyDescent="0.3">
      <c r="A608" t="s">
        <v>1345</v>
      </c>
      <c r="B608" t="s">
        <v>1346</v>
      </c>
      <c r="C608" t="s">
        <v>3122</v>
      </c>
      <c r="D608" t="s">
        <v>192</v>
      </c>
      <c r="E608">
        <v>8108.3742480000001</v>
      </c>
      <c r="F608">
        <v>559.35</v>
      </c>
      <c r="G608">
        <v>-4.47932295766973</v>
      </c>
      <c r="H608">
        <v>1.88697183625563</v>
      </c>
      <c r="I608">
        <v>0.319628268569211</v>
      </c>
      <c r="J608">
        <v>-1.8196012801739001</v>
      </c>
      <c r="K608">
        <v>578.26709352424405</v>
      </c>
      <c r="L608">
        <v>554.52946617596797</v>
      </c>
      <c r="M608">
        <v>24.352016485614101</v>
      </c>
      <c r="N608">
        <v>0.50089954518439295</v>
      </c>
      <c r="O608">
        <v>26.5397336193796</v>
      </c>
      <c r="P608">
        <v>29.180138568129301</v>
      </c>
      <c r="Q608">
        <v>6.1231571028244003E-2</v>
      </c>
    </row>
    <row r="609" spans="1:17" hidden="1" x14ac:dyDescent="0.3">
      <c r="A609" t="s">
        <v>1347</v>
      </c>
      <c r="B609" t="s">
        <v>1348</v>
      </c>
      <c r="C609" t="s">
        <v>3131</v>
      </c>
      <c r="D609" t="s">
        <v>220</v>
      </c>
      <c r="E609">
        <v>8088.9983212500001</v>
      </c>
      <c r="F609">
        <v>7305.65</v>
      </c>
      <c r="G609">
        <v>190.71643221746501</v>
      </c>
      <c r="H609">
        <v>44.954958912325601</v>
      </c>
      <c r="I609">
        <v>83.937437520999495</v>
      </c>
      <c r="J609">
        <v>40.6117888261575</v>
      </c>
      <c r="K609">
        <v>5497.6853468563004</v>
      </c>
      <c r="L609">
        <v>4412.7410983045502</v>
      </c>
      <c r="M609">
        <v>82.2694868134177</v>
      </c>
      <c r="N609">
        <v>2.9720841859105498</v>
      </c>
      <c r="O609">
        <v>12.343870839692499</v>
      </c>
      <c r="P609">
        <v>229.083333333333</v>
      </c>
      <c r="Q609">
        <v>0.16995684248735801</v>
      </c>
    </row>
    <row r="610" spans="1:17" x14ac:dyDescent="0.3">
      <c r="A610" t="s">
        <v>1349</v>
      </c>
      <c r="B610" t="s">
        <v>1350</v>
      </c>
      <c r="C610" t="s">
        <v>3116</v>
      </c>
      <c r="D610" t="s">
        <v>24</v>
      </c>
      <c r="E610">
        <v>8082.9981883979999</v>
      </c>
      <c r="F610">
        <v>214.02</v>
      </c>
      <c r="G610">
        <v>-28.295138555664501</v>
      </c>
      <c r="H610">
        <v>-3.0092659210606501</v>
      </c>
      <c r="I610">
        <v>-14.3357164437507</v>
      </c>
      <c r="J610">
        <v>-2.8711429588986599</v>
      </c>
      <c r="K610">
        <v>226.79726550850901</v>
      </c>
      <c r="L610">
        <v>223.96388207588001</v>
      </c>
      <c r="M610">
        <v>23.166492303846699</v>
      </c>
      <c r="N610">
        <v>0.54743918370417499</v>
      </c>
      <c r="O610">
        <v>33.889356134940599</v>
      </c>
      <c r="P610">
        <v>11.46875</v>
      </c>
      <c r="Q610">
        <v>0.120284440810597</v>
      </c>
    </row>
    <row r="611" spans="1:17" x14ac:dyDescent="0.3">
      <c r="A611" t="s">
        <v>1351</v>
      </c>
      <c r="B611" t="s">
        <v>1352</v>
      </c>
      <c r="C611" t="s">
        <v>3128</v>
      </c>
      <c r="D611" t="s">
        <v>125</v>
      </c>
      <c r="E611">
        <v>8072.5343169899998</v>
      </c>
      <c r="F611">
        <v>675.7</v>
      </c>
      <c r="G611">
        <v>-39.707680564720903</v>
      </c>
      <c r="H611">
        <v>7.21464359758947</v>
      </c>
      <c r="I611">
        <v>-11.513202500674399</v>
      </c>
      <c r="J611">
        <v>4.5966673337864004</v>
      </c>
      <c r="K611">
        <v>674.81681850350401</v>
      </c>
      <c r="L611">
        <v>695.22271685149894</v>
      </c>
      <c r="M611">
        <v>52.306748397800398</v>
      </c>
      <c r="N611">
        <v>0.33950654067630698</v>
      </c>
      <c r="O611">
        <v>25.647476690839099</v>
      </c>
      <c r="P611">
        <v>12.880053458068801</v>
      </c>
      <c r="Q611">
        <v>-9.6258326882727993E-2</v>
      </c>
    </row>
    <row r="612" spans="1:17" x14ac:dyDescent="0.3">
      <c r="A612" t="s">
        <v>1353</v>
      </c>
      <c r="B612" t="s">
        <v>1354</v>
      </c>
      <c r="C612" t="s">
        <v>3124</v>
      </c>
      <c r="D612" t="s">
        <v>77</v>
      </c>
      <c r="E612">
        <v>8017.7269320289997</v>
      </c>
      <c r="F612">
        <v>198.37</v>
      </c>
      <c r="G612">
        <v>12.125575263859799</v>
      </c>
      <c r="H612">
        <v>2.3983867470760201</v>
      </c>
      <c r="I612">
        <v>-23.779901273741899</v>
      </c>
      <c r="J612">
        <v>1.7187123384579901</v>
      </c>
      <c r="K612">
        <v>210.77986771006999</v>
      </c>
      <c r="L612">
        <v>203.78349667507399</v>
      </c>
      <c r="M612">
        <v>25.682697050469901</v>
      </c>
      <c r="N612">
        <v>0.40011013330290401</v>
      </c>
      <c r="O612">
        <v>29.0517719413217</v>
      </c>
      <c r="P612">
        <v>34.945578231292501</v>
      </c>
      <c r="Q612">
        <v>7.7633891183451001E-2</v>
      </c>
    </row>
    <row r="613" spans="1:17" hidden="1" x14ac:dyDescent="0.3">
      <c r="A613" t="s">
        <v>1355</v>
      </c>
      <c r="B613" t="s">
        <v>1356</v>
      </c>
      <c r="C613" t="s">
        <v>3131</v>
      </c>
      <c r="D613" t="s">
        <v>611</v>
      </c>
      <c r="E613">
        <v>7980.5768746200001</v>
      </c>
      <c r="F613">
        <v>4019.8</v>
      </c>
      <c r="G613">
        <v>14.0445268158969</v>
      </c>
      <c r="H613">
        <v>8.3400395612477993</v>
      </c>
      <c r="I613">
        <v>13.099935994220299</v>
      </c>
      <c r="J613">
        <v>9.2999277514524508</v>
      </c>
      <c r="K613">
        <v>3950.11759408948</v>
      </c>
      <c r="L613">
        <v>3675.0311093430701</v>
      </c>
      <c r="M613">
        <v>44.881093803965499</v>
      </c>
      <c r="N613">
        <v>0.91327102432723695</v>
      </c>
      <c r="O613">
        <v>11.398577043634001</v>
      </c>
      <c r="P613">
        <v>32.817894962911502</v>
      </c>
      <c r="Q613">
        <v>-1.4974035556442E-2</v>
      </c>
    </row>
    <row r="614" spans="1:17" x14ac:dyDescent="0.3">
      <c r="A614" t="s">
        <v>1357</v>
      </c>
      <c r="B614" t="s">
        <v>1358</v>
      </c>
      <c r="C614" t="s">
        <v>3133</v>
      </c>
      <c r="D614" t="s">
        <v>1190</v>
      </c>
      <c r="E614">
        <v>7965.1843325520003</v>
      </c>
      <c r="F614">
        <v>76.08</v>
      </c>
      <c r="G614">
        <v>-10.938346934232801</v>
      </c>
      <c r="H614">
        <v>-1.2095695768380601</v>
      </c>
      <c r="I614">
        <v>-22.313816473345199</v>
      </c>
      <c r="J614">
        <v>3.3202418856898399</v>
      </c>
      <c r="K614">
        <v>84.793265816693406</v>
      </c>
      <c r="L614">
        <v>86.344154587329896</v>
      </c>
      <c r="M614">
        <v>35.901307070147602</v>
      </c>
      <c r="N614">
        <v>1.1464999792011299</v>
      </c>
      <c r="O614">
        <v>78.364879074658205</v>
      </c>
      <c r="P614">
        <v>15.7110266159695</v>
      </c>
      <c r="Q614">
        <v>6.0071297707199999E-3</v>
      </c>
    </row>
    <row r="615" spans="1:17" hidden="1" x14ac:dyDescent="0.3">
      <c r="A615" t="s">
        <v>1359</v>
      </c>
      <c r="B615" t="s">
        <v>1360</v>
      </c>
      <c r="C615" t="s">
        <v>3128</v>
      </c>
      <c r="D615" t="s">
        <v>288</v>
      </c>
      <c r="E615">
        <v>7942.2225968800003</v>
      </c>
      <c r="F615">
        <v>356.95</v>
      </c>
      <c r="G615">
        <v>-36.319951630905997</v>
      </c>
      <c r="H615">
        <v>3.4130262543680701</v>
      </c>
      <c r="I615">
        <v>-33.012091199030699</v>
      </c>
      <c r="J615">
        <v>-3.8856149888935398</v>
      </c>
      <c r="K615">
        <v>386.09405801495097</v>
      </c>
      <c r="M615">
        <v>27.874006468970901</v>
      </c>
      <c r="N615">
        <v>0.63413325074483795</v>
      </c>
      <c r="O615">
        <v>50.791427370780198</v>
      </c>
      <c r="P615">
        <v>4.3713450292397704</v>
      </c>
    </row>
    <row r="616" spans="1:17" x14ac:dyDescent="0.3">
      <c r="A616" t="s">
        <v>1361</v>
      </c>
      <c r="B616" t="s">
        <v>1362</v>
      </c>
      <c r="C616" t="s">
        <v>3134</v>
      </c>
      <c r="D616" t="s">
        <v>1363</v>
      </c>
      <c r="E616">
        <v>7890.9055854999997</v>
      </c>
      <c r="F616">
        <v>641.9</v>
      </c>
      <c r="G616">
        <v>-11.6483036441895</v>
      </c>
      <c r="H616">
        <v>1.03347504294408</v>
      </c>
      <c r="I616">
        <v>3.75827585121595</v>
      </c>
      <c r="J616">
        <v>4.1992854600584897</v>
      </c>
      <c r="K616">
        <v>651.50110123175796</v>
      </c>
      <c r="L616">
        <v>593.29511908555696</v>
      </c>
      <c r="M616">
        <v>44.980524038319302</v>
      </c>
      <c r="N616">
        <v>0.52280235604436398</v>
      </c>
      <c r="O616">
        <v>19.7071194890169</v>
      </c>
      <c r="P616">
        <v>57.734365401154903</v>
      </c>
      <c r="Q616">
        <v>0.13147428297732799</v>
      </c>
    </row>
    <row r="617" spans="1:17" hidden="1" x14ac:dyDescent="0.3">
      <c r="A617" t="s">
        <v>1364</v>
      </c>
      <c r="B617" t="s">
        <v>1365</v>
      </c>
      <c r="C617" t="s">
        <v>3131</v>
      </c>
      <c r="D617" t="s">
        <v>111</v>
      </c>
      <c r="E617">
        <v>7882.1370923100003</v>
      </c>
      <c r="F617">
        <v>716.7</v>
      </c>
      <c r="G617">
        <v>-13.070510356223499</v>
      </c>
      <c r="H617">
        <v>-7.3346914275797603</v>
      </c>
      <c r="I617">
        <v>-8.4255601492971302</v>
      </c>
      <c r="J617">
        <v>-2.3118775450786901</v>
      </c>
      <c r="K617">
        <v>790.514665095753</v>
      </c>
      <c r="L617">
        <v>762.86631613327495</v>
      </c>
      <c r="M617">
        <v>19.5040609024433</v>
      </c>
      <c r="N617">
        <v>0.24251437442314699</v>
      </c>
      <c r="O617">
        <v>31.631086926189401</v>
      </c>
      <c r="P617">
        <v>16.3474025974025</v>
      </c>
      <c r="Q617">
        <v>8.4341515348005006E-2</v>
      </c>
    </row>
    <row r="618" spans="1:17" hidden="1" x14ac:dyDescent="0.3">
      <c r="A618" t="s">
        <v>1366</v>
      </c>
      <c r="B618" t="s">
        <v>1367</v>
      </c>
      <c r="C618" t="s">
        <v>3131</v>
      </c>
      <c r="D618" t="s">
        <v>57</v>
      </c>
      <c r="E618">
        <v>7845.7246614599999</v>
      </c>
      <c r="F618">
        <v>14.61</v>
      </c>
      <c r="G618">
        <v>94.056514319621201</v>
      </c>
      <c r="H618">
        <v>8.9990960074686797</v>
      </c>
      <c r="I618">
        <v>54.595780475422899</v>
      </c>
      <c r="J618">
        <v>-1.9958080569952099</v>
      </c>
      <c r="K618">
        <v>15.674302466595099</v>
      </c>
      <c r="L618">
        <v>13.5527623773191</v>
      </c>
      <c r="M618">
        <v>27.455416357368701</v>
      </c>
      <c r="N618">
        <v>0.72971560315315898</v>
      </c>
      <c r="O618">
        <v>44.421629021218301</v>
      </c>
      <c r="P618">
        <v>119.6992481203</v>
      </c>
      <c r="Q618">
        <v>0.120183190782242</v>
      </c>
    </row>
    <row r="619" spans="1:17" x14ac:dyDescent="0.3">
      <c r="A619" t="s">
        <v>1368</v>
      </c>
      <c r="B619" t="s">
        <v>1369</v>
      </c>
      <c r="C619" t="s">
        <v>3135</v>
      </c>
      <c r="D619" t="s">
        <v>1370</v>
      </c>
      <c r="E619">
        <v>7835.7054217199902</v>
      </c>
      <c r="F619">
        <v>462.55</v>
      </c>
      <c r="G619">
        <v>-0.14821370642647799</v>
      </c>
      <c r="H619">
        <v>8.4709295835526</v>
      </c>
      <c r="I619">
        <v>20.5876048480241</v>
      </c>
      <c r="J619">
        <v>-5.0124134641035196</v>
      </c>
      <c r="K619">
        <v>479.19914062770499</v>
      </c>
      <c r="L619">
        <v>444.86798410498898</v>
      </c>
      <c r="M619">
        <v>28.476420694421599</v>
      </c>
      <c r="N619">
        <v>1.0626371903860199</v>
      </c>
      <c r="O619">
        <v>38.0931791157712</v>
      </c>
      <c r="P619">
        <v>44.954559699153798</v>
      </c>
      <c r="Q619">
        <v>7.9331301331378001E-2</v>
      </c>
    </row>
    <row r="620" spans="1:17" x14ac:dyDescent="0.3">
      <c r="A620" t="s">
        <v>1371</v>
      </c>
      <c r="B620" t="s">
        <v>1372</v>
      </c>
      <c r="C620" t="s">
        <v>3122</v>
      </c>
      <c r="D620" t="s">
        <v>192</v>
      </c>
      <c r="E620">
        <v>7834.4469239999999</v>
      </c>
      <c r="F620">
        <v>397.4</v>
      </c>
      <c r="G620">
        <v>2.9281477449029101</v>
      </c>
      <c r="H620">
        <v>-2.9738995319293702</v>
      </c>
      <c r="I620">
        <v>12.866080308579599</v>
      </c>
      <c r="J620">
        <v>7.8724499361793496</v>
      </c>
      <c r="K620">
        <v>421.57571960864698</v>
      </c>
      <c r="L620">
        <v>355.09949352284798</v>
      </c>
      <c r="M620">
        <v>35.647657613918597</v>
      </c>
      <c r="N620">
        <v>0.744287772984083</v>
      </c>
      <c r="O620">
        <v>22.118772018117699</v>
      </c>
      <c r="P620">
        <v>65.514369012911203</v>
      </c>
    </row>
    <row r="621" spans="1:17" x14ac:dyDescent="0.3">
      <c r="A621" t="s">
        <v>1373</v>
      </c>
      <c r="B621" t="s">
        <v>1374</v>
      </c>
      <c r="C621" t="s">
        <v>3125</v>
      </c>
      <c r="D621" t="s">
        <v>95</v>
      </c>
      <c r="E621">
        <v>7824.2387982849996</v>
      </c>
      <c r="F621">
        <v>1642.55</v>
      </c>
      <c r="G621">
        <v>-9.6583365544215507</v>
      </c>
      <c r="H621">
        <v>16.130393958361399</v>
      </c>
      <c r="I621">
        <v>14.6529437738238</v>
      </c>
      <c r="J621">
        <v>13.951701416383999</v>
      </c>
      <c r="K621">
        <v>1492.6525288263099</v>
      </c>
      <c r="L621">
        <v>1444.8151388055601</v>
      </c>
      <c r="M621">
        <v>78.496674995597104</v>
      </c>
      <c r="N621">
        <v>0.55851896616560703</v>
      </c>
      <c r="O621">
        <v>2.2799914766673699</v>
      </c>
      <c r="P621">
        <v>31.4039999999999</v>
      </c>
      <c r="Q621">
        <v>-9.7566357656024005E-2</v>
      </c>
    </row>
    <row r="622" spans="1:17" hidden="1" x14ac:dyDescent="0.3">
      <c r="A622" t="s">
        <v>1375</v>
      </c>
      <c r="B622" t="s">
        <v>1376</v>
      </c>
      <c r="C622" t="s">
        <v>3131</v>
      </c>
      <c r="D622" t="s">
        <v>280</v>
      </c>
      <c r="E622">
        <v>7809.6090568500003</v>
      </c>
      <c r="F622">
        <v>464.65</v>
      </c>
      <c r="G622">
        <v>113.511599019252</v>
      </c>
      <c r="H622">
        <v>1.3833004742416199</v>
      </c>
      <c r="I622">
        <v>71.341728029300498</v>
      </c>
      <c r="J622">
        <v>3.3894699119471898</v>
      </c>
      <c r="K622">
        <v>486.07396198807498</v>
      </c>
      <c r="L622">
        <v>377.75228877236202</v>
      </c>
      <c r="M622">
        <v>37.791315146631803</v>
      </c>
      <c r="N622">
        <v>0.77884080467906902</v>
      </c>
      <c r="O622">
        <v>25.686000215215699</v>
      </c>
      <c r="P622">
        <v>135.08727548697101</v>
      </c>
      <c r="Q622">
        <v>8.2423731961055E-2</v>
      </c>
    </row>
    <row r="623" spans="1:17" x14ac:dyDescent="0.3">
      <c r="A623" t="s">
        <v>1377</v>
      </c>
      <c r="B623" t="s">
        <v>1378</v>
      </c>
      <c r="C623" t="s">
        <v>3125</v>
      </c>
      <c r="D623" t="s">
        <v>83</v>
      </c>
      <c r="E623">
        <v>7800.7681167800001</v>
      </c>
      <c r="F623">
        <v>264.2</v>
      </c>
      <c r="G623">
        <v>-61.904626427266997</v>
      </c>
      <c r="H623">
        <v>0.37411377953090302</v>
      </c>
      <c r="I623">
        <v>-19.283033231943101</v>
      </c>
      <c r="J623">
        <v>-3.2592465831060902</v>
      </c>
      <c r="K623">
        <v>287.44941575251403</v>
      </c>
      <c r="L623">
        <v>324.17222866102799</v>
      </c>
      <c r="M623">
        <v>24.176946796136502</v>
      </c>
      <c r="N623">
        <v>0.92195519500129697</v>
      </c>
      <c r="O623">
        <v>72.236941710825107</v>
      </c>
      <c r="P623">
        <v>1.2260536398467301</v>
      </c>
      <c r="Q623">
        <v>-0.109479800565073</v>
      </c>
    </row>
    <row r="624" spans="1:17" x14ac:dyDescent="0.3">
      <c r="A624" t="s">
        <v>1379</v>
      </c>
      <c r="B624" t="s">
        <v>1380</v>
      </c>
      <c r="C624" t="s">
        <v>3118</v>
      </c>
      <c r="D624" t="s">
        <v>366</v>
      </c>
      <c r="E624">
        <v>7798.0186330500001</v>
      </c>
      <c r="F624">
        <v>572.35</v>
      </c>
      <c r="G624">
        <v>23.5464305833315</v>
      </c>
      <c r="H624">
        <v>-6.00821272954453</v>
      </c>
      <c r="I624">
        <v>2.13832097661142</v>
      </c>
      <c r="J624">
        <v>-2.28256004898661</v>
      </c>
      <c r="K624">
        <v>638.50571438364796</v>
      </c>
      <c r="L624">
        <v>582.64772025659795</v>
      </c>
      <c r="M624">
        <v>26.2791985819402</v>
      </c>
      <c r="N624">
        <v>0.15027241056518401</v>
      </c>
      <c r="O624">
        <v>38.551585568271101</v>
      </c>
      <c r="P624">
        <v>48.3156258097952</v>
      </c>
      <c r="Q624">
        <v>-1.7857860160318002E-2</v>
      </c>
    </row>
    <row r="625" spans="1:17" x14ac:dyDescent="0.3">
      <c r="A625" t="s">
        <v>1381</v>
      </c>
      <c r="B625" t="s">
        <v>1382</v>
      </c>
      <c r="C625" t="s">
        <v>3126</v>
      </c>
      <c r="D625" t="s">
        <v>439</v>
      </c>
      <c r="E625">
        <v>7781.848534574</v>
      </c>
      <c r="F625">
        <v>182.74</v>
      </c>
      <c r="G625">
        <v>-38.329149189514403</v>
      </c>
      <c r="H625">
        <v>-5.5488142889123697</v>
      </c>
      <c r="I625">
        <v>-7.1574881517379296</v>
      </c>
      <c r="J625">
        <v>-3.1029090624451499</v>
      </c>
      <c r="K625">
        <v>194.41034316148699</v>
      </c>
      <c r="L625">
        <v>193.16024110708599</v>
      </c>
      <c r="M625">
        <v>19.0084366720926</v>
      </c>
      <c r="N625">
        <v>0.22121907540826</v>
      </c>
      <c r="O625">
        <v>23.672978001532201</v>
      </c>
      <c r="P625">
        <v>26.027586206896501</v>
      </c>
    </row>
    <row r="626" spans="1:17" x14ac:dyDescent="0.3">
      <c r="A626" t="s">
        <v>1383</v>
      </c>
      <c r="B626" t="s">
        <v>1384</v>
      </c>
      <c r="C626" t="s">
        <v>3120</v>
      </c>
      <c r="D626" t="s">
        <v>51</v>
      </c>
      <c r="E626">
        <v>7772.4213678399901</v>
      </c>
      <c r="F626">
        <v>794.8</v>
      </c>
      <c r="G626">
        <v>142.36047984285401</v>
      </c>
      <c r="H626">
        <v>0.83366151782085396</v>
      </c>
      <c r="I626">
        <v>38.639111078158599</v>
      </c>
      <c r="J626">
        <v>-1.0538928465541799</v>
      </c>
      <c r="K626">
        <v>798.65592023847603</v>
      </c>
      <c r="L626">
        <v>617.11123393382502</v>
      </c>
      <c r="M626">
        <v>34.183499965728601</v>
      </c>
      <c r="N626">
        <v>0.58805500456423399</v>
      </c>
      <c r="O626">
        <v>20.7221942627076</v>
      </c>
      <c r="P626">
        <v>167.78975741239799</v>
      </c>
      <c r="Q626">
        <v>2.3445461119753999E-2</v>
      </c>
    </row>
    <row r="627" spans="1:17" x14ac:dyDescent="0.3">
      <c r="A627" t="s">
        <v>1385</v>
      </c>
      <c r="B627" t="s">
        <v>1386</v>
      </c>
      <c r="C627" t="s">
        <v>3129</v>
      </c>
      <c r="D627" t="s">
        <v>133</v>
      </c>
      <c r="E627">
        <v>7762.9211435500001</v>
      </c>
      <c r="F627">
        <v>930.95</v>
      </c>
      <c r="G627">
        <v>128.60121662962601</v>
      </c>
      <c r="H627">
        <v>19.212604629712899</v>
      </c>
      <c r="I627">
        <v>9.2351337753439804</v>
      </c>
      <c r="J627">
        <v>-0.59027107507563903</v>
      </c>
      <c r="K627">
        <v>885.97298070816203</v>
      </c>
      <c r="L627">
        <v>791.05790333540494</v>
      </c>
      <c r="M627">
        <v>48.500692537831902</v>
      </c>
      <c r="N627">
        <v>2.9269113436447398</v>
      </c>
      <c r="O627">
        <v>19.2330415167302</v>
      </c>
      <c r="P627">
        <v>157.310668877833</v>
      </c>
      <c r="Q627">
        <v>0.13890629827507001</v>
      </c>
    </row>
    <row r="628" spans="1:17" x14ac:dyDescent="0.3">
      <c r="A628" t="s">
        <v>1387</v>
      </c>
      <c r="B628" t="s">
        <v>1388</v>
      </c>
      <c r="C628" t="s">
        <v>3129</v>
      </c>
      <c r="D628" t="s">
        <v>133</v>
      </c>
      <c r="E628">
        <v>7756.8624429749998</v>
      </c>
      <c r="F628">
        <v>500.25</v>
      </c>
      <c r="G628">
        <v>-23.210638401155101</v>
      </c>
      <c r="H628">
        <v>-0.30107760868748501</v>
      </c>
      <c r="I628">
        <v>-33.932223628601101</v>
      </c>
      <c r="J628">
        <v>2.2963801604490302</v>
      </c>
      <c r="K628">
        <v>541.77052700631896</v>
      </c>
      <c r="L628">
        <v>561.97954861678397</v>
      </c>
      <c r="M628">
        <v>37.123093873473401</v>
      </c>
      <c r="N628">
        <v>0.86631360923463796</v>
      </c>
      <c r="O628">
        <v>35.692153923038397</v>
      </c>
      <c r="P628">
        <v>5.3157894736842</v>
      </c>
      <c r="Q628">
        <v>6.4837545016433004E-2</v>
      </c>
    </row>
    <row r="629" spans="1:17" hidden="1" x14ac:dyDescent="0.3">
      <c r="A629" t="s">
        <v>1389</v>
      </c>
      <c r="B629" t="s">
        <v>1390</v>
      </c>
      <c r="C629" t="s">
        <v>3131</v>
      </c>
      <c r="D629" t="s">
        <v>439</v>
      </c>
      <c r="E629">
        <v>7714.3733545199902</v>
      </c>
      <c r="F629">
        <v>1007.85</v>
      </c>
      <c r="G629">
        <v>5.8255930855211302</v>
      </c>
      <c r="H629">
        <v>-2.1908792968227599</v>
      </c>
      <c r="I629">
        <v>7.9103577503616602</v>
      </c>
      <c r="J629">
        <v>3.7116327018237198</v>
      </c>
      <c r="K629">
        <v>1050.6700475515099</v>
      </c>
      <c r="L629">
        <v>951.51063560780801</v>
      </c>
      <c r="M629">
        <v>32.392332173440202</v>
      </c>
      <c r="N629">
        <v>0.46901748681203997</v>
      </c>
      <c r="O629">
        <v>22.835739445353902</v>
      </c>
      <c r="P629">
        <v>33.023163729954398</v>
      </c>
      <c r="Q629">
        <v>4.2700836074943002E-2</v>
      </c>
    </row>
    <row r="630" spans="1:17" hidden="1" x14ac:dyDescent="0.3">
      <c r="A630" t="s">
        <v>1391</v>
      </c>
      <c r="B630" t="s">
        <v>1392</v>
      </c>
      <c r="C630" t="s">
        <v>3131</v>
      </c>
      <c r="D630" t="s">
        <v>83</v>
      </c>
      <c r="E630">
        <v>7710.5814951359998</v>
      </c>
      <c r="F630">
        <v>165.52</v>
      </c>
      <c r="G630">
        <v>461.44260544671903</v>
      </c>
      <c r="H630">
        <v>26.619891585499101</v>
      </c>
      <c r="I630">
        <v>193.86652476733099</v>
      </c>
      <c r="J630">
        <v>7.9356420371667404</v>
      </c>
      <c r="K630">
        <v>139.939457924539</v>
      </c>
      <c r="L630">
        <v>88.711832498453703</v>
      </c>
      <c r="M630">
        <v>48.908500940712898</v>
      </c>
      <c r="N630">
        <v>0.46604053450555</v>
      </c>
      <c r="O630">
        <v>13.0195746737554</v>
      </c>
      <c r="P630">
        <v>497.54512635379001</v>
      </c>
      <c r="Q630">
        <v>0.135633529210091</v>
      </c>
    </row>
    <row r="631" spans="1:17" x14ac:dyDescent="0.3">
      <c r="A631" t="s">
        <v>1393</v>
      </c>
      <c r="B631" t="s">
        <v>1394</v>
      </c>
      <c r="C631" t="s">
        <v>3127</v>
      </c>
      <c r="D631" t="s">
        <v>456</v>
      </c>
      <c r="E631">
        <v>7708.3069713000004</v>
      </c>
      <c r="F631">
        <v>575.25</v>
      </c>
      <c r="G631">
        <v>-35.373113725377401</v>
      </c>
      <c r="H631">
        <v>-1.17495577050303</v>
      </c>
      <c r="I631">
        <v>-44.355220469609797</v>
      </c>
      <c r="J631">
        <v>1.49841102878207E-2</v>
      </c>
      <c r="K631">
        <v>636.38047897432398</v>
      </c>
      <c r="L631">
        <v>698.59721059880803</v>
      </c>
      <c r="M631">
        <v>15.8709375120681</v>
      </c>
      <c r="N631">
        <v>0.60036842549469904</v>
      </c>
      <c r="O631">
        <v>90.699695784441502</v>
      </c>
      <c r="P631">
        <v>1.0540184453228001</v>
      </c>
      <c r="Q631">
        <v>9.4615307899309997E-2</v>
      </c>
    </row>
    <row r="632" spans="1:17" x14ac:dyDescent="0.3">
      <c r="A632" t="s">
        <v>1395</v>
      </c>
      <c r="B632" t="s">
        <v>1396</v>
      </c>
      <c r="C632" t="s">
        <v>3130</v>
      </c>
      <c r="D632" t="s">
        <v>436</v>
      </c>
      <c r="E632">
        <v>7708.1984038399996</v>
      </c>
      <c r="F632">
        <v>701.8</v>
      </c>
      <c r="G632">
        <v>-39.7680169403734</v>
      </c>
      <c r="H632">
        <v>1.86694876820487</v>
      </c>
      <c r="I632">
        <v>-27.1374228307679</v>
      </c>
      <c r="J632">
        <v>0.95619109941191704</v>
      </c>
      <c r="K632">
        <v>751.69442567092005</v>
      </c>
      <c r="L632">
        <v>812.86553512057299</v>
      </c>
      <c r="M632">
        <v>18.337177846583099</v>
      </c>
      <c r="N632">
        <v>0.359645727047745</v>
      </c>
      <c r="O632">
        <v>57.6375035622684</v>
      </c>
      <c r="P632">
        <v>0.81884786668580101</v>
      </c>
      <c r="Q632">
        <v>-4.9192029888536E-2</v>
      </c>
    </row>
    <row r="633" spans="1:17" x14ac:dyDescent="0.3">
      <c r="A633" t="s">
        <v>1397</v>
      </c>
      <c r="B633" t="s">
        <v>1398</v>
      </c>
      <c r="C633" t="s">
        <v>3118</v>
      </c>
      <c r="D633" t="s">
        <v>122</v>
      </c>
      <c r="E633">
        <v>7663.7432163149997</v>
      </c>
      <c r="F633">
        <v>1270.3499999999999</v>
      </c>
      <c r="G633">
        <v>67.548193806586895</v>
      </c>
      <c r="H633">
        <v>11.780557822894099</v>
      </c>
      <c r="I633">
        <v>29.1987174104801</v>
      </c>
      <c r="J633">
        <v>0.69948643075941297</v>
      </c>
      <c r="K633">
        <v>1213.7173586454401</v>
      </c>
      <c r="L633">
        <v>1051.98407809082</v>
      </c>
      <c r="M633">
        <v>55.113268661650501</v>
      </c>
      <c r="N633">
        <v>1.01144542200549</v>
      </c>
      <c r="O633">
        <v>5.9629236037312499</v>
      </c>
      <c r="P633">
        <v>95.063339731285893</v>
      </c>
      <c r="Q633">
        <v>8.7764474180954996E-2</v>
      </c>
    </row>
    <row r="634" spans="1:17" x14ac:dyDescent="0.3">
      <c r="A634" t="s">
        <v>1399</v>
      </c>
      <c r="B634" t="s">
        <v>1400</v>
      </c>
      <c r="C634" t="s">
        <v>3130</v>
      </c>
      <c r="D634" t="s">
        <v>268</v>
      </c>
      <c r="E634">
        <v>7624.74505555</v>
      </c>
      <c r="F634">
        <v>617.75</v>
      </c>
      <c r="G634">
        <v>-18.262140690145799</v>
      </c>
      <c r="H634">
        <v>-2.67256783661005</v>
      </c>
      <c r="I634">
        <v>-20.4008098983224</v>
      </c>
      <c r="J634">
        <v>-1.77567521700766</v>
      </c>
      <c r="K634">
        <v>695.14612152341704</v>
      </c>
      <c r="L634">
        <v>675.39561604783</v>
      </c>
      <c r="M634">
        <v>12.4135623651768</v>
      </c>
      <c r="N634">
        <v>0.42497725348856003</v>
      </c>
      <c r="O634">
        <v>35.605018211250503</v>
      </c>
      <c r="P634">
        <v>21.115576904225001</v>
      </c>
    </row>
    <row r="635" spans="1:17" x14ac:dyDescent="0.3">
      <c r="A635" t="s">
        <v>1401</v>
      </c>
      <c r="B635" t="s">
        <v>1402</v>
      </c>
      <c r="C635" t="s">
        <v>3116</v>
      </c>
      <c r="D635" t="s">
        <v>21</v>
      </c>
      <c r="E635">
        <v>7619.6248237759901</v>
      </c>
      <c r="F635">
        <v>27.44</v>
      </c>
      <c r="G635">
        <v>33.599552573156203</v>
      </c>
      <c r="H635">
        <v>5.0431928996602702</v>
      </c>
      <c r="I635">
        <v>-26.703750630416899</v>
      </c>
      <c r="J635">
        <v>2.47678529757605</v>
      </c>
      <c r="K635">
        <v>28.888473247280199</v>
      </c>
      <c r="L635">
        <v>28.120694042623501</v>
      </c>
      <c r="M635">
        <v>35.4672934767962</v>
      </c>
      <c r="N635">
        <v>0.54990831662513695</v>
      </c>
      <c r="O635">
        <v>47.604931837060398</v>
      </c>
      <c r="P635">
        <v>62.21451189898</v>
      </c>
      <c r="Q635">
        <v>2.3328645566476999E-2</v>
      </c>
    </row>
    <row r="636" spans="1:17" x14ac:dyDescent="0.3">
      <c r="A636" t="s">
        <v>1403</v>
      </c>
      <c r="B636" t="s">
        <v>1404</v>
      </c>
      <c r="C636" t="s">
        <v>3116</v>
      </c>
      <c r="D636" t="s">
        <v>24</v>
      </c>
      <c r="E636">
        <v>7530.3615739199904</v>
      </c>
      <c r="F636">
        <v>66.12</v>
      </c>
      <c r="G636">
        <v>-51.5761290884518</v>
      </c>
      <c r="H636">
        <v>-9.8282094273452305</v>
      </c>
      <c r="I636">
        <v>-42.366400944144097</v>
      </c>
      <c r="J636">
        <v>-5.0520096497248304</v>
      </c>
      <c r="K636">
        <v>78.645379083320094</v>
      </c>
      <c r="L636">
        <v>87.616089043683203</v>
      </c>
      <c r="M636">
        <v>11.9484039347108</v>
      </c>
      <c r="N636">
        <v>0.79846284046504001</v>
      </c>
      <c r="O636">
        <v>76.194797338173004</v>
      </c>
      <c r="P636">
        <v>0.47105303145418198</v>
      </c>
      <c r="Q636">
        <v>-1.7576052804959E-2</v>
      </c>
    </row>
    <row r="637" spans="1:17" x14ac:dyDescent="0.3">
      <c r="A637" t="s">
        <v>1405</v>
      </c>
      <c r="B637" t="s">
        <v>1406</v>
      </c>
      <c r="C637" t="s">
        <v>3128</v>
      </c>
      <c r="D637" t="s">
        <v>299</v>
      </c>
      <c r="E637">
        <v>7524.5315384339901</v>
      </c>
      <c r="F637">
        <v>195.57</v>
      </c>
      <c r="G637">
        <v>1.4342695084054899</v>
      </c>
      <c r="H637">
        <v>1.12783344435021</v>
      </c>
      <c r="I637">
        <v>-13.505530753909699</v>
      </c>
      <c r="J637">
        <v>-4.8098341751350304</v>
      </c>
      <c r="K637">
        <v>214.618403701706</v>
      </c>
      <c r="L637">
        <v>206.42533995065</v>
      </c>
      <c r="M637">
        <v>23.553563986479698</v>
      </c>
      <c r="N637">
        <v>0.39163661200864103</v>
      </c>
      <c r="O637">
        <v>33.967377409623097</v>
      </c>
      <c r="P637">
        <v>32.499999999999901</v>
      </c>
      <c r="Q637">
        <v>0.10796309798409599</v>
      </c>
    </row>
    <row r="638" spans="1:17" hidden="1" x14ac:dyDescent="0.3">
      <c r="A638" t="s">
        <v>1407</v>
      </c>
      <c r="B638" t="s">
        <v>1408</v>
      </c>
      <c r="C638" t="s">
        <v>3131</v>
      </c>
      <c r="D638" t="s">
        <v>1409</v>
      </c>
      <c r="E638">
        <v>7485.7750735500003</v>
      </c>
      <c r="F638">
        <v>1846.5</v>
      </c>
      <c r="G638">
        <v>94.640038440302007</v>
      </c>
      <c r="H638">
        <v>0.74908341516711396</v>
      </c>
      <c r="I638">
        <v>40.219463477121799</v>
      </c>
      <c r="J638">
        <v>2.2944516345305499</v>
      </c>
      <c r="K638">
        <v>1896.89040118146</v>
      </c>
      <c r="L638">
        <v>1505.3543431411399</v>
      </c>
      <c r="M638">
        <v>34.999490199649301</v>
      </c>
      <c r="N638">
        <v>0.25779923976645103</v>
      </c>
      <c r="O638">
        <v>20.498239913349501</v>
      </c>
      <c r="P638">
        <v>138.258064516129</v>
      </c>
    </row>
    <row r="639" spans="1:17" x14ac:dyDescent="0.3">
      <c r="A639" t="s">
        <v>1410</v>
      </c>
      <c r="B639" t="s">
        <v>1411</v>
      </c>
      <c r="C639" t="s">
        <v>3128</v>
      </c>
      <c r="D639" t="s">
        <v>611</v>
      </c>
      <c r="E639">
        <v>7478.3620138349997</v>
      </c>
      <c r="F639">
        <v>561.35</v>
      </c>
      <c r="G639">
        <v>54.703332517762703</v>
      </c>
      <c r="H639">
        <v>5.7736814414722</v>
      </c>
      <c r="I639">
        <v>14.002201515818401</v>
      </c>
      <c r="J639">
        <v>-3.1620937219498102</v>
      </c>
      <c r="K639">
        <v>569.79861305133204</v>
      </c>
      <c r="L639">
        <v>496.63448294018201</v>
      </c>
      <c r="M639">
        <v>28.989423906671998</v>
      </c>
      <c r="N639">
        <v>0.79832416285166696</v>
      </c>
      <c r="O639">
        <v>13.9574240669813</v>
      </c>
      <c r="P639">
        <v>87.836707378283407</v>
      </c>
      <c r="Q639">
        <v>6.7824020003238006E-2</v>
      </c>
    </row>
    <row r="640" spans="1:17" hidden="1" x14ac:dyDescent="0.3">
      <c r="A640" t="s">
        <v>1412</v>
      </c>
      <c r="B640" t="s">
        <v>1413</v>
      </c>
      <c r="C640" t="s">
        <v>3131</v>
      </c>
      <c r="D640" t="s">
        <v>404</v>
      </c>
      <c r="E640">
        <v>7446.14261412</v>
      </c>
      <c r="F640">
        <v>337.4</v>
      </c>
      <c r="G640">
        <v>153.849553337538</v>
      </c>
      <c r="H640">
        <v>-5.4905460090993596</v>
      </c>
      <c r="I640">
        <v>27.537217454087799</v>
      </c>
      <c r="J640">
        <v>7.66720310643273</v>
      </c>
      <c r="K640">
        <v>345.448437559213</v>
      </c>
      <c r="L640">
        <v>272.76222321823599</v>
      </c>
      <c r="M640">
        <v>41.808067154771301</v>
      </c>
      <c r="N640">
        <v>0.88463852218805805</v>
      </c>
      <c r="O640">
        <v>28.334321280379299</v>
      </c>
      <c r="P640">
        <v>188.74625588361101</v>
      </c>
      <c r="Q640">
        <v>0.162899402945478</v>
      </c>
    </row>
    <row r="641" spans="1:17" x14ac:dyDescent="0.3">
      <c r="A641" t="s">
        <v>1414</v>
      </c>
      <c r="B641" t="s">
        <v>1415</v>
      </c>
      <c r="C641" t="s">
        <v>3127</v>
      </c>
      <c r="D641" t="s">
        <v>789</v>
      </c>
      <c r="E641">
        <v>7422.1024711600003</v>
      </c>
      <c r="F641">
        <v>198.91</v>
      </c>
      <c r="G641">
        <v>36.032525727762597</v>
      </c>
      <c r="H641">
        <v>-8.1397644168510901</v>
      </c>
      <c r="I641">
        <v>8.1715342221267804</v>
      </c>
      <c r="J641">
        <v>-1.3538945918944101</v>
      </c>
      <c r="K641">
        <v>218.644825480576</v>
      </c>
      <c r="L641">
        <v>203.07551776573601</v>
      </c>
      <c r="M641">
        <v>28.722277691478102</v>
      </c>
      <c r="N641">
        <v>0.99842439636626101</v>
      </c>
      <c r="O641">
        <v>49.057362626313399</v>
      </c>
      <c r="P641">
        <v>79.683830171634995</v>
      </c>
      <c r="Q641">
        <v>0.16008317380207401</v>
      </c>
    </row>
    <row r="642" spans="1:17" x14ac:dyDescent="0.3">
      <c r="A642" t="s">
        <v>1416</v>
      </c>
      <c r="B642" t="s">
        <v>1417</v>
      </c>
      <c r="C642" t="s">
        <v>611</v>
      </c>
      <c r="D642" t="s">
        <v>611</v>
      </c>
      <c r="E642">
        <v>7392.3782405000002</v>
      </c>
      <c r="F642">
        <v>373.25</v>
      </c>
      <c r="G642">
        <v>45.229483474020299</v>
      </c>
      <c r="H642">
        <v>3.4871859558372398</v>
      </c>
      <c r="I642">
        <v>-12.588283092817401</v>
      </c>
      <c r="J642">
        <v>9.4172464631695103</v>
      </c>
      <c r="K642">
        <v>385.17806786830499</v>
      </c>
      <c r="L642">
        <v>356.520075321023</v>
      </c>
      <c r="M642">
        <v>46.928100532219098</v>
      </c>
      <c r="N642">
        <v>0.76608537700201995</v>
      </c>
      <c r="O642">
        <v>20.736771600803699</v>
      </c>
      <c r="P642">
        <v>73.443308550185805</v>
      </c>
      <c r="Q642">
        <v>4.3350078671399998E-2</v>
      </c>
    </row>
    <row r="643" spans="1:17" x14ac:dyDescent="0.3">
      <c r="A643" t="s">
        <v>1418</v>
      </c>
      <c r="B643" t="s">
        <v>1419</v>
      </c>
      <c r="C643" t="s">
        <v>3115</v>
      </c>
      <c r="D643" t="s">
        <v>21</v>
      </c>
      <c r="E643">
        <v>7386.8042643999997</v>
      </c>
      <c r="F643">
        <v>892</v>
      </c>
      <c r="G643">
        <v>89.463069830820302</v>
      </c>
      <c r="H643">
        <v>11.1056881791009</v>
      </c>
      <c r="I643">
        <v>8.0002563468110193</v>
      </c>
      <c r="J643">
        <v>-2.1149911402805701</v>
      </c>
      <c r="K643">
        <v>876.51026864705295</v>
      </c>
      <c r="L643">
        <v>753.20976714153699</v>
      </c>
      <c r="M643">
        <v>37.703412002135998</v>
      </c>
      <c r="N643">
        <v>1.76525059360337</v>
      </c>
      <c r="O643">
        <v>11.317264573991</v>
      </c>
      <c r="P643">
        <v>114.939759036144</v>
      </c>
      <c r="Q643">
        <v>0.13032215752991999</v>
      </c>
    </row>
    <row r="644" spans="1:17" x14ac:dyDescent="0.3">
      <c r="A644" t="s">
        <v>1420</v>
      </c>
      <c r="B644" t="s">
        <v>1421</v>
      </c>
      <c r="C644" t="s">
        <v>3119</v>
      </c>
      <c r="D644" t="s">
        <v>48</v>
      </c>
      <c r="E644">
        <v>7345.8558296000001</v>
      </c>
      <c r="F644">
        <v>1096.5999999999999</v>
      </c>
      <c r="G644">
        <v>39.834355050065803</v>
      </c>
      <c r="H644">
        <v>-0.66242408756568005</v>
      </c>
      <c r="I644">
        <v>-14.436609640679301</v>
      </c>
      <c r="J644">
        <v>7.2304584815500599</v>
      </c>
      <c r="K644">
        <v>1183.16271767233</v>
      </c>
      <c r="L644">
        <v>1122.5987225049801</v>
      </c>
      <c r="M644">
        <v>41.091537034382299</v>
      </c>
      <c r="N644">
        <v>1.2305050853111501</v>
      </c>
      <c r="O644">
        <v>40.657486777311703</v>
      </c>
      <c r="P644">
        <v>68.707692307692298</v>
      </c>
      <c r="Q644">
        <v>0.12071290985652799</v>
      </c>
    </row>
    <row r="645" spans="1:17" x14ac:dyDescent="0.3">
      <c r="A645" t="s">
        <v>1422</v>
      </c>
      <c r="B645" t="s">
        <v>1423</v>
      </c>
      <c r="C645" t="s">
        <v>3116</v>
      </c>
      <c r="D645" t="s">
        <v>589</v>
      </c>
      <c r="E645">
        <v>7322.7235176199902</v>
      </c>
      <c r="F645">
        <v>681.8</v>
      </c>
      <c r="G645">
        <v>4.6180537057000102</v>
      </c>
      <c r="H645">
        <v>3.34278210153821</v>
      </c>
      <c r="I645">
        <v>8.3255696956279905</v>
      </c>
      <c r="J645">
        <v>-0.73432301457039095</v>
      </c>
      <c r="K645">
        <v>728.92679918762599</v>
      </c>
      <c r="L645">
        <v>655.343659692904</v>
      </c>
      <c r="M645">
        <v>21.607654709069202</v>
      </c>
      <c r="N645">
        <v>0.35713583043817598</v>
      </c>
      <c r="O645">
        <v>17.189791727779401</v>
      </c>
      <c r="P645">
        <v>31.330058749879498</v>
      </c>
    </row>
    <row r="646" spans="1:17" hidden="1" x14ac:dyDescent="0.3">
      <c r="A646" t="s">
        <v>1424</v>
      </c>
      <c r="B646" t="s">
        <v>1425</v>
      </c>
      <c r="C646" t="s">
        <v>3131</v>
      </c>
      <c r="D646" t="s">
        <v>1426</v>
      </c>
      <c r="E646">
        <v>7314.4276799999998</v>
      </c>
      <c r="F646">
        <v>3511.15</v>
      </c>
      <c r="G646">
        <v>557.28350307657297</v>
      </c>
      <c r="H646">
        <v>2.0516509429159102</v>
      </c>
      <c r="I646">
        <v>101.274037197109</v>
      </c>
      <c r="J646">
        <v>-3.2347399617866901</v>
      </c>
      <c r="K646">
        <v>3482.7684231493199</v>
      </c>
      <c r="L646">
        <v>2521.9418064023498</v>
      </c>
      <c r="M646">
        <v>43.146241075797299</v>
      </c>
      <c r="N646">
        <v>1.1502403601328</v>
      </c>
      <c r="O646">
        <v>13.34890278114</v>
      </c>
      <c r="P646">
        <v>575.22115384615302</v>
      </c>
      <c r="Q646">
        <v>0.36671641550833001</v>
      </c>
    </row>
    <row r="647" spans="1:17" x14ac:dyDescent="0.3">
      <c r="A647" t="s">
        <v>1427</v>
      </c>
      <c r="B647" t="s">
        <v>1428</v>
      </c>
      <c r="C647" t="s">
        <v>3130</v>
      </c>
      <c r="D647" t="s">
        <v>456</v>
      </c>
      <c r="E647">
        <v>7278.5742390899904</v>
      </c>
      <c r="F647">
        <v>460.35</v>
      </c>
      <c r="G647">
        <v>-17.720681319090801</v>
      </c>
      <c r="H647">
        <v>-3.2245209724291199</v>
      </c>
      <c r="I647">
        <v>-15.965914478163199</v>
      </c>
      <c r="J647">
        <v>-1.55235151641906</v>
      </c>
      <c r="K647">
        <v>502.52641527877699</v>
      </c>
      <c r="L647">
        <v>497.30381171693398</v>
      </c>
      <c r="M647">
        <v>18.0348443690831</v>
      </c>
      <c r="N647">
        <v>0.34918786921529599</v>
      </c>
      <c r="O647">
        <v>37.699576409253801</v>
      </c>
      <c r="P647">
        <v>14.2874875868917</v>
      </c>
      <c r="Q647">
        <v>-5.5214562073074999E-2</v>
      </c>
    </row>
    <row r="648" spans="1:17" hidden="1" x14ac:dyDescent="0.3">
      <c r="A648" t="s">
        <v>1429</v>
      </c>
      <c r="B648" t="s">
        <v>1430</v>
      </c>
      <c r="C648" t="s">
        <v>3131</v>
      </c>
      <c r="D648" t="s">
        <v>105</v>
      </c>
      <c r="E648">
        <v>7278.3304190600002</v>
      </c>
      <c r="F648">
        <v>682.6</v>
      </c>
      <c r="G648">
        <v>35426.859272113303</v>
      </c>
      <c r="H648">
        <v>47.321948768204798</v>
      </c>
      <c r="I648">
        <v>2616.47681576278</v>
      </c>
      <c r="J648">
        <v>-1.3947013800816801</v>
      </c>
      <c r="K648">
        <v>315.60498798825398</v>
      </c>
      <c r="L648">
        <v>111.69494661437599</v>
      </c>
      <c r="M648">
        <v>99.999977828180306</v>
      </c>
      <c r="N648">
        <v>3.4179968922164101</v>
      </c>
      <c r="O648">
        <v>3.8748901259888502</v>
      </c>
      <c r="P648">
        <v>41521.951219512201</v>
      </c>
      <c r="Q648">
        <v>0.14445028863419901</v>
      </c>
    </row>
    <row r="649" spans="1:17" x14ac:dyDescent="0.3">
      <c r="A649" t="s">
        <v>1431</v>
      </c>
      <c r="B649" t="s">
        <v>1432</v>
      </c>
      <c r="C649" t="s">
        <v>3128</v>
      </c>
      <c r="D649" t="s">
        <v>288</v>
      </c>
      <c r="E649">
        <v>7255.0134505300002</v>
      </c>
      <c r="F649">
        <v>359.9</v>
      </c>
      <c r="G649">
        <v>-32.615152752007802</v>
      </c>
      <c r="H649">
        <v>-1.5234435337936501</v>
      </c>
      <c r="I649">
        <v>-19.900337045836899</v>
      </c>
      <c r="J649">
        <v>-1.6846496559213999</v>
      </c>
      <c r="K649">
        <v>402.455266761058</v>
      </c>
      <c r="L649">
        <v>406.34165153416302</v>
      </c>
      <c r="M649">
        <v>14.3507964140202</v>
      </c>
      <c r="N649">
        <v>0.55296230061743101</v>
      </c>
      <c r="O649">
        <v>40.3167546540705</v>
      </c>
      <c r="P649">
        <v>3.4938892882818</v>
      </c>
      <c r="Q649">
        <v>4.0697380942153999E-2</v>
      </c>
    </row>
    <row r="650" spans="1:17" x14ac:dyDescent="0.3">
      <c r="A650" t="s">
        <v>1433</v>
      </c>
      <c r="B650" t="s">
        <v>1434</v>
      </c>
      <c r="C650" t="s">
        <v>3129</v>
      </c>
      <c r="D650" t="s">
        <v>133</v>
      </c>
      <c r="E650">
        <v>7244.4775852410003</v>
      </c>
      <c r="F650">
        <v>113.93</v>
      </c>
      <c r="G650">
        <v>53.1001146042287</v>
      </c>
      <c r="H650">
        <v>8.0554915747494196</v>
      </c>
      <c r="I650">
        <v>-24.665844802964099</v>
      </c>
      <c r="J650">
        <v>2.9401057693428099</v>
      </c>
      <c r="K650">
        <v>128.491682208063</v>
      </c>
      <c r="L650">
        <v>122.009369444079</v>
      </c>
      <c r="M650">
        <v>27.476078233202902</v>
      </c>
      <c r="N650">
        <v>1.1005100316765599</v>
      </c>
      <c r="O650">
        <v>44.264021767752098</v>
      </c>
      <c r="P650">
        <v>65.115942028985501</v>
      </c>
      <c r="Q650">
        <v>-1.9191949747659E-2</v>
      </c>
    </row>
    <row r="651" spans="1:17" x14ac:dyDescent="0.3">
      <c r="A651" t="s">
        <v>1435</v>
      </c>
      <c r="B651" t="s">
        <v>1436</v>
      </c>
      <c r="C651" t="s">
        <v>3125</v>
      </c>
      <c r="D651" t="s">
        <v>1437</v>
      </c>
      <c r="E651">
        <v>7193.09851712</v>
      </c>
      <c r="F651">
        <v>269.8</v>
      </c>
      <c r="G651">
        <v>-38.261933903267</v>
      </c>
      <c r="H651">
        <v>4.0671450553043202</v>
      </c>
      <c r="I651">
        <v>-15.718044634493999</v>
      </c>
      <c r="J651">
        <v>2.5331995084311099</v>
      </c>
      <c r="K651">
        <v>277.52479110607402</v>
      </c>
      <c r="L651">
        <v>282.29129884271902</v>
      </c>
      <c r="M651">
        <v>39.316910110854899</v>
      </c>
      <c r="N651">
        <v>0.56761755500461297</v>
      </c>
      <c r="O651">
        <v>33.3395107487027</v>
      </c>
      <c r="P651">
        <v>7.8984203159368098</v>
      </c>
      <c r="Q651">
        <v>8.2073879100356004E-2</v>
      </c>
    </row>
    <row r="652" spans="1:17" hidden="1" x14ac:dyDescent="0.3">
      <c r="A652" t="s">
        <v>1438</v>
      </c>
      <c r="B652" t="s">
        <v>1439</v>
      </c>
      <c r="C652" t="s">
        <v>3131</v>
      </c>
      <c r="D652" t="s">
        <v>154</v>
      </c>
      <c r="E652">
        <v>7188.9751081269997</v>
      </c>
      <c r="F652">
        <v>56.09</v>
      </c>
      <c r="G652">
        <v>45.8710396446061</v>
      </c>
      <c r="H652">
        <v>-5.1493833559386104</v>
      </c>
      <c r="I652">
        <v>-18.9622659094162</v>
      </c>
      <c r="J652">
        <v>-8.3189855023366501</v>
      </c>
      <c r="K652">
        <v>62.727787814722099</v>
      </c>
      <c r="L652">
        <v>58.317279298643399</v>
      </c>
      <c r="M652">
        <v>29.242008730366098</v>
      </c>
      <c r="N652">
        <v>1.2727065077563999</v>
      </c>
      <c r="O652">
        <v>42.449634515956397</v>
      </c>
      <c r="P652">
        <v>64.970588235294102</v>
      </c>
      <c r="Q652">
        <v>-2.0702425097822E-2</v>
      </c>
    </row>
    <row r="653" spans="1:17" x14ac:dyDescent="0.3">
      <c r="A653" t="s">
        <v>1440</v>
      </c>
      <c r="B653" t="s">
        <v>1441</v>
      </c>
      <c r="C653" t="s">
        <v>3119</v>
      </c>
      <c r="D653" t="s">
        <v>48</v>
      </c>
      <c r="E653">
        <v>7184.0392512500002</v>
      </c>
      <c r="F653">
        <v>546</v>
      </c>
      <c r="G653">
        <v>91.3566607157926</v>
      </c>
      <c r="H653">
        <v>-9.4717898461789504E-2</v>
      </c>
      <c r="I653">
        <v>47.696541620765402</v>
      </c>
      <c r="J653">
        <v>1.6986993620074999</v>
      </c>
      <c r="K653">
        <v>552.25403164983197</v>
      </c>
      <c r="L653">
        <v>453.387803504354</v>
      </c>
      <c r="M653">
        <v>33.274454540371501</v>
      </c>
      <c r="N653">
        <v>0.56065730504320899</v>
      </c>
      <c r="O653">
        <v>13.369963369963299</v>
      </c>
      <c r="P653">
        <v>126.321243523316</v>
      </c>
      <c r="Q653">
        <v>0.197625146227911</v>
      </c>
    </row>
    <row r="654" spans="1:17" x14ac:dyDescent="0.3">
      <c r="A654" t="s">
        <v>1442</v>
      </c>
      <c r="B654" t="s">
        <v>1443</v>
      </c>
      <c r="C654" t="s">
        <v>3116</v>
      </c>
      <c r="D654" t="s">
        <v>24</v>
      </c>
      <c r="E654">
        <v>7101.4096826229998</v>
      </c>
      <c r="F654">
        <v>38.479999999999997</v>
      </c>
      <c r="G654">
        <v>-53.898760015127799</v>
      </c>
      <c r="H654">
        <v>-5.7090960367391199</v>
      </c>
      <c r="I654">
        <v>-37.026178880283403</v>
      </c>
      <c r="J654">
        <v>-1.70425821220983</v>
      </c>
      <c r="K654">
        <v>41.852091310220104</v>
      </c>
      <c r="L654">
        <v>45.991344170815999</v>
      </c>
      <c r="M654">
        <v>13.275262059893301</v>
      </c>
      <c r="N654">
        <v>0.63208825166414695</v>
      </c>
      <c r="O654">
        <v>63.721413721413697</v>
      </c>
      <c r="P654">
        <v>0.33898305084745201</v>
      </c>
      <c r="Q654">
        <v>4.8797693622402001E-2</v>
      </c>
    </row>
    <row r="655" spans="1:17" x14ac:dyDescent="0.3">
      <c r="A655" t="s">
        <v>1444</v>
      </c>
      <c r="B655" t="s">
        <v>1445</v>
      </c>
      <c r="C655" t="s">
        <v>3130</v>
      </c>
      <c r="D655" t="s">
        <v>414</v>
      </c>
      <c r="E655">
        <v>7077.6540274259996</v>
      </c>
      <c r="F655">
        <v>86.82</v>
      </c>
      <c r="G655">
        <v>19.894797734093999</v>
      </c>
      <c r="H655">
        <v>14.778286093554099</v>
      </c>
      <c r="I655">
        <v>15.3593404139889</v>
      </c>
      <c r="J655">
        <v>2.3028909454636799</v>
      </c>
      <c r="K655">
        <v>86.696439340388494</v>
      </c>
      <c r="L655">
        <v>79.375499926750507</v>
      </c>
      <c r="M655">
        <v>42.729307656859802</v>
      </c>
      <c r="N655">
        <v>1.1947969638357601</v>
      </c>
      <c r="O655">
        <v>13.280350149735</v>
      </c>
      <c r="P655">
        <v>48.030690537084297</v>
      </c>
      <c r="Q655">
        <v>6.8008644675381993E-2</v>
      </c>
    </row>
    <row r="656" spans="1:17" x14ac:dyDescent="0.3">
      <c r="A656" t="s">
        <v>1446</v>
      </c>
      <c r="B656" t="s">
        <v>1447</v>
      </c>
      <c r="C656" t="s">
        <v>3124</v>
      </c>
      <c r="D656" t="s">
        <v>77</v>
      </c>
      <c r="E656">
        <v>7039.2905935999997</v>
      </c>
      <c r="F656">
        <v>343.6</v>
      </c>
      <c r="G656">
        <v>56.591775767414198</v>
      </c>
      <c r="H656">
        <v>26.459802386153999</v>
      </c>
      <c r="I656">
        <v>61.681935863669501</v>
      </c>
      <c r="J656">
        <v>22.625744426245198</v>
      </c>
      <c r="K656">
        <v>306.036539101107</v>
      </c>
      <c r="L656">
        <v>268.57069699142698</v>
      </c>
      <c r="M656">
        <v>67.284026469714703</v>
      </c>
      <c r="N656">
        <v>1.6868530836391</v>
      </c>
      <c r="O656">
        <v>10.302677532013901</v>
      </c>
      <c r="P656">
        <v>88.791208791208803</v>
      </c>
      <c r="Q656">
        <v>7.9250840180599996E-2</v>
      </c>
    </row>
    <row r="657" spans="1:17" x14ac:dyDescent="0.3">
      <c r="A657" t="s">
        <v>1448</v>
      </c>
      <c r="B657" t="s">
        <v>1449</v>
      </c>
      <c r="C657" t="s">
        <v>3127</v>
      </c>
      <c r="D657" t="s">
        <v>138</v>
      </c>
      <c r="E657">
        <v>7038.5846854350002</v>
      </c>
      <c r="F657">
        <v>396.35</v>
      </c>
      <c r="G657">
        <v>-59.718920041556402</v>
      </c>
      <c r="H657">
        <v>-4.6953733291733899</v>
      </c>
      <c r="I657">
        <v>-26.101847174159101</v>
      </c>
      <c r="J657">
        <v>-1.69353060750087</v>
      </c>
      <c r="K657">
        <v>430.17982531969801</v>
      </c>
      <c r="L657">
        <v>464.54951288029599</v>
      </c>
      <c r="M657">
        <v>22.553831297747401</v>
      </c>
      <c r="N657">
        <v>0.55921047543777003</v>
      </c>
      <c r="O657">
        <v>77.923552415794106</v>
      </c>
      <c r="P657">
        <v>2.6547526547526501</v>
      </c>
      <c r="Q657">
        <v>1.4735154298826001E-2</v>
      </c>
    </row>
    <row r="658" spans="1:17" x14ac:dyDescent="0.3">
      <c r="A658" t="s">
        <v>1450</v>
      </c>
      <c r="B658" t="s">
        <v>1451</v>
      </c>
      <c r="C658" t="s">
        <v>3130</v>
      </c>
      <c r="D658" t="s">
        <v>436</v>
      </c>
      <c r="E658">
        <v>7031.6397762750003</v>
      </c>
      <c r="F658">
        <v>254.25</v>
      </c>
      <c r="G658">
        <v>-23.609932849267199</v>
      </c>
      <c r="H658">
        <v>-2.6277638754732799</v>
      </c>
      <c r="I658">
        <v>-7.3299185527821704</v>
      </c>
      <c r="J658">
        <v>-1.07591030940365</v>
      </c>
      <c r="K658">
        <v>281.48923589337699</v>
      </c>
      <c r="L658">
        <v>270.862344129902</v>
      </c>
      <c r="M658">
        <v>25.6395532154073</v>
      </c>
      <c r="N658">
        <v>0.35775376606426001</v>
      </c>
      <c r="O658">
        <v>28.023598820059</v>
      </c>
      <c r="P658">
        <v>15.568181818181801</v>
      </c>
      <c r="Q658">
        <v>-0.1062920117213</v>
      </c>
    </row>
    <row r="659" spans="1:17" x14ac:dyDescent="0.3">
      <c r="A659" t="s">
        <v>1452</v>
      </c>
      <c r="B659" t="s">
        <v>1453</v>
      </c>
      <c r="C659" t="s">
        <v>3127</v>
      </c>
      <c r="D659" t="s">
        <v>1053</v>
      </c>
      <c r="E659">
        <v>6999.3459897599996</v>
      </c>
      <c r="F659">
        <v>737.2</v>
      </c>
      <c r="G659">
        <v>41.977345218905697</v>
      </c>
      <c r="H659">
        <v>-12.476419766861399</v>
      </c>
      <c r="I659">
        <v>-5.6134123482682803</v>
      </c>
      <c r="J659">
        <v>-7.8037225547784601</v>
      </c>
      <c r="K659">
        <v>853.73467613140099</v>
      </c>
      <c r="L659">
        <v>765.832471740865</v>
      </c>
      <c r="M659">
        <v>17.4970921590144</v>
      </c>
      <c r="N659">
        <v>0.620840995181695</v>
      </c>
      <c r="O659">
        <v>43.651654910471997</v>
      </c>
      <c r="P659">
        <v>70.549450549450498</v>
      </c>
      <c r="Q659">
        <v>0.12849790616599899</v>
      </c>
    </row>
    <row r="660" spans="1:17" x14ac:dyDescent="0.3">
      <c r="A660" t="s">
        <v>1454</v>
      </c>
      <c r="B660" t="s">
        <v>1455</v>
      </c>
      <c r="C660" t="s">
        <v>3123</v>
      </c>
      <c r="D660" t="s">
        <v>1456</v>
      </c>
      <c r="E660">
        <v>6952.0722338149899</v>
      </c>
      <c r="F660">
        <v>341.65</v>
      </c>
      <c r="G660">
        <v>32.803612841111502</v>
      </c>
      <c r="H660">
        <v>-0.920079223610896</v>
      </c>
      <c r="I660">
        <v>-10.7473508057034</v>
      </c>
      <c r="J660">
        <v>-3.34081312801416</v>
      </c>
      <c r="K660">
        <v>397.58420042456203</v>
      </c>
      <c r="L660">
        <v>387.40028585374898</v>
      </c>
      <c r="M660">
        <v>19.0184366389521</v>
      </c>
      <c r="N660">
        <v>0.58414838848619799</v>
      </c>
      <c r="O660">
        <v>72.105956388116496</v>
      </c>
      <c r="P660">
        <v>56.540664375715899</v>
      </c>
      <c r="Q660">
        <v>7.9103953951019004E-2</v>
      </c>
    </row>
    <row r="661" spans="1:17" hidden="1" x14ac:dyDescent="0.3">
      <c r="A661" t="s">
        <v>1457</v>
      </c>
      <c r="B661" t="s">
        <v>1458</v>
      </c>
      <c r="C661" t="s">
        <v>3131</v>
      </c>
      <c r="D661" t="s">
        <v>611</v>
      </c>
      <c r="E661">
        <v>6928.5353650500001</v>
      </c>
      <c r="F661">
        <v>492.7</v>
      </c>
      <c r="G661">
        <v>-32.459991355794003</v>
      </c>
      <c r="H661">
        <v>-2.1137413118937101</v>
      </c>
      <c r="I661">
        <v>-2.2545426056979099</v>
      </c>
      <c r="J661">
        <v>-2.1553189523670402</v>
      </c>
      <c r="K661">
        <v>527.96687755382402</v>
      </c>
      <c r="L661">
        <v>512.53762543569201</v>
      </c>
      <c r="M661">
        <v>32.285770727476297</v>
      </c>
      <c r="N661">
        <v>0.44397078751838598</v>
      </c>
      <c r="O661">
        <v>35.173533590420099</v>
      </c>
      <c r="P661">
        <v>24.8289840385102</v>
      </c>
      <c r="Q661">
        <v>5.8212863366277998E-2</v>
      </c>
    </row>
    <row r="662" spans="1:17" x14ac:dyDescent="0.3">
      <c r="A662" t="s">
        <v>1459</v>
      </c>
      <c r="B662" t="s">
        <v>1460</v>
      </c>
      <c r="C662" t="s">
        <v>3125</v>
      </c>
      <c r="D662" t="s">
        <v>83</v>
      </c>
      <c r="E662">
        <v>6899.9352617649902</v>
      </c>
      <c r="F662">
        <v>2818.55</v>
      </c>
      <c r="G662">
        <v>62.3538947428885</v>
      </c>
      <c r="H662">
        <v>-5.2882327017932997</v>
      </c>
      <c r="I662">
        <v>8.8699238040775494</v>
      </c>
      <c r="J662">
        <v>-2.8694585433217599</v>
      </c>
      <c r="K662">
        <v>3159.6662649602499</v>
      </c>
      <c r="L662">
        <v>2738.1063979065598</v>
      </c>
      <c r="M662">
        <v>13.282647726915499</v>
      </c>
      <c r="N662">
        <v>0.72787298857163296</v>
      </c>
      <c r="O662">
        <v>25.062532153057401</v>
      </c>
      <c r="P662">
        <v>81.7188356274781</v>
      </c>
      <c r="Q662">
        <v>0.16215931416325599</v>
      </c>
    </row>
    <row r="663" spans="1:17" x14ac:dyDescent="0.3">
      <c r="A663" t="s">
        <v>1461</v>
      </c>
      <c r="B663" t="s">
        <v>1462</v>
      </c>
      <c r="C663" t="s">
        <v>3129</v>
      </c>
      <c r="D663" t="s">
        <v>133</v>
      </c>
      <c r="E663">
        <v>6899.3523123000004</v>
      </c>
      <c r="F663">
        <v>233.8</v>
      </c>
      <c r="G663">
        <v>139.541942007594</v>
      </c>
      <c r="H663">
        <v>9.4153742820849295</v>
      </c>
      <c r="I663">
        <v>35.972246167817197</v>
      </c>
      <c r="J663">
        <v>-2.2582715119706802</v>
      </c>
      <c r="K663">
        <v>239.167027126531</v>
      </c>
      <c r="L663">
        <v>190.55565165701901</v>
      </c>
      <c r="M663">
        <v>25.389825718532801</v>
      </c>
      <c r="N663">
        <v>0.72500334960811996</v>
      </c>
      <c r="O663">
        <v>15.461933276304499</v>
      </c>
      <c r="P663">
        <v>167.81214203894601</v>
      </c>
      <c r="Q663">
        <v>0.16645360691043701</v>
      </c>
    </row>
    <row r="664" spans="1:17" x14ac:dyDescent="0.3">
      <c r="A664" t="s">
        <v>1463</v>
      </c>
      <c r="B664" t="s">
        <v>1464</v>
      </c>
      <c r="C664" t="s">
        <v>3125</v>
      </c>
      <c r="D664" t="s">
        <v>453</v>
      </c>
      <c r="E664">
        <v>6845.0481935999996</v>
      </c>
      <c r="F664">
        <v>507.8</v>
      </c>
      <c r="G664">
        <v>-43.089002586708098</v>
      </c>
      <c r="H664">
        <v>5.8675836888397903</v>
      </c>
      <c r="I664">
        <v>-15.0167453865198</v>
      </c>
      <c r="J664">
        <v>-3.5750490875321699</v>
      </c>
      <c r="K664">
        <v>513.30313278408403</v>
      </c>
      <c r="L664">
        <v>522.31449073851195</v>
      </c>
      <c r="M664">
        <v>26.673354370730198</v>
      </c>
      <c r="N664">
        <v>0.53881809139258596</v>
      </c>
      <c r="O664">
        <v>31.5084679007483</v>
      </c>
      <c r="P664">
        <v>18.506417736289301</v>
      </c>
      <c r="Q664">
        <v>-4.5602696645453002E-2</v>
      </c>
    </row>
    <row r="665" spans="1:17" hidden="1" x14ac:dyDescent="0.3">
      <c r="A665" t="s">
        <v>1465</v>
      </c>
      <c r="B665" t="s">
        <v>1466</v>
      </c>
      <c r="C665" t="s">
        <v>3131</v>
      </c>
      <c r="D665" t="s">
        <v>24</v>
      </c>
      <c r="E665">
        <v>6837.6157837199999</v>
      </c>
      <c r="F665">
        <v>431.8</v>
      </c>
      <c r="G665">
        <v>-48.704603414962399</v>
      </c>
      <c r="H665">
        <v>-4.6522915466691401</v>
      </c>
      <c r="I665">
        <v>-22.6627505065529</v>
      </c>
      <c r="J665">
        <v>-0.75440115698543397</v>
      </c>
      <c r="K665">
        <v>460.63514855895801</v>
      </c>
      <c r="L665">
        <v>474.06599327404098</v>
      </c>
      <c r="M665">
        <v>20.331735350732</v>
      </c>
      <c r="N665">
        <v>0.43940935225677002</v>
      </c>
      <c r="O665">
        <v>37.783696155627602</v>
      </c>
      <c r="P665">
        <v>9.2721372276316494E-2</v>
      </c>
      <c r="Q665">
        <v>-0.13593948066019701</v>
      </c>
    </row>
    <row r="666" spans="1:17" x14ac:dyDescent="0.3">
      <c r="A666" t="s">
        <v>1467</v>
      </c>
      <c r="B666" t="s">
        <v>1468</v>
      </c>
      <c r="C666" t="s">
        <v>3127</v>
      </c>
      <c r="D666" t="s">
        <v>265</v>
      </c>
      <c r="E666">
        <v>6822.1315542100001</v>
      </c>
      <c r="F666">
        <v>3008.95</v>
      </c>
      <c r="G666">
        <v>23.440691632681101</v>
      </c>
      <c r="H666">
        <v>0.92965163058963496</v>
      </c>
      <c r="I666">
        <v>25.091211374751801</v>
      </c>
      <c r="J666">
        <v>0.229275281543416</v>
      </c>
      <c r="K666">
        <v>3196.4832960618101</v>
      </c>
      <c r="L666">
        <v>2769.2487256377299</v>
      </c>
      <c r="M666">
        <v>34.913639378208899</v>
      </c>
      <c r="N666">
        <v>0.28398598304182199</v>
      </c>
      <c r="O666">
        <v>30.710048355738699</v>
      </c>
      <c r="P666">
        <v>96.342577487764999</v>
      </c>
      <c r="Q666">
        <v>0.133666678679561</v>
      </c>
    </row>
    <row r="667" spans="1:17" x14ac:dyDescent="0.3">
      <c r="A667" t="s">
        <v>1469</v>
      </c>
      <c r="B667" t="s">
        <v>1470</v>
      </c>
      <c r="C667" t="s">
        <v>3127</v>
      </c>
      <c r="D667" t="s">
        <v>117</v>
      </c>
      <c r="E667">
        <v>6819.0216271199997</v>
      </c>
      <c r="F667">
        <v>627.4</v>
      </c>
      <c r="G667">
        <v>-0.60852965055178698</v>
      </c>
      <c r="H667">
        <v>3.4997391151128601</v>
      </c>
      <c r="I667">
        <v>2.3642642779483198</v>
      </c>
      <c r="J667">
        <v>-6.3186080678605698</v>
      </c>
      <c r="K667">
        <v>673.52972569167105</v>
      </c>
      <c r="L667">
        <v>618.37352032057402</v>
      </c>
      <c r="M667">
        <v>24.460987196399198</v>
      </c>
      <c r="N667">
        <v>0.67336950107969396</v>
      </c>
      <c r="O667">
        <v>34.148868345552998</v>
      </c>
      <c r="P667">
        <v>34.188856806758601</v>
      </c>
      <c r="Q667">
        <v>7.1392515707893997E-2</v>
      </c>
    </row>
    <row r="668" spans="1:17" x14ac:dyDescent="0.3">
      <c r="A668" t="s">
        <v>1471</v>
      </c>
      <c r="B668" t="s">
        <v>1472</v>
      </c>
      <c r="C668" t="s">
        <v>3114</v>
      </c>
      <c r="D668" t="s">
        <v>1456</v>
      </c>
      <c r="E668">
        <v>6793.3147756500002</v>
      </c>
      <c r="F668">
        <v>441.9</v>
      </c>
      <c r="G668">
        <v>50.5457687379566</v>
      </c>
      <c r="H668">
        <v>-6.0086693599796197</v>
      </c>
      <c r="I668">
        <v>-19.981145842859998</v>
      </c>
      <c r="J668">
        <v>-6.3438371940793798</v>
      </c>
      <c r="K668">
        <v>491.57573303725297</v>
      </c>
      <c r="L668">
        <v>466.996490956066</v>
      </c>
      <c r="M668">
        <v>15.4228097398145</v>
      </c>
      <c r="N668">
        <v>0.46924917461141802</v>
      </c>
      <c r="O668">
        <v>43.652410047521997</v>
      </c>
      <c r="P668">
        <v>84.946986607142804</v>
      </c>
    </row>
    <row r="669" spans="1:17" x14ac:dyDescent="0.3">
      <c r="A669" t="s">
        <v>1473</v>
      </c>
      <c r="B669" t="s">
        <v>1474</v>
      </c>
      <c r="C669" t="s">
        <v>3122</v>
      </c>
      <c r="D669" t="s">
        <v>192</v>
      </c>
      <c r="E669">
        <v>6791.1026798250005</v>
      </c>
      <c r="F669">
        <v>495.45</v>
      </c>
      <c r="G669">
        <v>9.8389583563467902</v>
      </c>
      <c r="H669">
        <v>-1.8504558683518799</v>
      </c>
      <c r="I669">
        <v>6.9053318296011303</v>
      </c>
      <c r="J669">
        <v>2.4648666892542099</v>
      </c>
      <c r="K669">
        <v>517.70090574781398</v>
      </c>
      <c r="L669">
        <v>476.08541776411403</v>
      </c>
      <c r="M669">
        <v>33.5389077112211</v>
      </c>
      <c r="N669">
        <v>0.29751318903747898</v>
      </c>
      <c r="O669">
        <v>29.094762337269099</v>
      </c>
      <c r="P669">
        <v>40.056537102473499</v>
      </c>
      <c r="Q669">
        <v>2.8734850698186001E-2</v>
      </c>
    </row>
    <row r="670" spans="1:17" x14ac:dyDescent="0.3">
      <c r="A670" t="s">
        <v>1475</v>
      </c>
      <c r="B670" t="s">
        <v>1476</v>
      </c>
      <c r="C670" t="s">
        <v>3119</v>
      </c>
      <c r="D670" t="s">
        <v>48</v>
      </c>
      <c r="E670">
        <v>6779.9882052699904</v>
      </c>
      <c r="F670">
        <v>463.7</v>
      </c>
      <c r="G670">
        <v>35.778224121221598</v>
      </c>
      <c r="H670">
        <v>-1.7865167154021999</v>
      </c>
      <c r="I670">
        <v>-5.3358542057704303</v>
      </c>
      <c r="J670">
        <v>-0.50151686343419299</v>
      </c>
      <c r="K670">
        <v>519.25279814594796</v>
      </c>
      <c r="L670">
        <v>472.146400138459</v>
      </c>
      <c r="M670">
        <v>19.023388396378898</v>
      </c>
      <c r="N670">
        <v>0.37334083102564702</v>
      </c>
      <c r="O670">
        <v>26.806124649557901</v>
      </c>
      <c r="P670">
        <v>61.991266375545798</v>
      </c>
      <c r="Q670">
        <v>-3.6862916707184001E-2</v>
      </c>
    </row>
    <row r="671" spans="1:17" x14ac:dyDescent="0.3">
      <c r="A671" t="s">
        <v>1477</v>
      </c>
      <c r="B671" t="s">
        <v>1478</v>
      </c>
      <c r="C671" t="s">
        <v>3120</v>
      </c>
      <c r="D671" t="s">
        <v>51</v>
      </c>
      <c r="E671">
        <v>6751.9961599279904</v>
      </c>
      <c r="F671">
        <v>208.06</v>
      </c>
      <c r="G671">
        <v>-31.076512861872398</v>
      </c>
      <c r="H671">
        <v>0.67546192589934995</v>
      </c>
      <c r="I671">
        <v>-43.709331092863202</v>
      </c>
      <c r="J671">
        <v>-0.63157943809868999</v>
      </c>
      <c r="K671">
        <v>218.05200499313</v>
      </c>
      <c r="L671">
        <v>247.02296744940901</v>
      </c>
      <c r="M671">
        <v>41.609966717606099</v>
      </c>
      <c r="N671">
        <v>1.0729475326998299</v>
      </c>
      <c r="O671">
        <v>127.242141689897</v>
      </c>
      <c r="P671">
        <v>6.09892911779703</v>
      </c>
      <c r="Q671">
        <v>-2.231097474349E-2</v>
      </c>
    </row>
    <row r="672" spans="1:17" hidden="1" x14ac:dyDescent="0.3">
      <c r="A672" t="s">
        <v>1479</v>
      </c>
      <c r="B672" t="s">
        <v>1480</v>
      </c>
      <c r="C672" t="s">
        <v>3131</v>
      </c>
      <c r="D672" t="s">
        <v>1036</v>
      </c>
      <c r="E672">
        <v>6746.8437323999997</v>
      </c>
      <c r="F672">
        <v>131</v>
      </c>
      <c r="G672">
        <v>-15.1400276065017</v>
      </c>
      <c r="H672">
        <v>5.1136154348715399</v>
      </c>
      <c r="I672">
        <v>-6.0042106423991797</v>
      </c>
      <c r="K672">
        <v>123.700528540631</v>
      </c>
      <c r="M672">
        <v>1.05563603616817</v>
      </c>
      <c r="N672">
        <v>0.26190476190476097</v>
      </c>
      <c r="O672">
        <v>1.0381679389313001</v>
      </c>
      <c r="P672">
        <v>10.548523206751</v>
      </c>
    </row>
    <row r="673" spans="1:17" x14ac:dyDescent="0.3">
      <c r="A673" t="s">
        <v>1481</v>
      </c>
      <c r="B673" t="s">
        <v>1482</v>
      </c>
      <c r="C673" t="s">
        <v>3118</v>
      </c>
      <c r="D673" t="s">
        <v>122</v>
      </c>
      <c r="E673">
        <v>6744.93329111</v>
      </c>
      <c r="F673">
        <v>588.70000000000005</v>
      </c>
      <c r="G673">
        <v>-11.0126883369875</v>
      </c>
      <c r="H673">
        <v>-3.99030022777906</v>
      </c>
      <c r="I673">
        <v>7.9669258968104897</v>
      </c>
      <c r="J673">
        <v>-4.2066311124151703</v>
      </c>
      <c r="K673">
        <v>608.91072460397004</v>
      </c>
      <c r="L673">
        <v>562.638749632025</v>
      </c>
      <c r="M673">
        <v>25.3207570625129</v>
      </c>
      <c r="N673">
        <v>0.64720127960918805</v>
      </c>
      <c r="O673">
        <v>16.595889247494402</v>
      </c>
      <c r="P673">
        <v>26.059957173447501</v>
      </c>
      <c r="Q673">
        <v>4.4283434436932001E-2</v>
      </c>
    </row>
    <row r="674" spans="1:17" x14ac:dyDescent="0.3">
      <c r="A674" t="s">
        <v>1483</v>
      </c>
      <c r="B674" t="s">
        <v>1484</v>
      </c>
      <c r="C674" t="s">
        <v>3119</v>
      </c>
      <c r="D674" t="s">
        <v>48</v>
      </c>
      <c r="E674">
        <v>6713.5301202699902</v>
      </c>
      <c r="F674">
        <v>180.38</v>
      </c>
      <c r="G674">
        <v>1.33854256617043</v>
      </c>
      <c r="H674">
        <v>4.4566811283021899</v>
      </c>
      <c r="I674">
        <v>-22.568515902356602</v>
      </c>
      <c r="J674">
        <v>3.82706634738298</v>
      </c>
      <c r="K674">
        <v>191.37310866813701</v>
      </c>
      <c r="L674">
        <v>190.25463401405401</v>
      </c>
      <c r="M674">
        <v>30.697769518344501</v>
      </c>
      <c r="N674">
        <v>0.62090182225667401</v>
      </c>
      <c r="O674">
        <v>38.208227076172498</v>
      </c>
      <c r="P674">
        <v>31.472303206997001</v>
      </c>
      <c r="Q674">
        <v>8.4872382628282006E-2</v>
      </c>
    </row>
    <row r="675" spans="1:17" x14ac:dyDescent="0.3">
      <c r="A675" t="s">
        <v>1485</v>
      </c>
      <c r="B675" t="s">
        <v>1486</v>
      </c>
      <c r="C675" t="s">
        <v>3130</v>
      </c>
      <c r="D675" t="s">
        <v>436</v>
      </c>
      <c r="E675">
        <v>6695.6666500000001</v>
      </c>
      <c r="F675">
        <v>2066.5</v>
      </c>
      <c r="G675">
        <v>-23.3276161621257</v>
      </c>
      <c r="H675">
        <v>-2.1959083746522601</v>
      </c>
      <c r="I675">
        <v>-15.1619979764471</v>
      </c>
      <c r="J675">
        <v>-1.5948122533548399</v>
      </c>
      <c r="K675">
        <v>2241.5197109437399</v>
      </c>
      <c r="L675">
        <v>2256.3531787239099</v>
      </c>
      <c r="M675">
        <v>17.431148810889798</v>
      </c>
      <c r="N675">
        <v>0.37503024138318503</v>
      </c>
      <c r="O675">
        <v>32.349383014759198</v>
      </c>
      <c r="P675">
        <v>5.43367346938774</v>
      </c>
      <c r="Q675">
        <v>-9.0070746093886003E-2</v>
      </c>
    </row>
    <row r="676" spans="1:17" hidden="1" x14ac:dyDescent="0.3">
      <c r="A676" t="s">
        <v>1487</v>
      </c>
      <c r="B676" t="s">
        <v>1488</v>
      </c>
      <c r="C676" t="s">
        <v>3131</v>
      </c>
      <c r="D676" t="s">
        <v>265</v>
      </c>
      <c r="E676">
        <v>6659.8462847999999</v>
      </c>
      <c r="F676">
        <v>3031</v>
      </c>
      <c r="G676">
        <v>-4.0034565166996403</v>
      </c>
      <c r="H676">
        <v>6.6705049882861106E-2</v>
      </c>
      <c r="I676">
        <v>15.9223413949342</v>
      </c>
      <c r="J676">
        <v>-2.8398222007445999</v>
      </c>
      <c r="K676">
        <v>3160.95214625277</v>
      </c>
      <c r="L676">
        <v>2973.6021016959298</v>
      </c>
      <c r="M676">
        <v>36.749154161517403</v>
      </c>
      <c r="N676">
        <v>0.932692143365772</v>
      </c>
      <c r="O676">
        <v>28.340481689211401</v>
      </c>
      <c r="P676">
        <v>44.402096236303002</v>
      </c>
      <c r="Q676">
        <v>8.5739351819642998E-2</v>
      </c>
    </row>
    <row r="677" spans="1:17" x14ac:dyDescent="0.3">
      <c r="A677" t="s">
        <v>1489</v>
      </c>
      <c r="B677" t="s">
        <v>1490</v>
      </c>
      <c r="C677" t="s">
        <v>3130</v>
      </c>
      <c r="D677" t="s">
        <v>166</v>
      </c>
      <c r="E677">
        <v>6653.7771337499998</v>
      </c>
      <c r="F677">
        <v>961.15</v>
      </c>
      <c r="G677">
        <v>93.401695046258496</v>
      </c>
      <c r="H677">
        <v>3.2513457937464101</v>
      </c>
      <c r="I677">
        <v>43.074653061441197</v>
      </c>
      <c r="J677">
        <v>-7.0621640967038699</v>
      </c>
      <c r="K677">
        <v>1020.02696717144</v>
      </c>
      <c r="L677">
        <v>832.82261503174402</v>
      </c>
      <c r="M677">
        <v>34.436088569010401</v>
      </c>
      <c r="N677">
        <v>2.2919811707591999</v>
      </c>
      <c r="O677">
        <v>28.434687613795901</v>
      </c>
      <c r="P677">
        <v>119.892473118279</v>
      </c>
      <c r="Q677">
        <v>5.2341301326682001E-2</v>
      </c>
    </row>
    <row r="678" spans="1:17" hidden="1" x14ac:dyDescent="0.3">
      <c r="A678" t="s">
        <v>1491</v>
      </c>
      <c r="B678" t="s">
        <v>1492</v>
      </c>
      <c r="C678" t="s">
        <v>3131</v>
      </c>
      <c r="D678" t="s">
        <v>1323</v>
      </c>
      <c r="E678">
        <v>6636.6662775300001</v>
      </c>
      <c r="F678">
        <v>1424.78</v>
      </c>
      <c r="G678">
        <v>-15.362907255121399</v>
      </c>
      <c r="H678">
        <v>5.5310783603558198</v>
      </c>
      <c r="I678">
        <v>-4.1214554033005797</v>
      </c>
      <c r="J678">
        <v>2.19609084502087</v>
      </c>
      <c r="K678">
        <v>1412.0254177935001</v>
      </c>
      <c r="L678">
        <v>1374.0710274426899</v>
      </c>
      <c r="M678">
        <v>77.088001342421407</v>
      </c>
      <c r="N678">
        <v>0.89460165229843502</v>
      </c>
      <c r="O678">
        <v>2.9597551902750001</v>
      </c>
      <c r="P678">
        <v>12.7779316895555</v>
      </c>
      <c r="Q678">
        <v>-5.5078309021881003E-2</v>
      </c>
    </row>
    <row r="679" spans="1:17" hidden="1" x14ac:dyDescent="0.3">
      <c r="A679" t="s">
        <v>1493</v>
      </c>
      <c r="B679" t="s">
        <v>1494</v>
      </c>
      <c r="C679" t="s">
        <v>3131</v>
      </c>
      <c r="D679" t="s">
        <v>407</v>
      </c>
      <c r="E679">
        <v>6632.8813516699902</v>
      </c>
      <c r="F679">
        <v>6894.7</v>
      </c>
      <c r="G679">
        <v>11.3279686987019</v>
      </c>
      <c r="H679">
        <v>3.40687948922035</v>
      </c>
      <c r="I679">
        <v>24.7046062939413</v>
      </c>
      <c r="J679">
        <v>5.0795555447145002</v>
      </c>
      <c r="K679">
        <v>6686.3468737038702</v>
      </c>
      <c r="L679">
        <v>5983.4992406478996</v>
      </c>
      <c r="M679">
        <v>41.351542659956998</v>
      </c>
      <c r="N679">
        <v>0.73754125555113903</v>
      </c>
      <c r="O679">
        <v>12.193423934326299</v>
      </c>
      <c r="P679">
        <v>38.353333065778301</v>
      </c>
      <c r="Q679">
        <v>9.1822099549448005E-2</v>
      </c>
    </row>
    <row r="680" spans="1:17" x14ac:dyDescent="0.3">
      <c r="A680" t="s">
        <v>1495</v>
      </c>
      <c r="B680" t="s">
        <v>1496</v>
      </c>
      <c r="C680" t="s">
        <v>3133</v>
      </c>
      <c r="D680" t="s">
        <v>1497</v>
      </c>
      <c r="E680">
        <v>6612.0495713999999</v>
      </c>
      <c r="F680">
        <v>863.85</v>
      </c>
      <c r="G680">
        <v>-9.7466484889409699</v>
      </c>
      <c r="H680">
        <v>-8.8511022588703803</v>
      </c>
      <c r="I680">
        <v>26.2212498176197</v>
      </c>
      <c r="J680">
        <v>-1.3053945873781301</v>
      </c>
      <c r="K680">
        <v>943.37742187213701</v>
      </c>
      <c r="L680">
        <v>855.43806512535002</v>
      </c>
      <c r="M680">
        <v>29.475034561562602</v>
      </c>
      <c r="N680">
        <v>0.42010643795023001</v>
      </c>
      <c r="O680">
        <v>29.304856167158601</v>
      </c>
      <c r="P680">
        <v>46.043956043956001</v>
      </c>
      <c r="Q680">
        <v>-5.8766632876204997E-2</v>
      </c>
    </row>
    <row r="681" spans="1:17" x14ac:dyDescent="0.3">
      <c r="A681" t="s">
        <v>1498</v>
      </c>
      <c r="B681" t="s">
        <v>1499</v>
      </c>
      <c r="C681" t="s">
        <v>3125</v>
      </c>
      <c r="D681" t="s">
        <v>299</v>
      </c>
      <c r="E681">
        <v>6572.3085716400001</v>
      </c>
      <c r="F681">
        <v>2417.1</v>
      </c>
      <c r="G681">
        <v>100.074098833256</v>
      </c>
      <c r="H681">
        <v>24.962672038645099</v>
      </c>
      <c r="I681">
        <v>97.808072162975407</v>
      </c>
      <c r="J681">
        <v>2.2766403457849198</v>
      </c>
      <c r="K681">
        <v>2238.4162689621398</v>
      </c>
      <c r="L681">
        <v>1767.86389343515</v>
      </c>
      <c r="M681">
        <v>45.459545760632203</v>
      </c>
      <c r="N681">
        <v>0.81488709004777105</v>
      </c>
      <c r="O681">
        <v>8.3984940631335103</v>
      </c>
      <c r="P681">
        <v>154.070531350186</v>
      </c>
      <c r="Q681">
        <v>6.895817929031E-3</v>
      </c>
    </row>
    <row r="682" spans="1:17" hidden="1" x14ac:dyDescent="0.3">
      <c r="A682" t="s">
        <v>1500</v>
      </c>
      <c r="B682" t="s">
        <v>1501</v>
      </c>
      <c r="C682" t="s">
        <v>3131</v>
      </c>
      <c r="D682" t="s">
        <v>436</v>
      </c>
      <c r="E682">
        <v>6556.6752021000002</v>
      </c>
      <c r="F682">
        <v>1678.5</v>
      </c>
      <c r="G682">
        <v>20.0354427740305</v>
      </c>
      <c r="H682">
        <v>22.296476433521999</v>
      </c>
      <c r="I682">
        <v>41.688758699590203</v>
      </c>
      <c r="J682">
        <v>5.9543771206989602</v>
      </c>
      <c r="K682">
        <v>1539.4556560450101</v>
      </c>
      <c r="L682">
        <v>1374.7225709249699</v>
      </c>
      <c r="M682">
        <v>60.309665453833503</v>
      </c>
      <c r="N682">
        <v>2.35919952387929</v>
      </c>
      <c r="O682">
        <v>7.2386058981233203</v>
      </c>
      <c r="P682">
        <v>72.153846153846104</v>
      </c>
      <c r="Q682">
        <v>-7.3662113787199999E-3</v>
      </c>
    </row>
    <row r="683" spans="1:17" x14ac:dyDescent="0.3">
      <c r="A683" t="s">
        <v>1502</v>
      </c>
      <c r="B683" t="s">
        <v>1503</v>
      </c>
      <c r="C683" t="s">
        <v>3116</v>
      </c>
      <c r="D683" t="s">
        <v>539</v>
      </c>
      <c r="E683">
        <v>6499.6712327750001</v>
      </c>
      <c r="F683">
        <v>297.85000000000002</v>
      </c>
      <c r="G683">
        <v>-13.932297775244599</v>
      </c>
      <c r="H683">
        <v>-7.6643317031047403E-2</v>
      </c>
      <c r="I683">
        <v>-21.6041653074357</v>
      </c>
      <c r="J683">
        <v>3.6037285271683501</v>
      </c>
      <c r="K683">
        <v>308.09360750254302</v>
      </c>
      <c r="L683">
        <v>311.95014973559501</v>
      </c>
      <c r="M683">
        <v>37.156561677068801</v>
      </c>
      <c r="N683">
        <v>0.97805009308208002</v>
      </c>
      <c r="O683">
        <v>36.068490851099497</v>
      </c>
      <c r="P683">
        <v>10.498979781116599</v>
      </c>
      <c r="Q683">
        <v>6.9248491153858005E-2</v>
      </c>
    </row>
    <row r="684" spans="1:17" hidden="1" x14ac:dyDescent="0.3">
      <c r="A684" t="s">
        <v>1504</v>
      </c>
      <c r="B684" t="s">
        <v>1505</v>
      </c>
      <c r="C684" t="s">
        <v>3131</v>
      </c>
      <c r="D684" t="s">
        <v>1323</v>
      </c>
      <c r="E684">
        <v>6496.9056107910001</v>
      </c>
      <c r="F684">
        <v>1200.02</v>
      </c>
      <c r="G684">
        <v>-14.5303982737244</v>
      </c>
      <c r="H684">
        <v>5.6203156023757197</v>
      </c>
      <c r="I684">
        <v>-3.6004276290966399</v>
      </c>
      <c r="J684">
        <v>2.4232150146479698</v>
      </c>
      <c r="K684">
        <v>1186.5312112705301</v>
      </c>
      <c r="L684">
        <v>1152.38673916167</v>
      </c>
      <c r="M684">
        <v>63.340787818078198</v>
      </c>
      <c r="N684">
        <v>1.0097641481638699</v>
      </c>
      <c r="O684">
        <v>10.446492558457299</v>
      </c>
      <c r="P684">
        <v>13.0814172634753</v>
      </c>
    </row>
    <row r="685" spans="1:17" x14ac:dyDescent="0.3">
      <c r="A685" t="s">
        <v>1506</v>
      </c>
      <c r="B685" t="s">
        <v>1507</v>
      </c>
      <c r="C685" t="s">
        <v>3130</v>
      </c>
      <c r="D685" t="s">
        <v>414</v>
      </c>
      <c r="E685">
        <v>6486.0946487399997</v>
      </c>
      <c r="F685">
        <v>1438.85</v>
      </c>
      <c r="G685">
        <v>56.639580687602503</v>
      </c>
      <c r="H685">
        <v>1.57499465598682</v>
      </c>
      <c r="I685">
        <v>-0.87473813878242201</v>
      </c>
      <c r="J685">
        <v>2.4161843554431202</v>
      </c>
      <c r="K685">
        <v>1575.3364592027001</v>
      </c>
      <c r="L685">
        <v>1416.3537145758</v>
      </c>
      <c r="M685">
        <v>32.439006356300297</v>
      </c>
      <c r="N685">
        <v>0.35688453852019397</v>
      </c>
      <c r="O685">
        <v>33.842999617750301</v>
      </c>
      <c r="P685">
        <v>88.183363850379195</v>
      </c>
      <c r="Q685">
        <v>7.3210598917904005E-2</v>
      </c>
    </row>
    <row r="686" spans="1:17" x14ac:dyDescent="0.3">
      <c r="A686" t="s">
        <v>1508</v>
      </c>
      <c r="B686" t="s">
        <v>1509</v>
      </c>
      <c r="C686" t="s">
        <v>3128</v>
      </c>
      <c r="D686" t="s">
        <v>453</v>
      </c>
      <c r="E686">
        <v>6478.91772064</v>
      </c>
      <c r="F686">
        <v>1199.5999999999999</v>
      </c>
      <c r="G686">
        <v>-32.432685481437098</v>
      </c>
      <c r="H686">
        <v>-1.4172807277438999</v>
      </c>
      <c r="I686">
        <v>-3.76736115270554</v>
      </c>
      <c r="J686">
        <v>-0.92022772804265596</v>
      </c>
      <c r="K686">
        <v>1228.3494351878901</v>
      </c>
      <c r="L686">
        <v>1161.8656464594001</v>
      </c>
      <c r="M686">
        <v>21.188382364655801</v>
      </c>
      <c r="N686">
        <v>0.73153622930724704</v>
      </c>
      <c r="O686">
        <v>17.355785261753901</v>
      </c>
      <c r="P686">
        <v>28.5331618986392</v>
      </c>
      <c r="Q686">
        <v>-4.2777125000075002E-2</v>
      </c>
    </row>
    <row r="687" spans="1:17" hidden="1" x14ac:dyDescent="0.3">
      <c r="A687" t="s">
        <v>1510</v>
      </c>
      <c r="B687" t="s">
        <v>1511</v>
      </c>
      <c r="C687" t="s">
        <v>3131</v>
      </c>
      <c r="D687" t="s">
        <v>1002</v>
      </c>
      <c r="E687">
        <v>6453.7501448000003</v>
      </c>
      <c r="F687">
        <v>684.1</v>
      </c>
      <c r="G687">
        <v>157.58874569421499</v>
      </c>
      <c r="H687">
        <v>-1.7376493642485999</v>
      </c>
      <c r="I687">
        <v>27.8079550162829</v>
      </c>
      <c r="J687">
        <v>1.7762111372427001</v>
      </c>
      <c r="K687">
        <v>743.18915152474494</v>
      </c>
      <c r="L687">
        <v>611.09427071010998</v>
      </c>
      <c r="M687">
        <v>31.051632855535399</v>
      </c>
      <c r="N687">
        <v>0.59466401879844399</v>
      </c>
      <c r="O687">
        <v>33.123812308142099</v>
      </c>
      <c r="P687">
        <v>225.76190476190399</v>
      </c>
      <c r="Q687">
        <v>0.22796373831892799</v>
      </c>
    </row>
    <row r="688" spans="1:17" x14ac:dyDescent="0.3">
      <c r="A688" t="s">
        <v>1512</v>
      </c>
      <c r="B688" t="s">
        <v>1513</v>
      </c>
      <c r="C688" t="s">
        <v>3119</v>
      </c>
      <c r="D688" t="s">
        <v>48</v>
      </c>
      <c r="E688">
        <v>6449.0544641409997</v>
      </c>
      <c r="F688">
        <v>229.73</v>
      </c>
      <c r="G688">
        <v>58.012135099071202</v>
      </c>
      <c r="H688">
        <v>5.6987554054040501</v>
      </c>
      <c r="I688">
        <v>21.6752665933538</v>
      </c>
      <c r="J688">
        <v>-5.1595186287256301</v>
      </c>
      <c r="K688">
        <v>240.83844860589701</v>
      </c>
      <c r="L688">
        <v>205.69086055053199</v>
      </c>
      <c r="M688">
        <v>33.254553478247303</v>
      </c>
      <c r="N688">
        <v>1.260731336513</v>
      </c>
      <c r="O688">
        <v>23.945501240586701</v>
      </c>
      <c r="P688">
        <v>90.2525879917184</v>
      </c>
      <c r="Q688">
        <v>8.2587844079729994E-2</v>
      </c>
    </row>
    <row r="689" spans="1:17" hidden="1" x14ac:dyDescent="0.3">
      <c r="A689" t="s">
        <v>1514</v>
      </c>
      <c r="B689" t="s">
        <v>1515</v>
      </c>
      <c r="C689" t="s">
        <v>3131</v>
      </c>
      <c r="D689" t="s">
        <v>117</v>
      </c>
      <c r="E689">
        <v>6439.1463057599904</v>
      </c>
      <c r="F689">
        <v>411.3</v>
      </c>
      <c r="G689">
        <v>-3.3887536703538599</v>
      </c>
      <c r="H689">
        <v>4.6240478862062</v>
      </c>
      <c r="I689">
        <v>7.8353659300966401</v>
      </c>
      <c r="J689">
        <v>0.68817659937872599</v>
      </c>
      <c r="K689">
        <v>407.40873465923801</v>
      </c>
      <c r="M689">
        <v>32.416032038630199</v>
      </c>
      <c r="N689">
        <v>0.29950754477219199</v>
      </c>
      <c r="O689">
        <v>13.9435934840748</v>
      </c>
      <c r="P689">
        <v>26.514918486619401</v>
      </c>
    </row>
    <row r="690" spans="1:17" hidden="1" x14ac:dyDescent="0.3">
      <c r="A690" t="s">
        <v>1516</v>
      </c>
      <c r="B690" t="s">
        <v>1517</v>
      </c>
      <c r="C690" t="s">
        <v>3131</v>
      </c>
      <c r="D690" t="s">
        <v>48</v>
      </c>
      <c r="E690">
        <v>6412.48093341</v>
      </c>
      <c r="F690">
        <v>368.1</v>
      </c>
      <c r="G690">
        <v>-28.727616488208199</v>
      </c>
      <c r="H690">
        <v>2.0360930351831801</v>
      </c>
      <c r="I690">
        <v>-14.383759482306001</v>
      </c>
      <c r="J690">
        <v>0.13438417553151</v>
      </c>
      <c r="K690">
        <v>384.58129411764702</v>
      </c>
      <c r="M690">
        <v>29.757353201077901</v>
      </c>
      <c r="O690">
        <v>15.403422982884999</v>
      </c>
      <c r="P690">
        <v>0.84931506849314997</v>
      </c>
    </row>
    <row r="691" spans="1:17" x14ac:dyDescent="0.3">
      <c r="A691" t="s">
        <v>1518</v>
      </c>
      <c r="B691" t="s">
        <v>1519</v>
      </c>
      <c r="C691" t="s">
        <v>3130</v>
      </c>
      <c r="D691" t="s">
        <v>414</v>
      </c>
      <c r="E691">
        <v>6404.8328921499997</v>
      </c>
      <c r="F691">
        <v>329.35</v>
      </c>
      <c r="G691">
        <v>39.874354526572297</v>
      </c>
      <c r="H691">
        <v>10.604412980883801</v>
      </c>
      <c r="I691">
        <v>7.0431859026537502</v>
      </c>
      <c r="J691">
        <v>8.4448675848371906</v>
      </c>
      <c r="K691">
        <v>330.76452280229898</v>
      </c>
      <c r="L691">
        <v>300.21934536103498</v>
      </c>
      <c r="M691">
        <v>45.874438045927903</v>
      </c>
      <c r="N691">
        <v>2.9625800175602102</v>
      </c>
      <c r="O691">
        <v>14.9840595111583</v>
      </c>
      <c r="P691">
        <v>60.580204778156997</v>
      </c>
      <c r="Q691">
        <v>5.5844109455290003E-3</v>
      </c>
    </row>
    <row r="692" spans="1:17" x14ac:dyDescent="0.3">
      <c r="A692" t="s">
        <v>1520</v>
      </c>
      <c r="B692" t="s">
        <v>1521</v>
      </c>
      <c r="C692" t="s">
        <v>3128</v>
      </c>
      <c r="D692" t="s">
        <v>1522</v>
      </c>
      <c r="E692">
        <v>6392.8381181000004</v>
      </c>
      <c r="F692">
        <v>469</v>
      </c>
      <c r="G692">
        <v>2.9489536283420898</v>
      </c>
      <c r="H692">
        <v>1.30547589998782</v>
      </c>
      <c r="I692">
        <v>-17.193231413334999</v>
      </c>
      <c r="J692">
        <v>1.47675858565371</v>
      </c>
      <c r="K692">
        <v>495.345694439098</v>
      </c>
      <c r="L692">
        <v>467.54232452353602</v>
      </c>
      <c r="M692">
        <v>28.2671340378736</v>
      </c>
      <c r="N692">
        <v>0.825930089529617</v>
      </c>
      <c r="O692">
        <v>23.006396588486101</v>
      </c>
      <c r="P692">
        <v>37.0143149284253</v>
      </c>
    </row>
    <row r="693" spans="1:17" hidden="1" x14ac:dyDescent="0.3">
      <c r="A693" t="s">
        <v>1523</v>
      </c>
      <c r="B693" t="s">
        <v>1524</v>
      </c>
      <c r="C693" t="s">
        <v>3131</v>
      </c>
      <c r="D693" t="s">
        <v>1525</v>
      </c>
      <c r="E693">
        <v>6376.14107298</v>
      </c>
      <c r="F693">
        <v>499.8</v>
      </c>
      <c r="G693">
        <v>1.25917179810963</v>
      </c>
      <c r="H693">
        <v>0.84622978965028395</v>
      </c>
      <c r="I693">
        <v>-25.877973293019501</v>
      </c>
      <c r="J693">
        <v>3.3658618173865098</v>
      </c>
      <c r="K693">
        <v>535.41398005223698</v>
      </c>
      <c r="L693">
        <v>540.353549509201</v>
      </c>
      <c r="M693">
        <v>37.154672099189597</v>
      </c>
      <c r="N693">
        <v>0.72082047856687204</v>
      </c>
      <c r="O693">
        <v>32.452981192476898</v>
      </c>
      <c r="P693">
        <v>24.374766703993998</v>
      </c>
      <c r="Q693">
        <v>5.2542441237326001E-2</v>
      </c>
    </row>
    <row r="694" spans="1:17" hidden="1" x14ac:dyDescent="0.3">
      <c r="A694" t="s">
        <v>1526</v>
      </c>
      <c r="B694" t="s">
        <v>1527</v>
      </c>
      <c r="C694" t="s">
        <v>3131</v>
      </c>
      <c r="D694" t="s">
        <v>1528</v>
      </c>
      <c r="E694">
        <v>6374.6264978310001</v>
      </c>
      <c r="F694">
        <v>48.66</v>
      </c>
      <c r="G694">
        <v>-0.60717968260828303</v>
      </c>
      <c r="H694">
        <v>25.569764035858999</v>
      </c>
      <c r="I694">
        <v>36.916502390608599</v>
      </c>
      <c r="J694">
        <v>5.7261566688518997</v>
      </c>
      <c r="K694">
        <v>45.217648408794602</v>
      </c>
      <c r="L694">
        <v>37.929417222040101</v>
      </c>
      <c r="M694">
        <v>74.294139021393406</v>
      </c>
      <c r="N694">
        <v>0.855969460128575</v>
      </c>
      <c r="O694">
        <v>12.5154130702836</v>
      </c>
      <c r="P694">
        <v>78.241758241758205</v>
      </c>
      <c r="Q694">
        <v>0.20854430597489401</v>
      </c>
    </row>
    <row r="695" spans="1:17" x14ac:dyDescent="0.3">
      <c r="A695" t="s">
        <v>1529</v>
      </c>
      <c r="B695" t="s">
        <v>1530</v>
      </c>
      <c r="C695" t="s">
        <v>3127</v>
      </c>
      <c r="D695" t="s">
        <v>149</v>
      </c>
      <c r="E695">
        <v>6349.8892999999998</v>
      </c>
      <c r="F695">
        <v>338.95</v>
      </c>
      <c r="G695">
        <v>-33.561611827234501</v>
      </c>
      <c r="H695">
        <v>-3.3744482256059101</v>
      </c>
      <c r="I695">
        <v>-28.278549274260399</v>
      </c>
      <c r="J695">
        <v>-1.4492185206021799</v>
      </c>
      <c r="K695">
        <v>397.44821646994097</v>
      </c>
      <c r="L695">
        <v>412.86174868075398</v>
      </c>
      <c r="M695">
        <v>14.9217270217611</v>
      </c>
      <c r="N695">
        <v>0.60331720861400395</v>
      </c>
      <c r="O695">
        <v>61.528249004277903</v>
      </c>
      <c r="P695">
        <v>0.86296682041362405</v>
      </c>
      <c r="Q695">
        <v>6.1169361981312002E-2</v>
      </c>
    </row>
    <row r="696" spans="1:17" x14ac:dyDescent="0.3">
      <c r="A696" t="s">
        <v>1531</v>
      </c>
      <c r="B696" t="s">
        <v>1532</v>
      </c>
      <c r="C696" t="s">
        <v>3124</v>
      </c>
      <c r="D696" t="s">
        <v>394</v>
      </c>
      <c r="E696">
        <v>6348.4119534049996</v>
      </c>
      <c r="F696">
        <v>204.35</v>
      </c>
      <c r="G696">
        <v>137.487587411497</v>
      </c>
      <c r="H696">
        <v>-2.7037704312948101</v>
      </c>
      <c r="I696">
        <v>9.7669442579210592</v>
      </c>
      <c r="J696">
        <v>-2.12732092579621</v>
      </c>
      <c r="K696">
        <v>213.72812610529499</v>
      </c>
      <c r="L696">
        <v>186.973960920731</v>
      </c>
      <c r="M696">
        <v>23.384077081252201</v>
      </c>
      <c r="N696">
        <v>1.52810242680176</v>
      </c>
      <c r="O696">
        <v>12.3856129190115</v>
      </c>
      <c r="P696">
        <v>186.60589060308499</v>
      </c>
      <c r="Q696">
        <v>0.13254425730536101</v>
      </c>
    </row>
    <row r="697" spans="1:17" hidden="1" x14ac:dyDescent="0.3">
      <c r="A697" t="s">
        <v>1533</v>
      </c>
      <c r="B697" t="s">
        <v>1534</v>
      </c>
      <c r="C697" t="s">
        <v>3131</v>
      </c>
      <c r="D697" t="s">
        <v>48</v>
      </c>
      <c r="E697">
        <v>6347.84</v>
      </c>
      <c r="F697">
        <v>90</v>
      </c>
      <c r="G697">
        <v>-28.44986767156</v>
      </c>
      <c r="H697">
        <v>5.1136154348715399</v>
      </c>
      <c r="I697">
        <v>-11.7354359388418</v>
      </c>
      <c r="J697">
        <v>-1.91967711176943</v>
      </c>
      <c r="K697">
        <v>89.835045351491999</v>
      </c>
      <c r="L697">
        <v>91.465758505178997</v>
      </c>
      <c r="M697">
        <v>53.081674366169402</v>
      </c>
      <c r="N697">
        <v>1.5030303030303001</v>
      </c>
      <c r="O697">
        <v>9.44444444444445</v>
      </c>
      <c r="P697">
        <v>5.8823529411764701</v>
      </c>
    </row>
    <row r="698" spans="1:17" x14ac:dyDescent="0.3">
      <c r="A698" t="s">
        <v>1535</v>
      </c>
      <c r="B698" t="s">
        <v>1536</v>
      </c>
      <c r="C698" t="s">
        <v>3120</v>
      </c>
      <c r="D698" t="s">
        <v>51</v>
      </c>
      <c r="E698">
        <v>6333.0410458249999</v>
      </c>
      <c r="F698">
        <v>1248.6500000000001</v>
      </c>
      <c r="G698">
        <v>166.18643705993301</v>
      </c>
      <c r="H698">
        <v>-2.7527752180879901</v>
      </c>
      <c r="I698">
        <v>8.96244483126193</v>
      </c>
      <c r="J698">
        <v>-1.4669736348851199</v>
      </c>
      <c r="K698">
        <v>1359.1154318690001</v>
      </c>
      <c r="L698">
        <v>1148.28118143291</v>
      </c>
      <c r="M698">
        <v>26.379680815835499</v>
      </c>
      <c r="N698">
        <v>0.46042257455035601</v>
      </c>
      <c r="O698">
        <v>27.337524526488501</v>
      </c>
      <c r="P698">
        <v>189.00590209466401</v>
      </c>
      <c r="Q698">
        <v>0.113055834850665</v>
      </c>
    </row>
    <row r="699" spans="1:17" x14ac:dyDescent="0.3">
      <c r="A699" t="s">
        <v>1537</v>
      </c>
      <c r="B699" t="s">
        <v>1538</v>
      </c>
      <c r="C699" t="s">
        <v>3126</v>
      </c>
      <c r="D699" t="s">
        <v>133</v>
      </c>
      <c r="E699">
        <v>6327.304408</v>
      </c>
      <c r="F699">
        <v>898</v>
      </c>
      <c r="G699">
        <v>17.930609530435699</v>
      </c>
      <c r="H699">
        <v>1.0151286433865401</v>
      </c>
      <c r="I699">
        <v>3.75495401035284E-2</v>
      </c>
      <c r="J699">
        <v>2.7438053024728499</v>
      </c>
      <c r="K699">
        <v>941.62865110796201</v>
      </c>
      <c r="L699">
        <v>883.19163185735999</v>
      </c>
      <c r="M699">
        <v>32.306045960779201</v>
      </c>
      <c r="N699">
        <v>1.02453412415929</v>
      </c>
      <c r="O699">
        <v>17.9008908685968</v>
      </c>
      <c r="P699">
        <v>45.767389010632201</v>
      </c>
      <c r="Q699">
        <v>2.8798828546996998E-2</v>
      </c>
    </row>
    <row r="700" spans="1:17" x14ac:dyDescent="0.3">
      <c r="A700" t="s">
        <v>1539</v>
      </c>
      <c r="B700" t="s">
        <v>1540</v>
      </c>
      <c r="C700" t="s">
        <v>3119</v>
      </c>
      <c r="D700" t="s">
        <v>48</v>
      </c>
      <c r="E700">
        <v>6324.7511517599996</v>
      </c>
      <c r="F700">
        <v>37.65</v>
      </c>
      <c r="G700">
        <v>44.927741853915798</v>
      </c>
      <c r="H700">
        <v>-2.5751506793089201</v>
      </c>
      <c r="I700">
        <v>-9.8264235576152608</v>
      </c>
      <c r="J700">
        <v>-6.5279943264696199</v>
      </c>
      <c r="K700">
        <v>43.7264523922181</v>
      </c>
      <c r="L700">
        <v>40.629593896287901</v>
      </c>
      <c r="M700">
        <v>28.511689583117999</v>
      </c>
      <c r="N700">
        <v>0.75863289499271602</v>
      </c>
      <c r="O700">
        <v>52.722443559096902</v>
      </c>
      <c r="P700">
        <v>66.186850373742104</v>
      </c>
      <c r="Q700">
        <v>0.12548557174772501</v>
      </c>
    </row>
    <row r="701" spans="1:17" x14ac:dyDescent="0.3">
      <c r="A701" t="s">
        <v>1541</v>
      </c>
      <c r="B701" t="s">
        <v>1542</v>
      </c>
      <c r="C701" t="s">
        <v>3118</v>
      </c>
      <c r="D701" t="s">
        <v>366</v>
      </c>
      <c r="E701">
        <v>6319.6499181199997</v>
      </c>
      <c r="F701">
        <v>276.10000000000002</v>
      </c>
      <c r="G701">
        <v>-45.605962423766101</v>
      </c>
      <c r="H701">
        <v>-1.0966535137837099</v>
      </c>
      <c r="I701">
        <v>-17.7271640062899</v>
      </c>
      <c r="J701">
        <v>2.9476371412059001</v>
      </c>
      <c r="K701">
        <v>296.02206239089998</v>
      </c>
      <c r="L701">
        <v>310.642884639736</v>
      </c>
      <c r="M701">
        <v>28.0301776253086</v>
      </c>
      <c r="N701">
        <v>0.45217870167287599</v>
      </c>
      <c r="O701">
        <v>42.158638174574399</v>
      </c>
      <c r="P701">
        <v>6.9533217121828503</v>
      </c>
      <c r="Q701">
        <v>-2.3170834392495999E-2</v>
      </c>
    </row>
    <row r="702" spans="1:17" hidden="1" x14ac:dyDescent="0.3">
      <c r="A702" t="s">
        <v>1543</v>
      </c>
      <c r="B702" t="s">
        <v>1544</v>
      </c>
      <c r="C702" t="s">
        <v>3131</v>
      </c>
      <c r="D702" t="s">
        <v>1036</v>
      </c>
      <c r="E702">
        <v>6266.1528877000001</v>
      </c>
      <c r="F702">
        <v>113</v>
      </c>
      <c r="G702">
        <v>-26.963191654729702</v>
      </c>
      <c r="I702">
        <v>-11.300653330146201</v>
      </c>
      <c r="M702">
        <v>50</v>
      </c>
      <c r="N702">
        <v>0.2</v>
      </c>
      <c r="O702">
        <v>1.76991150442478</v>
      </c>
      <c r="P702">
        <v>0</v>
      </c>
    </row>
    <row r="703" spans="1:17" x14ac:dyDescent="0.3">
      <c r="A703" t="s">
        <v>1545</v>
      </c>
      <c r="B703" t="s">
        <v>1546</v>
      </c>
      <c r="C703" t="s">
        <v>3127</v>
      </c>
      <c r="D703" t="s">
        <v>159</v>
      </c>
      <c r="E703">
        <v>6256.1742460599999</v>
      </c>
      <c r="F703">
        <v>400.6</v>
      </c>
      <c r="G703">
        <v>44.109822054954897</v>
      </c>
      <c r="H703">
        <v>10.396343989814399</v>
      </c>
      <c r="I703">
        <v>13.0210964436816</v>
      </c>
      <c r="J703">
        <v>8.4209133549961894</v>
      </c>
      <c r="K703">
        <v>403.12549274339</v>
      </c>
      <c r="L703">
        <v>353.88596543501097</v>
      </c>
      <c r="M703">
        <v>47.7859814609523</v>
      </c>
      <c r="N703">
        <v>1.0144892322207499</v>
      </c>
      <c r="O703">
        <v>12.5811283075386</v>
      </c>
      <c r="P703">
        <v>77.217429772174299</v>
      </c>
      <c r="Q703">
        <v>0.18015951192086899</v>
      </c>
    </row>
    <row r="704" spans="1:17" x14ac:dyDescent="0.3">
      <c r="A704" t="s">
        <v>1547</v>
      </c>
      <c r="B704" t="s">
        <v>1548</v>
      </c>
      <c r="C704" t="s">
        <v>3127</v>
      </c>
      <c r="D704" t="s">
        <v>265</v>
      </c>
      <c r="E704">
        <v>6231.9703908800002</v>
      </c>
      <c r="F704">
        <v>1386.2</v>
      </c>
      <c r="G704">
        <v>-42.127223504205197</v>
      </c>
      <c r="H704">
        <v>3.1826516618024998</v>
      </c>
      <c r="I704">
        <v>-12.3525467382808</v>
      </c>
      <c r="J704">
        <v>5.4771538447940697</v>
      </c>
      <c r="K704">
        <v>1408.91541667656</v>
      </c>
      <c r="L704">
        <v>1417.2113674514801</v>
      </c>
      <c r="M704">
        <v>36.841863076103699</v>
      </c>
      <c r="N704">
        <v>0.40183521202411998</v>
      </c>
      <c r="O704">
        <v>30.212090607415899</v>
      </c>
      <c r="P704">
        <v>21.2667308197008</v>
      </c>
      <c r="Q704">
        <v>-5.2671071181870997E-2</v>
      </c>
    </row>
    <row r="705" spans="1:17" x14ac:dyDescent="0.3">
      <c r="A705" t="s">
        <v>1549</v>
      </c>
      <c r="B705" t="s">
        <v>1550</v>
      </c>
      <c r="C705" t="s">
        <v>3116</v>
      </c>
      <c r="D705" t="s">
        <v>24</v>
      </c>
      <c r="E705">
        <v>6203.1948084309997</v>
      </c>
      <c r="F705">
        <v>23.71</v>
      </c>
      <c r="G705">
        <v>-12.8916124208724</v>
      </c>
      <c r="H705">
        <v>6.5794134804741597</v>
      </c>
      <c r="I705">
        <v>-27.520000404014102</v>
      </c>
      <c r="J705">
        <v>5.5667936527425503</v>
      </c>
      <c r="K705">
        <v>24.954114240394901</v>
      </c>
      <c r="L705">
        <v>25.6653202566715</v>
      </c>
      <c r="M705">
        <v>37.456246784984799</v>
      </c>
      <c r="N705">
        <v>1.2458348705212301</v>
      </c>
      <c r="O705">
        <v>55.553458740554397</v>
      </c>
      <c r="P705">
        <v>11.978577902701799</v>
      </c>
      <c r="Q705">
        <v>0.107043361822194</v>
      </c>
    </row>
    <row r="706" spans="1:17" x14ac:dyDescent="0.3">
      <c r="A706" t="s">
        <v>1551</v>
      </c>
      <c r="B706" t="s">
        <v>1552</v>
      </c>
      <c r="C706" t="s">
        <v>611</v>
      </c>
      <c r="D706" t="s">
        <v>453</v>
      </c>
      <c r="E706">
        <v>6178.6328857549997</v>
      </c>
      <c r="F706">
        <v>864.55</v>
      </c>
      <c r="G706">
        <v>-23.0083111200099</v>
      </c>
      <c r="H706">
        <v>-5.3824341700889402</v>
      </c>
      <c r="I706">
        <v>-2.9717065965102001</v>
      </c>
      <c r="J706">
        <v>0.35327524454860099</v>
      </c>
      <c r="K706">
        <v>925.93919849367001</v>
      </c>
      <c r="L706">
        <v>869.15304120711005</v>
      </c>
      <c r="M706">
        <v>21.772413968801299</v>
      </c>
      <c r="N706">
        <v>0.30558715632711603</v>
      </c>
      <c r="O706">
        <v>30.472500144583801</v>
      </c>
      <c r="P706">
        <v>25.899228192806099</v>
      </c>
      <c r="Q706">
        <v>0.14154079452986901</v>
      </c>
    </row>
    <row r="707" spans="1:17" hidden="1" x14ac:dyDescent="0.3">
      <c r="A707" t="s">
        <v>1553</v>
      </c>
      <c r="B707" t="s">
        <v>1554</v>
      </c>
      <c r="C707" t="s">
        <v>3131</v>
      </c>
      <c r="D707" t="s">
        <v>280</v>
      </c>
      <c r="E707">
        <v>6114.726061245</v>
      </c>
      <c r="F707">
        <v>3621.55</v>
      </c>
      <c r="G707">
        <v>679.02699363237298</v>
      </c>
      <c r="H707">
        <v>34.207756985836603</v>
      </c>
      <c r="I707">
        <v>237.11439726928401</v>
      </c>
      <c r="J707">
        <v>10.892872968495301</v>
      </c>
      <c r="K707">
        <v>2872.87539271588</v>
      </c>
      <c r="L707">
        <v>1817.98502929541</v>
      </c>
      <c r="M707">
        <v>62.2901828613318</v>
      </c>
      <c r="N707">
        <v>0.82678257672760802</v>
      </c>
      <c r="O707">
        <v>10.8641327608344</v>
      </c>
      <c r="P707">
        <v>695.50796265787994</v>
      </c>
      <c r="Q707">
        <v>0.298745922955999</v>
      </c>
    </row>
    <row r="708" spans="1:17" x14ac:dyDescent="0.3">
      <c r="A708" t="s">
        <v>1555</v>
      </c>
      <c r="B708" t="s">
        <v>1556</v>
      </c>
      <c r="C708" t="s">
        <v>3134</v>
      </c>
      <c r="D708" t="s">
        <v>159</v>
      </c>
      <c r="E708">
        <v>6094.3137813449903</v>
      </c>
      <c r="F708">
        <v>166.05</v>
      </c>
      <c r="G708">
        <v>154.728657456175</v>
      </c>
      <c r="H708">
        <v>-12.2216414526936</v>
      </c>
      <c r="I708">
        <v>9.0032753909627008</v>
      </c>
      <c r="J708">
        <v>-3.1199679266399398</v>
      </c>
      <c r="K708">
        <v>191.75858642887201</v>
      </c>
      <c r="L708">
        <v>156.62790221154199</v>
      </c>
      <c r="M708">
        <v>15.6661892147545</v>
      </c>
      <c r="N708">
        <v>0.33952133693679099</v>
      </c>
      <c r="O708">
        <v>35.290575127973398</v>
      </c>
      <c r="P708">
        <v>174.917218543046</v>
      </c>
    </row>
    <row r="709" spans="1:17" x14ac:dyDescent="0.3">
      <c r="A709" t="s">
        <v>1557</v>
      </c>
      <c r="B709" t="s">
        <v>1558</v>
      </c>
      <c r="C709" t="s">
        <v>3122</v>
      </c>
      <c r="D709" t="s">
        <v>192</v>
      </c>
      <c r="E709">
        <v>6085.3603552650002</v>
      </c>
      <c r="F709">
        <v>2120.0500000000002</v>
      </c>
      <c r="G709">
        <v>100.929379328431</v>
      </c>
      <c r="H709">
        <v>-9.6179949031006196</v>
      </c>
      <c r="I709">
        <v>32.030008527864801</v>
      </c>
      <c r="J709">
        <v>2.6396644880554199</v>
      </c>
      <c r="K709">
        <v>2340.5684313596198</v>
      </c>
      <c r="L709">
        <v>1959.8392544604501</v>
      </c>
      <c r="M709">
        <v>26.161851255780999</v>
      </c>
      <c r="N709">
        <v>1.1698873184195</v>
      </c>
      <c r="O709">
        <v>39.246715879342403</v>
      </c>
      <c r="P709">
        <v>145.205875549387</v>
      </c>
      <c r="Q709">
        <v>0.13874858461544301</v>
      </c>
    </row>
    <row r="710" spans="1:17" x14ac:dyDescent="0.3">
      <c r="A710" t="s">
        <v>1559</v>
      </c>
      <c r="B710" t="s">
        <v>1560</v>
      </c>
      <c r="C710" t="s">
        <v>3120</v>
      </c>
      <c r="D710" t="s">
        <v>51</v>
      </c>
      <c r="E710">
        <v>6042.3357882099999</v>
      </c>
      <c r="F710">
        <v>1476.1</v>
      </c>
      <c r="G710">
        <v>13.957845308898101</v>
      </c>
      <c r="H710">
        <v>0.41623786008555003</v>
      </c>
      <c r="I710">
        <v>15.225018655063201</v>
      </c>
      <c r="J710">
        <v>-3.0996951578270999</v>
      </c>
      <c r="K710">
        <v>1533.43588616391</v>
      </c>
      <c r="L710">
        <v>1337.0010366521401</v>
      </c>
      <c r="M710">
        <v>21.152534850270701</v>
      </c>
      <c r="N710">
        <v>0.50743630157935504</v>
      </c>
      <c r="O710">
        <v>23.501117810446399</v>
      </c>
      <c r="P710">
        <v>46.956045597092903</v>
      </c>
      <c r="Q710">
        <v>2.9758562429805999E-2</v>
      </c>
    </row>
    <row r="711" spans="1:17" hidden="1" x14ac:dyDescent="0.3">
      <c r="A711" t="s">
        <v>1561</v>
      </c>
      <c r="B711" t="s">
        <v>1562</v>
      </c>
      <c r="C711" t="s">
        <v>3131</v>
      </c>
      <c r="D711" t="s">
        <v>209</v>
      </c>
      <c r="E711">
        <v>6031.0022413549996</v>
      </c>
      <c r="F711">
        <v>503.2</v>
      </c>
      <c r="G711">
        <v>126.38595003625601</v>
      </c>
      <c r="H711">
        <v>32.276427971554199</v>
      </c>
      <c r="I711">
        <v>33.6778736318211</v>
      </c>
      <c r="J711">
        <v>-4.1151351649057997</v>
      </c>
      <c r="K711">
        <v>469.64510003843401</v>
      </c>
      <c r="L711">
        <v>366.708473525268</v>
      </c>
      <c r="M711">
        <v>39.357158475749898</v>
      </c>
      <c r="N711">
        <v>1.8165921066739401</v>
      </c>
      <c r="O711">
        <v>22.9928457869634</v>
      </c>
      <c r="P711">
        <v>156.060636122955</v>
      </c>
      <c r="Q711">
        <v>0.18102474511576599</v>
      </c>
    </row>
    <row r="712" spans="1:17" x14ac:dyDescent="0.3">
      <c r="A712" t="s">
        <v>1563</v>
      </c>
      <c r="B712" t="s">
        <v>1564</v>
      </c>
      <c r="C712" t="s">
        <v>3130</v>
      </c>
      <c r="D712" t="s">
        <v>268</v>
      </c>
      <c r="E712">
        <v>6025.86712704</v>
      </c>
      <c r="F712">
        <v>820.55</v>
      </c>
      <c r="G712">
        <v>-11.0677053756117</v>
      </c>
      <c r="H712">
        <v>6.0672189558691496</v>
      </c>
      <c r="I712">
        <v>-6.70993101770003</v>
      </c>
      <c r="J712">
        <v>-2.9736865563772001</v>
      </c>
      <c r="K712">
        <v>812.56119701987905</v>
      </c>
      <c r="L712">
        <v>780.08362507375205</v>
      </c>
      <c r="M712">
        <v>43.138669809544801</v>
      </c>
      <c r="N712">
        <v>2.0603712343454998</v>
      </c>
      <c r="O712">
        <v>9.6825300103588994</v>
      </c>
      <c r="P712">
        <v>27.217054263565799</v>
      </c>
      <c r="Q712">
        <v>-2.606834025152E-3</v>
      </c>
    </row>
    <row r="713" spans="1:17" hidden="1" x14ac:dyDescent="0.3">
      <c r="A713" t="s">
        <v>1565</v>
      </c>
      <c r="B713" t="s">
        <v>1566</v>
      </c>
      <c r="C713" t="s">
        <v>3131</v>
      </c>
      <c r="D713" t="s">
        <v>51</v>
      </c>
      <c r="E713">
        <v>6024.9720562499997</v>
      </c>
      <c r="F713">
        <v>757.95</v>
      </c>
      <c r="G713">
        <v>54.534031985317903</v>
      </c>
      <c r="H713">
        <v>21.0081108477155</v>
      </c>
      <c r="I713">
        <v>19.210138674463099</v>
      </c>
      <c r="J713">
        <v>6.1644091604544098</v>
      </c>
      <c r="K713">
        <v>640.69838461931204</v>
      </c>
      <c r="L713">
        <v>554.26118302573605</v>
      </c>
      <c r="M713">
        <v>88.150665405982394</v>
      </c>
      <c r="N713">
        <v>0.68160658488897596</v>
      </c>
      <c r="O713">
        <v>0.93014051058777303</v>
      </c>
      <c r="P713">
        <v>89.962406015037601</v>
      </c>
      <c r="Q713">
        <v>0.13097036649713201</v>
      </c>
    </row>
    <row r="714" spans="1:17" hidden="1" x14ac:dyDescent="0.3">
      <c r="A714" t="s">
        <v>1567</v>
      </c>
      <c r="B714" t="s">
        <v>1568</v>
      </c>
      <c r="C714" t="s">
        <v>3131</v>
      </c>
      <c r="D714" t="s">
        <v>83</v>
      </c>
      <c r="E714">
        <v>6012.0580282199999</v>
      </c>
      <c r="F714">
        <v>2318</v>
      </c>
      <c r="G714">
        <v>43.3332395363065</v>
      </c>
      <c r="H714">
        <v>6.9768602933704003</v>
      </c>
      <c r="I714">
        <v>64.881583666948202</v>
      </c>
      <c r="J714">
        <v>-6.7677440381621601</v>
      </c>
      <c r="K714">
        <v>2220.0535570591001</v>
      </c>
      <c r="L714">
        <v>1718.1519157586299</v>
      </c>
      <c r="M714">
        <v>27.6172451649024</v>
      </c>
      <c r="N714">
        <v>0.58085777431070795</v>
      </c>
      <c r="O714">
        <v>14.322691975841201</v>
      </c>
      <c r="P714">
        <v>103.333333333333</v>
      </c>
      <c r="Q714">
        <v>0.114051864152739</v>
      </c>
    </row>
    <row r="715" spans="1:17" x14ac:dyDescent="0.3">
      <c r="A715" t="s">
        <v>1569</v>
      </c>
      <c r="B715" t="s">
        <v>1570</v>
      </c>
      <c r="C715" t="s">
        <v>611</v>
      </c>
      <c r="D715" t="s">
        <v>611</v>
      </c>
      <c r="E715">
        <v>5980.5209299999997</v>
      </c>
      <c r="F715">
        <v>298.25</v>
      </c>
      <c r="G715">
        <v>-41.221808016173</v>
      </c>
      <c r="H715">
        <v>-11.1018541783881</v>
      </c>
      <c r="I715">
        <v>-17.4806337320415</v>
      </c>
      <c r="J715">
        <v>-3.9520143818043598</v>
      </c>
      <c r="K715">
        <v>339.54400126195901</v>
      </c>
      <c r="L715">
        <v>345.415513909217</v>
      </c>
      <c r="M715">
        <v>19.701408403102601</v>
      </c>
      <c r="N715">
        <v>0.47375694152339398</v>
      </c>
      <c r="O715">
        <v>46.504610226320104</v>
      </c>
      <c r="P715">
        <v>11.391223155929</v>
      </c>
      <c r="Q715">
        <v>8.1882141447692999E-2</v>
      </c>
    </row>
    <row r="716" spans="1:17" x14ac:dyDescent="0.3">
      <c r="A716" t="s">
        <v>1571</v>
      </c>
      <c r="B716" t="s">
        <v>1572</v>
      </c>
      <c r="C716" t="s">
        <v>3122</v>
      </c>
      <c r="D716" t="s">
        <v>192</v>
      </c>
      <c r="E716">
        <v>5976.3061237000002</v>
      </c>
      <c r="F716">
        <v>416.05</v>
      </c>
      <c r="G716">
        <v>8.8105922453994108</v>
      </c>
      <c r="H716">
        <v>-14.485493696531501</v>
      </c>
      <c r="I716">
        <v>10.910462047448</v>
      </c>
      <c r="J716">
        <v>-1.3976912961665899</v>
      </c>
      <c r="K716">
        <v>485.26213690508501</v>
      </c>
      <c r="L716">
        <v>431.40354940012298</v>
      </c>
      <c r="M716">
        <v>17.4870790627205</v>
      </c>
      <c r="N716">
        <v>0.75116091226512305</v>
      </c>
      <c r="O716">
        <v>34.491046749188698</v>
      </c>
      <c r="P716">
        <v>53.213036273246097</v>
      </c>
      <c r="Q716">
        <v>0.11383893903063701</v>
      </c>
    </row>
    <row r="717" spans="1:17" hidden="1" x14ac:dyDescent="0.3">
      <c r="A717" t="s">
        <v>1573</v>
      </c>
      <c r="B717" t="s">
        <v>1574</v>
      </c>
      <c r="C717" t="s">
        <v>3128</v>
      </c>
      <c r="D717" t="s">
        <v>51</v>
      </c>
      <c r="E717">
        <v>5947.5551684149996</v>
      </c>
      <c r="F717">
        <v>1367.45</v>
      </c>
      <c r="G717">
        <v>-5.0509500025142096</v>
      </c>
      <c r="H717">
        <v>7.0769324072301103</v>
      </c>
      <c r="I717">
        <v>9.9499261520057303</v>
      </c>
      <c r="J717">
        <v>7.93493878078392</v>
      </c>
      <c r="K717">
        <v>1326.3567084183701</v>
      </c>
      <c r="M717">
        <v>53.953645592332201</v>
      </c>
      <c r="N717">
        <v>0.80298277291136699</v>
      </c>
      <c r="O717">
        <v>10.490328714029699</v>
      </c>
      <c r="P717">
        <v>40.974226804123703</v>
      </c>
    </row>
    <row r="718" spans="1:17" x14ac:dyDescent="0.3">
      <c r="A718" t="s">
        <v>1575</v>
      </c>
      <c r="B718" t="s">
        <v>1576</v>
      </c>
      <c r="C718" t="s">
        <v>3118</v>
      </c>
      <c r="D718" t="s">
        <v>40</v>
      </c>
      <c r="E718">
        <v>5906.9011143999996</v>
      </c>
      <c r="F718">
        <v>365.05</v>
      </c>
      <c r="G718">
        <v>-1.37716005258393</v>
      </c>
      <c r="H718">
        <v>-8.9518271263337201</v>
      </c>
      <c r="I718">
        <v>-8.2572353970980306</v>
      </c>
      <c r="J718">
        <v>-0.40846346436516701</v>
      </c>
      <c r="K718">
        <v>389.47536878980299</v>
      </c>
      <c r="L718">
        <v>367.99977002202502</v>
      </c>
      <c r="M718">
        <v>27.571506685860101</v>
      </c>
      <c r="N718">
        <v>0.28236493611661601</v>
      </c>
      <c r="O718">
        <v>33.173537871524402</v>
      </c>
      <c r="P718">
        <v>27.114593225704301</v>
      </c>
      <c r="Q718">
        <v>-1.3165177218195E-2</v>
      </c>
    </row>
    <row r="719" spans="1:17" hidden="1" x14ac:dyDescent="0.3">
      <c r="A719" t="s">
        <v>1577</v>
      </c>
      <c r="B719" t="s">
        <v>1578</v>
      </c>
      <c r="C719" t="s">
        <v>3131</v>
      </c>
      <c r="D719" t="s">
        <v>253</v>
      </c>
      <c r="E719">
        <v>5892.5175096200001</v>
      </c>
      <c r="F719">
        <v>5398.95</v>
      </c>
      <c r="G719">
        <v>77.165243795697094</v>
      </c>
      <c r="H719">
        <v>2.51188703305005</v>
      </c>
      <c r="I719">
        <v>23.330801080366498</v>
      </c>
      <c r="J719">
        <v>1.52709185129313</v>
      </c>
      <c r="K719">
        <v>5295.5033335796898</v>
      </c>
      <c r="L719">
        <v>4424.7188124572203</v>
      </c>
      <c r="M719">
        <v>45.407630425881599</v>
      </c>
      <c r="N719">
        <v>0.94153042850088697</v>
      </c>
      <c r="O719">
        <v>6.8726326415321504</v>
      </c>
      <c r="P719">
        <v>127.113831398283</v>
      </c>
      <c r="Q719">
        <v>0.14906225474201101</v>
      </c>
    </row>
    <row r="720" spans="1:17" hidden="1" x14ac:dyDescent="0.3">
      <c r="A720" t="s">
        <v>1579</v>
      </c>
      <c r="B720" t="s">
        <v>1580</v>
      </c>
      <c r="C720" t="s">
        <v>3131</v>
      </c>
      <c r="D720" t="s">
        <v>268</v>
      </c>
      <c r="E720">
        <v>5876.799212375</v>
      </c>
      <c r="F720">
        <v>486.85</v>
      </c>
      <c r="G720">
        <v>250.37185251444501</v>
      </c>
      <c r="H720">
        <v>17.920433616689699</v>
      </c>
      <c r="I720">
        <v>188.20606120249499</v>
      </c>
      <c r="J720">
        <v>3.8387095218293199</v>
      </c>
      <c r="K720">
        <v>428.94833724005599</v>
      </c>
      <c r="L720">
        <v>267.03652521905599</v>
      </c>
      <c r="M720">
        <v>43.701308391137196</v>
      </c>
      <c r="N720">
        <v>0.210629901865274</v>
      </c>
      <c r="O720">
        <v>23.241244736571801</v>
      </c>
      <c r="P720">
        <v>375.34661198984497</v>
      </c>
      <c r="Q720">
        <v>0.23554919314953801</v>
      </c>
    </row>
    <row r="721" spans="1:17" x14ac:dyDescent="0.3">
      <c r="A721" t="s">
        <v>1581</v>
      </c>
      <c r="B721" t="s">
        <v>1582</v>
      </c>
      <c r="C721" t="s">
        <v>3127</v>
      </c>
      <c r="D721" t="s">
        <v>611</v>
      </c>
      <c r="E721">
        <v>5850.4590083249996</v>
      </c>
      <c r="F721">
        <v>333.35</v>
      </c>
      <c r="G721">
        <v>-3.4326626422295599</v>
      </c>
      <c r="H721">
        <v>5.4623877563001102</v>
      </c>
      <c r="I721">
        <v>-6.67572042622779</v>
      </c>
      <c r="J721">
        <v>-1.3725239601558901</v>
      </c>
      <c r="K721">
        <v>360.07031497556397</v>
      </c>
      <c r="L721">
        <v>336.49285268850002</v>
      </c>
      <c r="M721">
        <v>30.9835905226169</v>
      </c>
      <c r="N721">
        <v>0.78160728263838597</v>
      </c>
      <c r="O721">
        <v>31.483425828708501</v>
      </c>
      <c r="P721">
        <v>33.848624774141697</v>
      </c>
      <c r="Q721">
        <v>0.10655304727611201</v>
      </c>
    </row>
    <row r="722" spans="1:17" x14ac:dyDescent="0.3">
      <c r="A722" t="s">
        <v>1583</v>
      </c>
      <c r="B722" t="s">
        <v>1584</v>
      </c>
      <c r="C722" t="s">
        <v>3122</v>
      </c>
      <c r="D722" t="s">
        <v>265</v>
      </c>
      <c r="E722">
        <v>5849.8515841600001</v>
      </c>
      <c r="F722">
        <v>2148.0500000000002</v>
      </c>
      <c r="G722">
        <v>-23.9830981785741</v>
      </c>
      <c r="H722">
        <v>-3.56507788546</v>
      </c>
      <c r="I722">
        <v>6.8261017253559597</v>
      </c>
      <c r="J722">
        <v>-1.8056127075767201</v>
      </c>
      <c r="K722">
        <v>2392.6733210666398</v>
      </c>
      <c r="L722">
        <v>2306.3879378420902</v>
      </c>
      <c r="M722">
        <v>20.870834988090401</v>
      </c>
      <c r="N722">
        <v>0.53745157695083501</v>
      </c>
      <c r="O722">
        <v>30.0714601615418</v>
      </c>
      <c r="P722">
        <v>24.886627906976699</v>
      </c>
      <c r="Q722">
        <v>6.9173219299418998E-2</v>
      </c>
    </row>
    <row r="723" spans="1:17" x14ac:dyDescent="0.3">
      <c r="A723" t="s">
        <v>1585</v>
      </c>
      <c r="B723" t="s">
        <v>1586</v>
      </c>
      <c r="C723" t="s">
        <v>3118</v>
      </c>
      <c r="D723" t="s">
        <v>122</v>
      </c>
      <c r="E723">
        <v>5809.9575599999998</v>
      </c>
      <c r="F723">
        <v>626.1</v>
      </c>
      <c r="G723">
        <v>169.489797663068</v>
      </c>
      <c r="H723">
        <v>9.6205429002342093</v>
      </c>
      <c r="I723">
        <v>84.578011988357304</v>
      </c>
      <c r="J723">
        <v>6.0899910945338203</v>
      </c>
      <c r="K723">
        <v>592.39852145431405</v>
      </c>
      <c r="L723">
        <v>473.21167706884103</v>
      </c>
      <c r="M723">
        <v>52.026135350426401</v>
      </c>
      <c r="N723">
        <v>0.73559085815998804</v>
      </c>
      <c r="O723">
        <v>16.1715380929563</v>
      </c>
      <c r="P723">
        <v>199.139990444338</v>
      </c>
      <c r="Q723">
        <v>8.0359088302973003E-2</v>
      </c>
    </row>
    <row r="724" spans="1:17" x14ac:dyDescent="0.3">
      <c r="A724" t="s">
        <v>1587</v>
      </c>
      <c r="B724" t="s">
        <v>1588</v>
      </c>
      <c r="C724" t="s">
        <v>3114</v>
      </c>
      <c r="D724" t="s">
        <v>268</v>
      </c>
      <c r="E724">
        <v>5807.9524779499998</v>
      </c>
      <c r="F724">
        <v>1179.5</v>
      </c>
      <c r="G724">
        <v>106.81747410362</v>
      </c>
      <c r="H724">
        <v>-8.1642778430217202</v>
      </c>
      <c r="I724">
        <v>6.7771859866208999</v>
      </c>
      <c r="J724">
        <v>9.7448216612865401E-2</v>
      </c>
      <c r="K724">
        <v>1313.08309645488</v>
      </c>
      <c r="L724">
        <v>1100.8787012626899</v>
      </c>
      <c r="M724">
        <v>24.724194283934601</v>
      </c>
      <c r="N724">
        <v>0.358130499444554</v>
      </c>
      <c r="O724">
        <v>28.3213225943196</v>
      </c>
      <c r="P724">
        <v>122.526176775775</v>
      </c>
      <c r="Q724">
        <v>7.6208437028309997E-2</v>
      </c>
    </row>
    <row r="725" spans="1:17" x14ac:dyDescent="0.3">
      <c r="A725" t="s">
        <v>1589</v>
      </c>
      <c r="B725" t="s">
        <v>1590</v>
      </c>
      <c r="C725" t="s">
        <v>3127</v>
      </c>
      <c r="D725" t="s">
        <v>1342</v>
      </c>
      <c r="E725">
        <v>5804.325536415</v>
      </c>
      <c r="F725">
        <v>897.15</v>
      </c>
      <c r="G725">
        <v>-20.5056694605186</v>
      </c>
      <c r="H725">
        <v>13.2886726431095</v>
      </c>
      <c r="I725">
        <v>-2.5285951931445698</v>
      </c>
      <c r="J725">
        <v>-3.9719587952581898</v>
      </c>
      <c r="K725">
        <v>915.32854864057197</v>
      </c>
      <c r="L725">
        <v>825.860471395079</v>
      </c>
      <c r="M725">
        <v>32.163260662558002</v>
      </c>
      <c r="N725">
        <v>1.1922046551307901</v>
      </c>
      <c r="O725">
        <v>18.882015270579</v>
      </c>
      <c r="P725">
        <v>46.977391874180803</v>
      </c>
      <c r="Q725">
        <v>0.120036511577083</v>
      </c>
    </row>
    <row r="726" spans="1:17" hidden="1" x14ac:dyDescent="0.3">
      <c r="A726" t="s">
        <v>1591</v>
      </c>
      <c r="B726" t="s">
        <v>1592</v>
      </c>
      <c r="C726" t="s">
        <v>3131</v>
      </c>
      <c r="D726" t="s">
        <v>21</v>
      </c>
      <c r="E726">
        <v>5797.4603222249998</v>
      </c>
      <c r="F726">
        <v>490.05</v>
      </c>
      <c r="G726">
        <v>-18.266647161455499</v>
      </c>
      <c r="H726">
        <v>8.4139127589547904</v>
      </c>
      <c r="I726">
        <v>-4.3328348987992902</v>
      </c>
      <c r="J726">
        <v>2.6242978632034899</v>
      </c>
      <c r="K726">
        <v>499.60873402769403</v>
      </c>
      <c r="L726">
        <v>479.42883941899402</v>
      </c>
      <c r="M726">
        <v>38.138822751424001</v>
      </c>
      <c r="N726">
        <v>1.46190375956297</v>
      </c>
      <c r="O726">
        <v>22.232425262728199</v>
      </c>
      <c r="P726">
        <v>25.621635478082499</v>
      </c>
      <c r="Q726">
        <v>8.0340519113584002E-2</v>
      </c>
    </row>
    <row r="727" spans="1:17" x14ac:dyDescent="0.3">
      <c r="A727" t="s">
        <v>1593</v>
      </c>
      <c r="B727" t="s">
        <v>1594</v>
      </c>
      <c r="C727" t="s">
        <v>3127</v>
      </c>
      <c r="D727" t="s">
        <v>456</v>
      </c>
      <c r="E727">
        <v>5787.8724856500003</v>
      </c>
      <c r="F727">
        <v>523.5</v>
      </c>
      <c r="G727">
        <v>-42.815941890406897</v>
      </c>
      <c r="H727">
        <v>-2.1701215893499102</v>
      </c>
      <c r="I727">
        <v>-25.2416388654046</v>
      </c>
      <c r="J727">
        <v>-5.0514611284995202E-2</v>
      </c>
      <c r="K727">
        <v>571.96715270595405</v>
      </c>
      <c r="L727">
        <v>615.896514319723</v>
      </c>
      <c r="M727">
        <v>9.8347576255297309</v>
      </c>
      <c r="N727">
        <v>0.61729494513583505</v>
      </c>
      <c r="O727">
        <v>48.233046800381999</v>
      </c>
      <c r="P727">
        <v>0.412390908219051</v>
      </c>
      <c r="Q727">
        <v>-9.3295786522818003E-2</v>
      </c>
    </row>
    <row r="728" spans="1:17" hidden="1" x14ac:dyDescent="0.3">
      <c r="A728" t="s">
        <v>1595</v>
      </c>
      <c r="B728" t="s">
        <v>1596</v>
      </c>
      <c r="C728" t="s">
        <v>3118</v>
      </c>
      <c r="D728" t="s">
        <v>122</v>
      </c>
      <c r="E728">
        <v>5763.5751343499996</v>
      </c>
      <c r="F728">
        <v>462.55</v>
      </c>
      <c r="G728">
        <v>6.4550123946103701</v>
      </c>
      <c r="H728">
        <v>28.301647418363899</v>
      </c>
      <c r="I728">
        <v>37.864771925353502</v>
      </c>
      <c r="J728">
        <v>12.6358729840489</v>
      </c>
      <c r="K728">
        <v>391.38986379873802</v>
      </c>
      <c r="M728">
        <v>64.449041684280203</v>
      </c>
      <c r="N728">
        <v>1.6518000884926001</v>
      </c>
      <c r="O728">
        <v>5.2859150362122902</v>
      </c>
      <c r="P728">
        <v>53.645573824945998</v>
      </c>
    </row>
    <row r="729" spans="1:17" x14ac:dyDescent="0.3">
      <c r="A729" t="s">
        <v>1597</v>
      </c>
      <c r="B729" t="s">
        <v>1598</v>
      </c>
      <c r="C729" t="s">
        <v>3118</v>
      </c>
      <c r="D729" t="s">
        <v>985</v>
      </c>
      <c r="E729">
        <v>5754.0234296999997</v>
      </c>
      <c r="F729">
        <v>125.45</v>
      </c>
      <c r="G729">
        <v>-42.321853018054298</v>
      </c>
      <c r="H729">
        <v>8.2533328603032494</v>
      </c>
      <c r="I729">
        <v>-33.4620385156244</v>
      </c>
      <c r="J729">
        <v>-3.9477899576981001</v>
      </c>
      <c r="K729">
        <v>135.107106014474</v>
      </c>
      <c r="L729">
        <v>146.74921947000499</v>
      </c>
      <c r="M729">
        <v>32.803378135513697</v>
      </c>
      <c r="N729">
        <v>1.5591197046142899</v>
      </c>
      <c r="O729">
        <v>67.875647668393697</v>
      </c>
      <c r="P729">
        <v>4.5155377822211102</v>
      </c>
      <c r="Q729">
        <v>4.0078542284599998E-2</v>
      </c>
    </row>
    <row r="730" spans="1:17" x14ac:dyDescent="0.3">
      <c r="A730" t="s">
        <v>1599</v>
      </c>
      <c r="B730" t="s">
        <v>1600</v>
      </c>
      <c r="C730" t="s">
        <v>3120</v>
      </c>
      <c r="D730" t="s">
        <v>253</v>
      </c>
      <c r="E730">
        <v>5753.88433824</v>
      </c>
      <c r="F730">
        <v>412.8</v>
      </c>
      <c r="G730">
        <v>-7.0472732824730597</v>
      </c>
      <c r="H730">
        <v>7.5599519260575301</v>
      </c>
      <c r="I730">
        <v>3.8294948219829101</v>
      </c>
      <c r="J730">
        <v>-1.37265372478097</v>
      </c>
      <c r="K730">
        <v>412.43276464534301</v>
      </c>
      <c r="L730">
        <v>378.24834822479198</v>
      </c>
      <c r="M730">
        <v>32.560850048929503</v>
      </c>
      <c r="N730">
        <v>0.65948058000033305</v>
      </c>
      <c r="O730">
        <v>11.8459302325581</v>
      </c>
      <c r="P730">
        <v>31.464968152866199</v>
      </c>
      <c r="Q730">
        <v>6.3984163529495999E-2</v>
      </c>
    </row>
    <row r="731" spans="1:17" hidden="1" x14ac:dyDescent="0.3">
      <c r="A731" t="s">
        <v>1601</v>
      </c>
      <c r="B731" t="s">
        <v>1602</v>
      </c>
      <c r="C731" t="s">
        <v>3131</v>
      </c>
      <c r="D731" t="s">
        <v>1603</v>
      </c>
      <c r="E731">
        <v>5693.5131661099904</v>
      </c>
      <c r="F731">
        <v>319.55</v>
      </c>
      <c r="G731">
        <v>-15.784533196348301</v>
      </c>
      <c r="H731">
        <v>4.4886154348715301</v>
      </c>
      <c r="I731">
        <v>2.1301932877891301</v>
      </c>
      <c r="J731">
        <v>1.10801298820947</v>
      </c>
      <c r="K731">
        <v>336.98828558171601</v>
      </c>
      <c r="L731">
        <v>308.498460427162</v>
      </c>
      <c r="M731">
        <v>36.602469857326398</v>
      </c>
      <c r="N731">
        <v>1.5175392776129299</v>
      </c>
      <c r="O731">
        <v>26.396495071193801</v>
      </c>
      <c r="P731">
        <v>35.517387616624198</v>
      </c>
      <c r="Q731">
        <v>0.12166038836426001</v>
      </c>
    </row>
    <row r="732" spans="1:17" hidden="1" x14ac:dyDescent="0.3">
      <c r="A732" t="s">
        <v>1604</v>
      </c>
      <c r="B732" t="s">
        <v>1605</v>
      </c>
      <c r="C732" t="s">
        <v>3128</v>
      </c>
      <c r="D732" t="s">
        <v>125</v>
      </c>
      <c r="E732">
        <v>5689.6966746199996</v>
      </c>
      <c r="F732">
        <v>146.86000000000001</v>
      </c>
      <c r="G732">
        <v>-29.375642199913301</v>
      </c>
      <c r="H732">
        <v>13.4628650938074</v>
      </c>
      <c r="I732">
        <v>-20.9421649421895</v>
      </c>
      <c r="J732">
        <v>5.0117894191964796</v>
      </c>
      <c r="K732">
        <v>156.092045431629</v>
      </c>
      <c r="M732">
        <v>36.7896684374332</v>
      </c>
      <c r="N732">
        <v>0.65822579364578904</v>
      </c>
      <c r="O732">
        <v>34.481819419855597</v>
      </c>
      <c r="P732">
        <v>8.7851851851851794</v>
      </c>
    </row>
    <row r="733" spans="1:17" hidden="1" x14ac:dyDescent="0.3">
      <c r="A733" t="s">
        <v>1606</v>
      </c>
      <c r="B733" t="s">
        <v>1607</v>
      </c>
      <c r="C733" t="s">
        <v>3131</v>
      </c>
      <c r="D733" t="s">
        <v>48</v>
      </c>
      <c r="E733">
        <v>5684.5818258500003</v>
      </c>
      <c r="F733">
        <v>526.29999999999995</v>
      </c>
      <c r="G733">
        <v>1007.44778820722</v>
      </c>
      <c r="H733">
        <v>-3.87043848589123</v>
      </c>
      <c r="I733">
        <v>127.052243233306</v>
      </c>
      <c r="J733">
        <v>-2.20746141110912</v>
      </c>
      <c r="K733">
        <v>584.35738458221999</v>
      </c>
      <c r="L733">
        <v>410.016046246391</v>
      </c>
      <c r="M733">
        <v>33.025356941136799</v>
      </c>
      <c r="N733">
        <v>1.5182812778338499</v>
      </c>
      <c r="O733">
        <v>43.260497814934403</v>
      </c>
      <c r="P733">
        <v>1019.07293217095</v>
      </c>
    </row>
    <row r="734" spans="1:17" hidden="1" x14ac:dyDescent="0.3">
      <c r="A734" t="s">
        <v>1608</v>
      </c>
      <c r="B734" t="s">
        <v>1609</v>
      </c>
      <c r="C734" t="s">
        <v>3131</v>
      </c>
      <c r="D734" t="s">
        <v>485</v>
      </c>
      <c r="E734">
        <v>5659.66019736</v>
      </c>
      <c r="F734">
        <v>392.6</v>
      </c>
      <c r="G734">
        <v>-33.518199111423499</v>
      </c>
      <c r="H734">
        <v>0.37100342343206899</v>
      </c>
      <c r="I734">
        <v>-26.047376968964901</v>
      </c>
      <c r="J734">
        <v>2.0985273485357601</v>
      </c>
      <c r="K734">
        <v>411.47657639351797</v>
      </c>
      <c r="L734">
        <v>428.43992320349702</v>
      </c>
      <c r="M734">
        <v>36.884707958470798</v>
      </c>
      <c r="N734">
        <v>0.39788265743302098</v>
      </c>
      <c r="O734">
        <v>43.797758532857799</v>
      </c>
      <c r="P734">
        <v>0.93842396194885302</v>
      </c>
      <c r="Q734">
        <v>-5.9709918647996997E-2</v>
      </c>
    </row>
    <row r="735" spans="1:17" x14ac:dyDescent="0.3">
      <c r="A735" t="s">
        <v>1610</v>
      </c>
      <c r="B735" t="s">
        <v>1611</v>
      </c>
      <c r="C735" t="s">
        <v>3126</v>
      </c>
      <c r="D735" t="s">
        <v>439</v>
      </c>
      <c r="E735">
        <v>5638.2208847519996</v>
      </c>
      <c r="F735">
        <v>57.37</v>
      </c>
      <c r="G735">
        <v>-33.005486205465502</v>
      </c>
      <c r="H735">
        <v>-4.9496566350290196</v>
      </c>
      <c r="I735">
        <v>-29.603334742053502</v>
      </c>
      <c r="J735">
        <v>-0.43308760452706402</v>
      </c>
      <c r="K735">
        <v>64.0300981034095</v>
      </c>
      <c r="L735">
        <v>67.575039270760897</v>
      </c>
      <c r="M735">
        <v>16.4765089374486</v>
      </c>
      <c r="N735">
        <v>0.32531057818937598</v>
      </c>
      <c r="O735">
        <v>70.820986578350997</v>
      </c>
      <c r="P735">
        <v>0.29720279720277798</v>
      </c>
      <c r="Q735">
        <v>6.4661535656330002E-3</v>
      </c>
    </row>
    <row r="736" spans="1:17" x14ac:dyDescent="0.3">
      <c r="A736" t="s">
        <v>1612</v>
      </c>
      <c r="B736" t="s">
        <v>1613</v>
      </c>
      <c r="C736" t="s">
        <v>3117</v>
      </c>
      <c r="D736" t="s">
        <v>739</v>
      </c>
      <c r="E736">
        <v>5627.6487696599997</v>
      </c>
      <c r="F736">
        <v>115.38</v>
      </c>
      <c r="G736">
        <v>-47.797873800178102</v>
      </c>
      <c r="H736">
        <v>-0.98897660996382897</v>
      </c>
      <c r="I736">
        <v>-20.223543801286901</v>
      </c>
      <c r="J736">
        <v>1.1317108332355299</v>
      </c>
      <c r="K736">
        <v>127.3114826102</v>
      </c>
      <c r="L736">
        <v>135.013718006967</v>
      </c>
      <c r="M736">
        <v>30.9461484327717</v>
      </c>
      <c r="N736">
        <v>0.80547255455436495</v>
      </c>
      <c r="O736">
        <v>44.132431963945201</v>
      </c>
      <c r="P736">
        <v>5.3698630136986099</v>
      </c>
      <c r="Q736">
        <v>-0.110510501242762</v>
      </c>
    </row>
    <row r="737" spans="1:17" x14ac:dyDescent="0.3">
      <c r="A737" t="s">
        <v>1614</v>
      </c>
      <c r="B737" t="s">
        <v>1615</v>
      </c>
      <c r="C737" t="s">
        <v>3127</v>
      </c>
      <c r="D737" t="s">
        <v>1616</v>
      </c>
      <c r="E737">
        <v>5602.6709490499998</v>
      </c>
      <c r="F737">
        <v>429.1</v>
      </c>
      <c r="G737">
        <v>-15.4223126668132</v>
      </c>
      <c r="H737">
        <v>-5.7431275422353103</v>
      </c>
      <c r="I737">
        <v>-27.081945768981999</v>
      </c>
      <c r="J737">
        <v>-1.4204291986670301</v>
      </c>
      <c r="K737">
        <v>484.543724554731</v>
      </c>
      <c r="L737">
        <v>497.97027178212801</v>
      </c>
      <c r="M737">
        <v>20.282672749511601</v>
      </c>
      <c r="N737">
        <v>0.171351761712178</v>
      </c>
      <c r="O737">
        <v>55.989279888137901</v>
      </c>
      <c r="P737">
        <v>9.7302135276818795</v>
      </c>
      <c r="Q737">
        <v>-1.4753449613920999E-2</v>
      </c>
    </row>
    <row r="738" spans="1:17" x14ac:dyDescent="0.3">
      <c r="A738" t="s">
        <v>1617</v>
      </c>
      <c r="B738" t="s">
        <v>1618</v>
      </c>
      <c r="C738" t="s">
        <v>611</v>
      </c>
      <c r="D738" t="s">
        <v>453</v>
      </c>
      <c r="E738">
        <v>5594.9866084550004</v>
      </c>
      <c r="F738">
        <v>1860.55</v>
      </c>
      <c r="G738">
        <v>25.1775762250208</v>
      </c>
      <c r="H738">
        <v>-5.6039453170771001</v>
      </c>
      <c r="I738">
        <v>52.197301656888101</v>
      </c>
      <c r="J738">
        <v>-3.2293434138516801</v>
      </c>
      <c r="K738">
        <v>2096.40426084308</v>
      </c>
      <c r="L738">
        <v>1778.7812356848301</v>
      </c>
      <c r="M738">
        <v>20.651533979908201</v>
      </c>
      <c r="N738">
        <v>0.40006598090723</v>
      </c>
      <c r="O738">
        <v>33.992636585955701</v>
      </c>
      <c r="P738">
        <v>73.599253557266096</v>
      </c>
      <c r="Q738">
        <v>-8.9343241451668998E-2</v>
      </c>
    </row>
    <row r="739" spans="1:17" hidden="1" x14ac:dyDescent="0.3">
      <c r="A739" t="s">
        <v>1619</v>
      </c>
      <c r="B739" t="s">
        <v>1620</v>
      </c>
      <c r="C739" t="s">
        <v>3131</v>
      </c>
      <c r="D739" t="s">
        <v>611</v>
      </c>
      <c r="E739">
        <v>5549.8718080500003</v>
      </c>
      <c r="F739">
        <v>2192.9499999999998</v>
      </c>
      <c r="G739">
        <v>120.472263731696</v>
      </c>
      <c r="H739">
        <v>26.882268574350601</v>
      </c>
      <c r="I739">
        <v>97.731226891950797</v>
      </c>
      <c r="J739">
        <v>1.90452308752926</v>
      </c>
      <c r="K739">
        <v>1935.9730099522401</v>
      </c>
      <c r="L739">
        <v>1482.50224569035</v>
      </c>
      <c r="M739">
        <v>53.020255157161301</v>
      </c>
      <c r="N739">
        <v>2.2303731023236102</v>
      </c>
      <c r="O739">
        <v>11.147084976857601</v>
      </c>
      <c r="P739">
        <v>170.35073660851799</v>
      </c>
      <c r="Q739">
        <v>0.17394468419036599</v>
      </c>
    </row>
    <row r="740" spans="1:17" hidden="1" x14ac:dyDescent="0.3">
      <c r="A740" t="s">
        <v>1621</v>
      </c>
      <c r="B740" t="s">
        <v>1622</v>
      </c>
      <c r="C740" t="s">
        <v>3131</v>
      </c>
      <c r="D740" t="s">
        <v>611</v>
      </c>
      <c r="E740">
        <v>5547.5839327699996</v>
      </c>
      <c r="F740">
        <v>2773.45</v>
      </c>
      <c r="G740">
        <v>141.38089902687801</v>
      </c>
      <c r="H740">
        <v>29.926397373050602</v>
      </c>
      <c r="I740">
        <v>44.6732674505378</v>
      </c>
      <c r="J740">
        <v>4.4574602189849104</v>
      </c>
      <c r="K740">
        <v>2370.61360030983</v>
      </c>
      <c r="L740">
        <v>1868.2001359470701</v>
      </c>
      <c r="M740">
        <v>66.3242374635429</v>
      </c>
      <c r="N740">
        <v>1.1026792447546201</v>
      </c>
      <c r="O740">
        <v>4.5629090122410698</v>
      </c>
      <c r="P740">
        <v>186.66149870800999</v>
      </c>
      <c r="Q740">
        <v>0.20444974731669299</v>
      </c>
    </row>
    <row r="741" spans="1:17" x14ac:dyDescent="0.3">
      <c r="A741" t="s">
        <v>1623</v>
      </c>
      <c r="B741" t="s">
        <v>1624</v>
      </c>
      <c r="C741" t="s">
        <v>3117</v>
      </c>
      <c r="D741" t="s">
        <v>1019</v>
      </c>
      <c r="E741">
        <v>5540.7938211849996</v>
      </c>
      <c r="F741">
        <v>645.35</v>
      </c>
      <c r="G741">
        <v>114.59941627343299</v>
      </c>
      <c r="H741">
        <v>5.4533495559941301</v>
      </c>
      <c r="I741">
        <v>128.35552779587999</v>
      </c>
      <c r="J741">
        <v>-1.98830162480509</v>
      </c>
      <c r="K741">
        <v>641.66074047378004</v>
      </c>
      <c r="L741">
        <v>450.95750705531299</v>
      </c>
      <c r="M741">
        <v>33.3333371781235</v>
      </c>
      <c r="N741">
        <v>0.138111344591379</v>
      </c>
      <c r="O741">
        <v>35.399395676764499</v>
      </c>
      <c r="P741">
        <v>199.050046339202</v>
      </c>
      <c r="Q741">
        <v>7.5909977495038E-2</v>
      </c>
    </row>
    <row r="742" spans="1:17" hidden="1" x14ac:dyDescent="0.3">
      <c r="A742" t="s">
        <v>1625</v>
      </c>
      <c r="B742" t="s">
        <v>1626</v>
      </c>
      <c r="C742" t="s">
        <v>3131</v>
      </c>
      <c r="D742" t="s">
        <v>1627</v>
      </c>
      <c r="E742">
        <v>5506.1352247499999</v>
      </c>
      <c r="F742">
        <v>427.95</v>
      </c>
      <c r="G742">
        <v>46.976903997611302</v>
      </c>
      <c r="H742">
        <v>-7.8926983096646302</v>
      </c>
      <c r="I742">
        <v>19.335197082950302</v>
      </c>
      <c r="J742">
        <v>-4.7886968615162298</v>
      </c>
      <c r="K742">
        <v>479.82836451703997</v>
      </c>
      <c r="L742">
        <v>408.12254408319802</v>
      </c>
      <c r="M742">
        <v>17.6001641409974</v>
      </c>
      <c r="N742">
        <v>0.51631893527080797</v>
      </c>
      <c r="O742">
        <v>34.3498072204697</v>
      </c>
      <c r="P742">
        <v>88.441215323645906</v>
      </c>
      <c r="Q742">
        <v>0.158632454729697</v>
      </c>
    </row>
    <row r="743" spans="1:17" hidden="1" x14ac:dyDescent="0.3">
      <c r="A743" t="s">
        <v>1628</v>
      </c>
      <c r="B743" t="s">
        <v>1629</v>
      </c>
      <c r="C743" t="s">
        <v>3131</v>
      </c>
      <c r="D743" t="s">
        <v>366</v>
      </c>
      <c r="E743">
        <v>5497.1183767499997</v>
      </c>
      <c r="F743">
        <v>922.35</v>
      </c>
      <c r="G743">
        <v>97.283422086523004</v>
      </c>
      <c r="H743">
        <v>28.2939850970767</v>
      </c>
      <c r="I743">
        <v>37.614159249203098</v>
      </c>
      <c r="J743">
        <v>3.6355005203157398</v>
      </c>
      <c r="K743">
        <v>830.24863362030703</v>
      </c>
      <c r="L743">
        <v>649.110506402846</v>
      </c>
      <c r="M743">
        <v>56.664148482402503</v>
      </c>
      <c r="N743">
        <v>1.2869066071556801</v>
      </c>
      <c r="O743">
        <v>7.5513633653168499</v>
      </c>
      <c r="P743">
        <v>205.86967335433499</v>
      </c>
      <c r="Q743">
        <v>0.169590049366768</v>
      </c>
    </row>
    <row r="744" spans="1:17" hidden="1" x14ac:dyDescent="0.3">
      <c r="A744" t="s">
        <v>1630</v>
      </c>
      <c r="B744" t="s">
        <v>1631</v>
      </c>
      <c r="C744" t="s">
        <v>3131</v>
      </c>
      <c r="D744" t="s">
        <v>138</v>
      </c>
      <c r="E744">
        <v>5451.7129080000004</v>
      </c>
      <c r="F744">
        <v>7148.1</v>
      </c>
      <c r="G744">
        <v>187.32474662253799</v>
      </c>
      <c r="H744">
        <v>38.288245298852601</v>
      </c>
      <c r="I744">
        <v>6.8541998475661297</v>
      </c>
      <c r="J744">
        <v>11.891553510667</v>
      </c>
      <c r="K744">
        <v>6196.27546577045</v>
      </c>
      <c r="L744">
        <v>5093.0984324851497</v>
      </c>
      <c r="M744">
        <v>63.614853072162497</v>
      </c>
      <c r="N744">
        <v>1.88268434748373</v>
      </c>
      <c r="O744">
        <v>8.5141506134497096</v>
      </c>
      <c r="P744">
        <v>223.28252905793499</v>
      </c>
      <c r="Q744">
        <v>0.32411735132046599</v>
      </c>
    </row>
    <row r="745" spans="1:17" x14ac:dyDescent="0.3">
      <c r="A745" t="s">
        <v>1632</v>
      </c>
      <c r="B745" t="s">
        <v>1633</v>
      </c>
      <c r="C745" t="s">
        <v>3122</v>
      </c>
      <c r="D745" t="s">
        <v>192</v>
      </c>
      <c r="E745">
        <v>5427.9925134300001</v>
      </c>
      <c r="F745">
        <v>445.35</v>
      </c>
      <c r="G745">
        <v>14.785035202126799</v>
      </c>
      <c r="H745">
        <v>-0.42034528525939102</v>
      </c>
      <c r="I745">
        <v>-6.5904246294676403</v>
      </c>
      <c r="J745">
        <v>1.4874565100033299</v>
      </c>
      <c r="K745">
        <v>477.53260104142498</v>
      </c>
      <c r="L745">
        <v>440.97963262517499</v>
      </c>
      <c r="M745">
        <v>30.419432621954801</v>
      </c>
      <c r="N745">
        <v>0.742451002843872</v>
      </c>
      <c r="O745">
        <v>21.814303356910202</v>
      </c>
      <c r="P745">
        <v>43.245416532647099</v>
      </c>
      <c r="Q745">
        <v>0.181417844087744</v>
      </c>
    </row>
    <row r="746" spans="1:17" x14ac:dyDescent="0.3">
      <c r="A746" t="s">
        <v>1634</v>
      </c>
      <c r="B746" t="s">
        <v>1635</v>
      </c>
      <c r="C746" t="s">
        <v>3130</v>
      </c>
      <c r="D746" t="s">
        <v>268</v>
      </c>
      <c r="E746">
        <v>5425.9284936280001</v>
      </c>
      <c r="F746">
        <v>161.32</v>
      </c>
      <c r="G746">
        <v>-14.4763369026519</v>
      </c>
      <c r="H746">
        <v>1.95805482536507</v>
      </c>
      <c r="I746">
        <v>-19.664615678868699</v>
      </c>
      <c r="J746">
        <v>0.96332009159639997</v>
      </c>
      <c r="K746">
        <v>171.78904201757001</v>
      </c>
      <c r="L746">
        <v>168.11264071099799</v>
      </c>
      <c r="M746">
        <v>29.546516089561401</v>
      </c>
      <c r="N746">
        <v>0.91272835895789906</v>
      </c>
      <c r="O746">
        <v>36.126952640714102</v>
      </c>
      <c r="P746">
        <v>24.044598231449399</v>
      </c>
      <c r="Q746">
        <v>-5.9507050024012999E-2</v>
      </c>
    </row>
    <row r="747" spans="1:17" x14ac:dyDescent="0.3">
      <c r="A747" t="s">
        <v>1636</v>
      </c>
      <c r="B747" t="s">
        <v>1637</v>
      </c>
      <c r="C747" t="s">
        <v>3119</v>
      </c>
      <c r="D747" t="s">
        <v>48</v>
      </c>
      <c r="E747">
        <v>5417.6502295999999</v>
      </c>
      <c r="F747">
        <v>716</v>
      </c>
      <c r="G747">
        <v>47.757934726159903</v>
      </c>
      <c r="H747">
        <v>-0.43325956512845898</v>
      </c>
      <c r="I747">
        <v>2.9021541642452799</v>
      </c>
      <c r="J747">
        <v>-1.88933815823859</v>
      </c>
      <c r="K747">
        <v>771.058630200224</v>
      </c>
      <c r="L747">
        <v>705.606166182827</v>
      </c>
      <c r="M747">
        <v>31.763527304777401</v>
      </c>
      <c r="N747">
        <v>0.69134691584334496</v>
      </c>
      <c r="O747">
        <v>30.8379888268156</v>
      </c>
      <c r="P747">
        <v>81.9336805996696</v>
      </c>
      <c r="Q747">
        <v>0.18276544017291599</v>
      </c>
    </row>
    <row r="748" spans="1:17" hidden="1" x14ac:dyDescent="0.3">
      <c r="A748" t="s">
        <v>1638</v>
      </c>
      <c r="B748" t="s">
        <v>1639</v>
      </c>
      <c r="C748" t="s">
        <v>3131</v>
      </c>
      <c r="D748" t="s">
        <v>280</v>
      </c>
      <c r="E748">
        <v>5386.0123800000001</v>
      </c>
      <c r="F748">
        <v>2778.3</v>
      </c>
      <c r="G748">
        <v>390.83381772835003</v>
      </c>
      <c r="H748">
        <v>27.734160508246799</v>
      </c>
      <c r="I748">
        <v>108.935586931226</v>
      </c>
      <c r="J748">
        <v>11.8695284395338</v>
      </c>
      <c r="K748">
        <v>2712.8148131171301</v>
      </c>
      <c r="L748">
        <v>1973.0288699621401</v>
      </c>
      <c r="M748">
        <v>55.7131961522811</v>
      </c>
      <c r="N748">
        <v>0.99132061048873898</v>
      </c>
      <c r="O748">
        <v>28.747795414462001</v>
      </c>
      <c r="P748">
        <v>390.259396506087</v>
      </c>
      <c r="Q748">
        <v>0.31640753242051101</v>
      </c>
    </row>
    <row r="749" spans="1:17" x14ac:dyDescent="0.3">
      <c r="A749" t="s">
        <v>1640</v>
      </c>
      <c r="B749" t="s">
        <v>1641</v>
      </c>
      <c r="C749" t="s">
        <v>3130</v>
      </c>
      <c r="D749" t="s">
        <v>268</v>
      </c>
      <c r="E749">
        <v>5380.4614253399996</v>
      </c>
      <c r="F749">
        <v>561.9</v>
      </c>
      <c r="G749">
        <v>-23.613242027940899</v>
      </c>
      <c r="H749">
        <v>-3.6143325688424799</v>
      </c>
      <c r="I749">
        <v>-0.22118430808981701</v>
      </c>
      <c r="J749">
        <v>-6.2224974977169802</v>
      </c>
      <c r="K749">
        <v>632.68985267355197</v>
      </c>
      <c r="L749">
        <v>582.39674411773296</v>
      </c>
      <c r="M749">
        <v>12.7304467461196</v>
      </c>
      <c r="N749">
        <v>0.30779603581069098</v>
      </c>
      <c r="O749">
        <v>29.346858871685299</v>
      </c>
      <c r="P749">
        <v>29.187262903781999</v>
      </c>
      <c r="Q749">
        <v>2.8967628013134999E-2</v>
      </c>
    </row>
    <row r="750" spans="1:17" x14ac:dyDescent="0.3">
      <c r="A750" t="s">
        <v>1642</v>
      </c>
      <c r="B750" t="s">
        <v>1643</v>
      </c>
      <c r="C750" t="s">
        <v>3128</v>
      </c>
      <c r="D750" t="s">
        <v>875</v>
      </c>
      <c r="E750">
        <v>5369.2830725399999</v>
      </c>
      <c r="F750">
        <v>30.3</v>
      </c>
      <c r="G750">
        <v>-43.685599681485499</v>
      </c>
      <c r="H750">
        <v>-18.590799152460502</v>
      </c>
      <c r="I750">
        <v>-42.153291527176698</v>
      </c>
      <c r="J750">
        <v>-3.2182635167388098</v>
      </c>
      <c r="K750">
        <v>36.780248587416096</v>
      </c>
      <c r="L750">
        <v>40.927407879136297</v>
      </c>
      <c r="M750">
        <v>19.111667967216601</v>
      </c>
      <c r="N750">
        <v>0.59990389382998099</v>
      </c>
      <c r="O750">
        <v>78.217821782178206</v>
      </c>
      <c r="P750">
        <v>0.63101959481899295</v>
      </c>
      <c r="Q750">
        <v>2.6998876810190001E-3</v>
      </c>
    </row>
    <row r="751" spans="1:17" x14ac:dyDescent="0.3">
      <c r="A751" t="s">
        <v>1644</v>
      </c>
      <c r="B751" t="s">
        <v>1645</v>
      </c>
      <c r="C751" t="s">
        <v>3118</v>
      </c>
      <c r="D751" t="s">
        <v>236</v>
      </c>
      <c r="E751">
        <v>5345.8563416699999</v>
      </c>
      <c r="F751">
        <v>277.05</v>
      </c>
      <c r="G751">
        <v>20.164409957997702</v>
      </c>
      <c r="H751">
        <v>-2.3664483609817202</v>
      </c>
      <c r="I751">
        <v>12.272250191707601</v>
      </c>
      <c r="J751">
        <v>-3.7058221675627601</v>
      </c>
      <c r="K751">
        <v>287.84904012985999</v>
      </c>
      <c r="L751">
        <v>251.903000107786</v>
      </c>
      <c r="M751">
        <v>25.9702608472778</v>
      </c>
      <c r="N751">
        <v>0.50979083779719603</v>
      </c>
      <c r="O751">
        <v>19.075979065150602</v>
      </c>
      <c r="P751">
        <v>56.5254237288135</v>
      </c>
      <c r="Q751">
        <v>0.14438988613183301</v>
      </c>
    </row>
    <row r="752" spans="1:17" x14ac:dyDescent="0.3">
      <c r="A752" t="s">
        <v>1646</v>
      </c>
      <c r="B752" t="s">
        <v>1647</v>
      </c>
      <c r="C752" t="s">
        <v>3120</v>
      </c>
      <c r="D752" t="s">
        <v>171</v>
      </c>
      <c r="E752">
        <v>5339.2312613199902</v>
      </c>
      <c r="F752">
        <v>589.15</v>
      </c>
      <c r="G752">
        <v>32.236671764345999</v>
      </c>
      <c r="H752">
        <v>-0.60738769992469499</v>
      </c>
      <c r="I752">
        <v>4.6701785103562097</v>
      </c>
      <c r="J752">
        <v>0.18029433484872301</v>
      </c>
      <c r="K752">
        <v>626.05307363466898</v>
      </c>
      <c r="L752">
        <v>567.35338371559806</v>
      </c>
      <c r="M752">
        <v>32.757876330031202</v>
      </c>
      <c r="N752">
        <v>0.452585435248543</v>
      </c>
      <c r="O752">
        <v>22.4985148094712</v>
      </c>
      <c r="P752">
        <v>58.757747237941203</v>
      </c>
    </row>
    <row r="753" spans="1:17" hidden="1" x14ac:dyDescent="0.3">
      <c r="A753" t="s">
        <v>1648</v>
      </c>
      <c r="B753" t="s">
        <v>1649</v>
      </c>
      <c r="C753" t="s">
        <v>3116</v>
      </c>
      <c r="D753" t="s">
        <v>24</v>
      </c>
      <c r="E753">
        <v>5335.6728791249998</v>
      </c>
      <c r="F753">
        <v>458.8</v>
      </c>
      <c r="G753">
        <v>13.3471733311869</v>
      </c>
      <c r="H753">
        <v>-7.0733197574858098</v>
      </c>
      <c r="I753">
        <v>-12.594387737379799</v>
      </c>
      <c r="J753">
        <v>-6.6067943751491898</v>
      </c>
      <c r="K753">
        <v>571.37640678442904</v>
      </c>
      <c r="M753">
        <v>14.015659219630701</v>
      </c>
      <c r="N753">
        <v>0.68621492806206097</v>
      </c>
      <c r="O753">
        <v>65.845684394071398</v>
      </c>
      <c r="P753">
        <v>25.698630136986299</v>
      </c>
    </row>
    <row r="754" spans="1:17" x14ac:dyDescent="0.3">
      <c r="A754" t="s">
        <v>1650</v>
      </c>
      <c r="B754" t="s">
        <v>1651</v>
      </c>
      <c r="C754" t="s">
        <v>3127</v>
      </c>
      <c r="D754" t="s">
        <v>265</v>
      </c>
      <c r="E754">
        <v>5243.32438826</v>
      </c>
      <c r="F754">
        <v>661.15</v>
      </c>
      <c r="G754">
        <v>-19.783783546967399</v>
      </c>
      <c r="H754">
        <v>5.7908488642663603</v>
      </c>
      <c r="I754">
        <v>-10.852953173058401</v>
      </c>
      <c r="J754">
        <v>0.84121090788436104</v>
      </c>
      <c r="K754">
        <v>710.15539775931302</v>
      </c>
      <c r="L754">
        <v>701.72041942175804</v>
      </c>
      <c r="M754">
        <v>31.1368717510924</v>
      </c>
      <c r="N754">
        <v>0.80524312908541096</v>
      </c>
      <c r="O754">
        <v>33.676170309309498</v>
      </c>
      <c r="P754">
        <v>13.873579056148801</v>
      </c>
    </row>
    <row r="755" spans="1:17" hidden="1" x14ac:dyDescent="0.3">
      <c r="A755" t="s">
        <v>1652</v>
      </c>
      <c r="B755" t="s">
        <v>1653</v>
      </c>
      <c r="C755" t="s">
        <v>3131</v>
      </c>
      <c r="D755" t="s">
        <v>404</v>
      </c>
      <c r="E755">
        <v>5243.095328415</v>
      </c>
      <c r="F755">
        <v>288.95</v>
      </c>
      <c r="G755">
        <v>-26.2155389673987</v>
      </c>
      <c r="H755">
        <v>3.9459757351217499</v>
      </c>
      <c r="I755">
        <v>-10.808959669116099</v>
      </c>
      <c r="J755">
        <v>2.3863005984635901</v>
      </c>
      <c r="K755">
        <v>290.05985150996202</v>
      </c>
      <c r="L755">
        <v>291.47989769440301</v>
      </c>
      <c r="M755">
        <v>41.831831984485603</v>
      </c>
      <c r="N755">
        <v>1.1819126011802701</v>
      </c>
      <c r="O755">
        <v>34.261983042048797</v>
      </c>
      <c r="P755">
        <v>7.2369641863054301</v>
      </c>
      <c r="Q755">
        <v>2.694034954838E-3</v>
      </c>
    </row>
    <row r="756" spans="1:17" x14ac:dyDescent="0.3">
      <c r="A756" t="s">
        <v>1654</v>
      </c>
      <c r="B756" t="s">
        <v>1655</v>
      </c>
      <c r="C756" t="s">
        <v>3130</v>
      </c>
      <c r="D756" t="s">
        <v>414</v>
      </c>
      <c r="E756">
        <v>5233.9809495999998</v>
      </c>
      <c r="F756">
        <v>106.69</v>
      </c>
      <c r="G756">
        <v>39.872851917166997</v>
      </c>
      <c r="H756">
        <v>-5.5737632059051503</v>
      </c>
      <c r="I756">
        <v>-5.4737180173148197</v>
      </c>
      <c r="J756">
        <v>-2.1973592081632698</v>
      </c>
      <c r="K756">
        <v>125.88350006715901</v>
      </c>
      <c r="L756">
        <v>115.812341601193</v>
      </c>
      <c r="M756">
        <v>16.324009744009899</v>
      </c>
      <c r="N756">
        <v>0.30890114801438001</v>
      </c>
      <c r="O756">
        <v>59.293279595088499</v>
      </c>
      <c r="P756">
        <v>64.012298232129098</v>
      </c>
      <c r="Q756">
        <v>6.8155042032304006E-2</v>
      </c>
    </row>
    <row r="757" spans="1:17" hidden="1" x14ac:dyDescent="0.3">
      <c r="A757" t="s">
        <v>1656</v>
      </c>
      <c r="B757" t="s">
        <v>1657</v>
      </c>
      <c r="C757" t="s">
        <v>3131</v>
      </c>
      <c r="D757" t="s">
        <v>414</v>
      </c>
      <c r="E757">
        <v>5225.5710704000003</v>
      </c>
      <c r="F757">
        <v>579.20000000000005</v>
      </c>
      <c r="G757">
        <v>15.410183248163101</v>
      </c>
      <c r="H757">
        <v>14.551921143895401</v>
      </c>
      <c r="I757">
        <v>46.873318428066497</v>
      </c>
      <c r="J757">
        <v>6.3072980602618296</v>
      </c>
      <c r="K757">
        <v>562.31745005159803</v>
      </c>
      <c r="L757">
        <v>490.06702734952501</v>
      </c>
      <c r="M757">
        <v>46.679137404149103</v>
      </c>
      <c r="N757">
        <v>0.77817052993129998</v>
      </c>
      <c r="O757">
        <v>9.9533839779005504</v>
      </c>
      <c r="P757">
        <v>82.109731174343594</v>
      </c>
      <c r="Q757">
        <v>5.9203097117542999E-2</v>
      </c>
    </row>
    <row r="758" spans="1:17" hidden="1" x14ac:dyDescent="0.3">
      <c r="A758" t="s">
        <v>1658</v>
      </c>
      <c r="B758" t="s">
        <v>1659</v>
      </c>
      <c r="C758" t="s">
        <v>3131</v>
      </c>
      <c r="D758" t="s">
        <v>1660</v>
      </c>
      <c r="E758">
        <v>5168.879891351</v>
      </c>
      <c r="F758">
        <v>65.73</v>
      </c>
      <c r="G758">
        <v>2.4243671851751198</v>
      </c>
      <c r="H758">
        <v>9.9384561992027507</v>
      </c>
      <c r="I758">
        <v>-3.0989378613499898</v>
      </c>
      <c r="J758">
        <v>5.6794410952514998</v>
      </c>
      <c r="K758">
        <v>62.563756744836802</v>
      </c>
      <c r="L758">
        <v>59.1541440737385</v>
      </c>
      <c r="M758">
        <v>56.425916595309197</v>
      </c>
      <c r="N758">
        <v>0.79428302427064301</v>
      </c>
      <c r="O758">
        <v>2.5406967898980701</v>
      </c>
      <c r="P758">
        <v>29.593848580441598</v>
      </c>
      <c r="Q758">
        <v>-3.0196124243903E-2</v>
      </c>
    </row>
    <row r="759" spans="1:17" hidden="1" x14ac:dyDescent="0.3">
      <c r="A759" t="s">
        <v>1661</v>
      </c>
      <c r="B759" t="s">
        <v>1662</v>
      </c>
      <c r="C759" t="s">
        <v>3131</v>
      </c>
      <c r="D759" t="s">
        <v>875</v>
      </c>
      <c r="E759">
        <v>5165.0332680000001</v>
      </c>
      <c r="F759">
        <v>602.20000000000005</v>
      </c>
      <c r="G759">
        <v>27.464760532318699</v>
      </c>
      <c r="H759">
        <v>-2.6196984252131701</v>
      </c>
      <c r="I759">
        <v>-20.478682658677201</v>
      </c>
      <c r="J759">
        <v>-4.4171254905085302</v>
      </c>
      <c r="K759">
        <v>690.21443136083803</v>
      </c>
      <c r="L759">
        <v>666.251507172272</v>
      </c>
      <c r="M759">
        <v>24.155052384316601</v>
      </c>
      <c r="N759">
        <v>0.26107228086887002</v>
      </c>
      <c r="O759">
        <v>54.566589173032099</v>
      </c>
      <c r="P759">
        <v>49.207135777997998</v>
      </c>
      <c r="Q759">
        <v>4.5087308052982E-2</v>
      </c>
    </row>
    <row r="760" spans="1:17" x14ac:dyDescent="0.3">
      <c r="A760" t="s">
        <v>1663</v>
      </c>
      <c r="B760" t="s">
        <v>1664</v>
      </c>
      <c r="C760" t="s">
        <v>3126</v>
      </c>
      <c r="D760" t="s">
        <v>133</v>
      </c>
      <c r="E760">
        <v>5159.3549999999996</v>
      </c>
      <c r="F760">
        <v>181.03</v>
      </c>
      <c r="G760">
        <v>26.565496372719199</v>
      </c>
      <c r="H760">
        <v>6.5357192963895097</v>
      </c>
      <c r="I760">
        <v>-24.149869203455101</v>
      </c>
      <c r="J760">
        <v>4.7119861231882298</v>
      </c>
      <c r="K760">
        <v>193.97486745981101</v>
      </c>
      <c r="L760">
        <v>188.92122875307899</v>
      </c>
      <c r="M760">
        <v>39.324727978270403</v>
      </c>
      <c r="N760">
        <v>0.85116911769728898</v>
      </c>
      <c r="O760">
        <v>46.356957410373901</v>
      </c>
      <c r="P760">
        <v>46.999593991067698</v>
      </c>
      <c r="Q760">
        <v>2.3683433640206999E-2</v>
      </c>
    </row>
    <row r="761" spans="1:17" x14ac:dyDescent="0.3">
      <c r="A761" t="s">
        <v>1665</v>
      </c>
      <c r="B761" t="s">
        <v>1666</v>
      </c>
      <c r="C761" t="s">
        <v>3116</v>
      </c>
      <c r="D761" t="s">
        <v>24</v>
      </c>
      <c r="E761">
        <v>5127.6502774250002</v>
      </c>
      <c r="F761">
        <v>303.25</v>
      </c>
      <c r="G761">
        <v>-33.455129762299698</v>
      </c>
      <c r="H761">
        <v>-0.85172730397218799</v>
      </c>
      <c r="I761">
        <v>-34.471761845468798</v>
      </c>
      <c r="J761">
        <v>2.1890861016513501</v>
      </c>
      <c r="K761">
        <v>320.02077289402899</v>
      </c>
      <c r="L761">
        <v>338.18041423716301</v>
      </c>
      <c r="M761">
        <v>34.377850257399402</v>
      </c>
      <c r="N761">
        <v>0.87337098107091204</v>
      </c>
      <c r="O761">
        <v>39.241549876339597</v>
      </c>
      <c r="P761">
        <v>2.4320216179699301</v>
      </c>
      <c r="Q761">
        <v>-2.7585084419123999E-2</v>
      </c>
    </row>
    <row r="762" spans="1:17" x14ac:dyDescent="0.3">
      <c r="A762" t="s">
        <v>1667</v>
      </c>
      <c r="B762" t="s">
        <v>1668</v>
      </c>
      <c r="C762" t="s">
        <v>3130</v>
      </c>
      <c r="D762" t="s">
        <v>436</v>
      </c>
      <c r="E762">
        <v>5126.8826167899997</v>
      </c>
      <c r="F762">
        <v>1943.35</v>
      </c>
      <c r="G762">
        <v>1.01909461880283</v>
      </c>
      <c r="H762">
        <v>-9.1755149999110692</v>
      </c>
      <c r="I762">
        <v>32.454700431149</v>
      </c>
      <c r="J762">
        <v>-3.6113999475660798</v>
      </c>
      <c r="K762">
        <v>1893.8661959563201</v>
      </c>
      <c r="L762">
        <v>1646.4508626018001</v>
      </c>
      <c r="M762">
        <v>32.558889090439301</v>
      </c>
      <c r="N762">
        <v>0.41491291154916299</v>
      </c>
      <c r="O762">
        <v>22.983507860138399</v>
      </c>
      <c r="P762">
        <v>65.250850340135997</v>
      </c>
      <c r="Q762">
        <v>4.3930177252595001E-2</v>
      </c>
    </row>
    <row r="763" spans="1:17" x14ac:dyDescent="0.3">
      <c r="A763" t="s">
        <v>1669</v>
      </c>
      <c r="B763" t="s">
        <v>1670</v>
      </c>
      <c r="C763" t="s">
        <v>3124</v>
      </c>
      <c r="D763" t="s">
        <v>77</v>
      </c>
      <c r="E763">
        <v>5126.6685232680002</v>
      </c>
      <c r="F763">
        <v>226.23</v>
      </c>
      <c r="G763">
        <v>-6.0066004799950301</v>
      </c>
      <c r="H763">
        <v>4.4262540158028001</v>
      </c>
      <c r="I763">
        <v>3.3558716641572199</v>
      </c>
      <c r="J763">
        <v>2.8427778418521301</v>
      </c>
      <c r="K763">
        <v>226.05216940121599</v>
      </c>
      <c r="L763">
        <v>216.38285243649199</v>
      </c>
      <c r="M763">
        <v>49.065060408978603</v>
      </c>
      <c r="N763">
        <v>1.5094299530950299</v>
      </c>
      <c r="O763">
        <v>14.0432303408036</v>
      </c>
      <c r="P763">
        <v>23.286103542234301</v>
      </c>
      <c r="Q763">
        <v>-6.1733702073181997E-2</v>
      </c>
    </row>
    <row r="764" spans="1:17" hidden="1" x14ac:dyDescent="0.3">
      <c r="A764" t="s">
        <v>1671</v>
      </c>
      <c r="B764" t="s">
        <v>1672</v>
      </c>
      <c r="C764" t="s">
        <v>3131</v>
      </c>
      <c r="D764" t="s">
        <v>280</v>
      </c>
      <c r="E764">
        <v>5078.9889683749998</v>
      </c>
      <c r="F764">
        <v>433.7</v>
      </c>
      <c r="G764">
        <v>91.571739829790403</v>
      </c>
      <c r="H764">
        <v>2.39939381082488</v>
      </c>
      <c r="I764">
        <v>44.560723017927003</v>
      </c>
      <c r="J764">
        <v>6.2656683970996303</v>
      </c>
      <c r="K764">
        <v>404.04080236049498</v>
      </c>
      <c r="L764">
        <v>324.64137513711302</v>
      </c>
      <c r="M764">
        <v>37.074742292973298</v>
      </c>
      <c r="N764">
        <v>0.118225912502726</v>
      </c>
      <c r="O764">
        <v>13.730689416647399</v>
      </c>
      <c r="P764">
        <v>131.36836489730501</v>
      </c>
    </row>
    <row r="765" spans="1:17" x14ac:dyDescent="0.3">
      <c r="A765" t="s">
        <v>1673</v>
      </c>
      <c r="B765" t="s">
        <v>1674</v>
      </c>
      <c r="C765" t="s">
        <v>3120</v>
      </c>
      <c r="D765" t="s">
        <v>253</v>
      </c>
      <c r="E765">
        <v>5063.4467423400001</v>
      </c>
      <c r="F765">
        <v>619.35</v>
      </c>
      <c r="G765">
        <v>43.628174330761702</v>
      </c>
      <c r="H765">
        <v>14.500757787397101</v>
      </c>
      <c r="I765">
        <v>25.094417967773602</v>
      </c>
      <c r="J765">
        <v>-0.28228249113514298</v>
      </c>
      <c r="K765">
        <v>551.03161042433101</v>
      </c>
      <c r="L765">
        <v>466.832515841891</v>
      </c>
      <c r="M765">
        <v>43.692943646904901</v>
      </c>
      <c r="N765">
        <v>1.0536120105797699</v>
      </c>
      <c r="O765">
        <v>7.0477113102445896</v>
      </c>
      <c r="P765">
        <v>79.991281604184806</v>
      </c>
    </row>
    <row r="766" spans="1:17" x14ac:dyDescent="0.3">
      <c r="A766" t="s">
        <v>1675</v>
      </c>
      <c r="B766" t="s">
        <v>1676</v>
      </c>
      <c r="C766" t="s">
        <v>3127</v>
      </c>
      <c r="D766" t="s">
        <v>159</v>
      </c>
      <c r="E766">
        <v>5051.8164527999998</v>
      </c>
      <c r="F766">
        <v>4469.3999999999996</v>
      </c>
      <c r="G766">
        <v>130.84456888002501</v>
      </c>
      <c r="H766">
        <v>6.1487966715453197</v>
      </c>
      <c r="I766">
        <v>21.897217931437499</v>
      </c>
      <c r="J766">
        <v>-2.1675824690807302</v>
      </c>
      <c r="K766">
        <v>4793.4148574435003</v>
      </c>
      <c r="L766">
        <v>4022.0711558181001</v>
      </c>
      <c r="M766">
        <v>29.727184081361202</v>
      </c>
      <c r="N766">
        <v>0.775750526009367</v>
      </c>
      <c r="O766">
        <v>27.302322459390499</v>
      </c>
      <c r="P766">
        <v>160.98686131386799</v>
      </c>
      <c r="Q766">
        <v>0.191391851545226</v>
      </c>
    </row>
    <row r="767" spans="1:17" x14ac:dyDescent="0.3">
      <c r="A767" t="s">
        <v>1677</v>
      </c>
      <c r="B767" t="s">
        <v>1678</v>
      </c>
      <c r="C767" t="s">
        <v>3121</v>
      </c>
      <c r="D767" t="s">
        <v>915</v>
      </c>
      <c r="E767">
        <v>5042.7977565559904</v>
      </c>
      <c r="F767">
        <v>170.36</v>
      </c>
      <c r="G767">
        <v>9.3789950603361305</v>
      </c>
      <c r="H767">
        <v>-9.4094614882053804</v>
      </c>
      <c r="I767">
        <v>-34.0305984883585</v>
      </c>
      <c r="J767">
        <v>-4.1096198663615704</v>
      </c>
      <c r="K767">
        <v>204.32629038412099</v>
      </c>
      <c r="L767">
        <v>199.13888052555899</v>
      </c>
      <c r="M767">
        <v>12.8731264116233</v>
      </c>
      <c r="N767">
        <v>0.66285476409928901</v>
      </c>
      <c r="O767">
        <v>49.448227283399802</v>
      </c>
      <c r="P767">
        <v>35.636942675159197</v>
      </c>
      <c r="Q767">
        <v>2.4244772449467999E-2</v>
      </c>
    </row>
    <row r="768" spans="1:17" hidden="1" x14ac:dyDescent="0.3">
      <c r="A768" t="s">
        <v>1679</v>
      </c>
      <c r="B768" t="s">
        <v>1680</v>
      </c>
      <c r="C768" t="s">
        <v>3131</v>
      </c>
      <c r="D768" t="s">
        <v>436</v>
      </c>
      <c r="E768">
        <v>5037.4017649999996</v>
      </c>
      <c r="F768">
        <v>111.1</v>
      </c>
      <c r="G768">
        <v>70.192605446719497</v>
      </c>
      <c r="H768">
        <v>18.617971678821199</v>
      </c>
      <c r="I768">
        <v>1.2061740139085699</v>
      </c>
      <c r="J768">
        <v>9.2180486005213407</v>
      </c>
      <c r="K768">
        <v>104.487421932158</v>
      </c>
      <c r="L768">
        <v>90.862841112873497</v>
      </c>
      <c r="M768">
        <v>52.899285741615302</v>
      </c>
      <c r="N768">
        <v>0.99751637151587602</v>
      </c>
      <c r="O768">
        <v>8.0108010801080098</v>
      </c>
      <c r="P768">
        <v>98.215878679750205</v>
      </c>
      <c r="Q768">
        <v>0.14482193007255101</v>
      </c>
    </row>
    <row r="769" spans="1:17" hidden="1" x14ac:dyDescent="0.3">
      <c r="A769" t="s">
        <v>1681</v>
      </c>
      <c r="B769" t="s">
        <v>1682</v>
      </c>
      <c r="C769" t="s">
        <v>3131</v>
      </c>
      <c r="D769" t="s">
        <v>539</v>
      </c>
      <c r="E769">
        <v>5027.4436995249998</v>
      </c>
      <c r="F769">
        <v>4828.8500000000004</v>
      </c>
      <c r="G769">
        <v>42.317094528308402</v>
      </c>
      <c r="H769">
        <v>-5.1195969063262803</v>
      </c>
      <c r="I769">
        <v>6.1646942568058902</v>
      </c>
      <c r="J769">
        <v>-5.94329576649013</v>
      </c>
      <c r="K769">
        <v>5426.6090076466198</v>
      </c>
      <c r="L769">
        <v>5064.1612048862098</v>
      </c>
      <c r="M769">
        <v>16.6508125019879</v>
      </c>
      <c r="N769">
        <v>0.55275743614191197</v>
      </c>
      <c r="O769">
        <v>38.726611926235002</v>
      </c>
      <c r="P769">
        <v>68.982712765957402</v>
      </c>
      <c r="Q769">
        <v>0.13437477470492301</v>
      </c>
    </row>
    <row r="770" spans="1:17" hidden="1" x14ac:dyDescent="0.3">
      <c r="A770" t="s">
        <v>1683</v>
      </c>
      <c r="B770" t="s">
        <v>1684</v>
      </c>
      <c r="C770" t="s">
        <v>3131</v>
      </c>
      <c r="D770" t="s">
        <v>485</v>
      </c>
      <c r="E770">
        <v>4998.3824557799999</v>
      </c>
      <c r="F770">
        <v>711.9</v>
      </c>
      <c r="G770">
        <v>51.551279621783699</v>
      </c>
      <c r="H770">
        <v>7.5665493362044902</v>
      </c>
      <c r="I770">
        <v>59.235157602561699</v>
      </c>
      <c r="J770">
        <v>7.4833749191919798</v>
      </c>
      <c r="K770">
        <v>703.056982717202</v>
      </c>
      <c r="M770">
        <v>45.863059723074599</v>
      </c>
      <c r="N770">
        <v>0.52762711341621404</v>
      </c>
      <c r="O770">
        <v>32.883831998876197</v>
      </c>
      <c r="P770">
        <v>91.680129240710798</v>
      </c>
    </row>
    <row r="771" spans="1:17" x14ac:dyDescent="0.3">
      <c r="A771" t="s">
        <v>1685</v>
      </c>
      <c r="B771" t="s">
        <v>1686</v>
      </c>
      <c r="C771" t="s">
        <v>3125</v>
      </c>
      <c r="D771" t="s">
        <v>1616</v>
      </c>
      <c r="E771">
        <v>4997.1350887799999</v>
      </c>
      <c r="F771">
        <v>418.45</v>
      </c>
      <c r="G771">
        <v>15.7190243631436</v>
      </c>
      <c r="H771">
        <v>13.5188409709819</v>
      </c>
      <c r="I771">
        <v>7.0308426660741201</v>
      </c>
      <c r="J771">
        <v>2.9878905781897398</v>
      </c>
      <c r="K771">
        <v>413.66914348858302</v>
      </c>
      <c r="L771">
        <v>378.90375689591298</v>
      </c>
      <c r="M771">
        <v>41.851007924763401</v>
      </c>
      <c r="N771">
        <v>1.00903065601223</v>
      </c>
      <c r="O771">
        <v>9.6905245549050001</v>
      </c>
      <c r="P771">
        <v>46.6958808063102</v>
      </c>
      <c r="Q771">
        <v>5.7775647966011E-2</v>
      </c>
    </row>
    <row r="772" spans="1:17" hidden="1" x14ac:dyDescent="0.3">
      <c r="A772" t="s">
        <v>1687</v>
      </c>
      <c r="B772" t="s">
        <v>1688</v>
      </c>
      <c r="C772" t="s">
        <v>3131</v>
      </c>
      <c r="D772" t="s">
        <v>285</v>
      </c>
      <c r="E772">
        <v>4979.50481906</v>
      </c>
      <c r="F772">
        <v>1241.9000000000001</v>
      </c>
      <c r="G772">
        <v>607.24423721709195</v>
      </c>
      <c r="H772">
        <v>28.080098924153098</v>
      </c>
      <c r="I772">
        <v>75.852033390094704</v>
      </c>
      <c r="J772">
        <v>6.6268748218493103</v>
      </c>
      <c r="K772">
        <v>1000.3971521976</v>
      </c>
      <c r="L772">
        <v>681.40404127648299</v>
      </c>
      <c r="M772">
        <v>55.836923525055198</v>
      </c>
      <c r="N772">
        <v>1.4826859739470699</v>
      </c>
      <c r="O772">
        <v>5.8378291327804099</v>
      </c>
      <c r="P772">
        <v>684.52305748578601</v>
      </c>
      <c r="Q772">
        <v>0.211778392358941</v>
      </c>
    </row>
    <row r="773" spans="1:17" hidden="1" x14ac:dyDescent="0.3">
      <c r="A773" t="s">
        <v>1689</v>
      </c>
      <c r="B773" t="s">
        <v>1690</v>
      </c>
      <c r="C773" t="s">
        <v>3131</v>
      </c>
      <c r="D773" t="s">
        <v>192</v>
      </c>
      <c r="E773">
        <v>4948.1508300900005</v>
      </c>
      <c r="F773">
        <v>2244.4499999999998</v>
      </c>
      <c r="G773">
        <v>23.242947213987001</v>
      </c>
      <c r="H773">
        <v>-2.6339736808304299</v>
      </c>
      <c r="I773">
        <v>33.922574915088603</v>
      </c>
      <c r="J773">
        <v>-1.3887169371922301</v>
      </c>
      <c r="K773">
        <v>2126.17148816589</v>
      </c>
      <c r="L773">
        <v>1704.80891997362</v>
      </c>
      <c r="M773">
        <v>41.292732913285199</v>
      </c>
      <c r="N773">
        <v>1.23932917047364</v>
      </c>
      <c r="O773">
        <v>15.841297422531101</v>
      </c>
      <c r="P773">
        <v>86.431597308746504</v>
      </c>
    </row>
    <row r="774" spans="1:17" x14ac:dyDescent="0.3">
      <c r="A774" t="s">
        <v>1691</v>
      </c>
      <c r="B774" t="s">
        <v>1692</v>
      </c>
      <c r="C774" t="s">
        <v>3120</v>
      </c>
      <c r="D774" t="s">
        <v>436</v>
      </c>
      <c r="E774">
        <v>4919.3921805</v>
      </c>
      <c r="F774">
        <v>439.7</v>
      </c>
      <c r="G774">
        <v>23.469332709609699</v>
      </c>
      <c r="H774">
        <v>-11.147810524909</v>
      </c>
      <c r="I774">
        <v>6.2099357670903101</v>
      </c>
      <c r="J774">
        <v>-3.1431033198287199</v>
      </c>
      <c r="K774">
        <v>473.827678465286</v>
      </c>
      <c r="L774">
        <v>412.92054070626801</v>
      </c>
      <c r="M774">
        <v>25.256901923613601</v>
      </c>
      <c r="N774">
        <v>0.38888835853506998</v>
      </c>
      <c r="O774">
        <v>29.861269047077499</v>
      </c>
      <c r="P774">
        <v>51.047749914118803</v>
      </c>
      <c r="Q774">
        <v>-6.743060808819E-3</v>
      </c>
    </row>
    <row r="775" spans="1:17" x14ac:dyDescent="0.3">
      <c r="A775" t="s">
        <v>1693</v>
      </c>
      <c r="B775" t="s">
        <v>1694</v>
      </c>
      <c r="C775" t="s">
        <v>3126</v>
      </c>
      <c r="D775" t="s">
        <v>1146</v>
      </c>
      <c r="E775">
        <v>4918.5554469999997</v>
      </c>
      <c r="F775">
        <v>2934.2</v>
      </c>
      <c r="G775">
        <v>-9.7933698724184204</v>
      </c>
      <c r="H775">
        <v>0.60746923688245003</v>
      </c>
      <c r="I775">
        <v>-21.999601080979801</v>
      </c>
      <c r="J775">
        <v>2.2353075890062</v>
      </c>
      <c r="K775">
        <v>3070.1304272163502</v>
      </c>
      <c r="L775">
        <v>3007.2978568470598</v>
      </c>
      <c r="M775">
        <v>32.413745574318803</v>
      </c>
      <c r="N775">
        <v>0.36950749818912298</v>
      </c>
      <c r="O775">
        <v>26.0991070819985</v>
      </c>
      <c r="P775">
        <v>27.5739130434782</v>
      </c>
      <c r="Q775">
        <v>-7.3075947221146006E-2</v>
      </c>
    </row>
    <row r="776" spans="1:17" x14ac:dyDescent="0.3">
      <c r="A776" t="s">
        <v>1695</v>
      </c>
      <c r="B776" t="s">
        <v>1696</v>
      </c>
      <c r="C776" t="s">
        <v>3127</v>
      </c>
      <c r="D776" t="s">
        <v>192</v>
      </c>
      <c r="E776">
        <v>4886.6469817899997</v>
      </c>
      <c r="F776">
        <v>7195.3</v>
      </c>
      <c r="G776">
        <v>54.326545923333903</v>
      </c>
      <c r="H776">
        <v>5.1954528160753402</v>
      </c>
      <c r="I776">
        <v>-24.353069906086699</v>
      </c>
      <c r="J776">
        <v>-1.07520771346861</v>
      </c>
      <c r="K776">
        <v>7645.9396748023901</v>
      </c>
      <c r="L776">
        <v>6993.0634608417004</v>
      </c>
      <c r="M776">
        <v>23.418014459932898</v>
      </c>
      <c r="N776">
        <v>0.83299996041042002</v>
      </c>
      <c r="O776">
        <v>26.233791502786499</v>
      </c>
      <c r="P776">
        <v>90.601448987430601</v>
      </c>
      <c r="Q776">
        <v>0.10674127935848</v>
      </c>
    </row>
    <row r="777" spans="1:17" x14ac:dyDescent="0.3">
      <c r="A777" t="s">
        <v>1697</v>
      </c>
      <c r="B777" t="s">
        <v>1698</v>
      </c>
      <c r="C777" t="s">
        <v>3128</v>
      </c>
      <c r="D777" t="s">
        <v>1497</v>
      </c>
      <c r="E777">
        <v>4839.2817072600001</v>
      </c>
      <c r="F777">
        <v>878.35</v>
      </c>
      <c r="G777">
        <v>-16.483733148142701</v>
      </c>
      <c r="H777">
        <v>4.3678105871400303</v>
      </c>
      <c r="I777">
        <v>-23.596267206594302</v>
      </c>
      <c r="J777">
        <v>-1.06276324190941</v>
      </c>
      <c r="K777">
        <v>874.79899185294698</v>
      </c>
      <c r="L777">
        <v>857.87656204079997</v>
      </c>
      <c r="M777">
        <v>33.551120865019698</v>
      </c>
      <c r="N777">
        <v>0.95198431321100596</v>
      </c>
      <c r="O777">
        <v>25.906529287869301</v>
      </c>
      <c r="P777">
        <v>14.0640218167651</v>
      </c>
      <c r="Q777">
        <v>0.15315854848767199</v>
      </c>
    </row>
    <row r="778" spans="1:17" hidden="1" x14ac:dyDescent="0.3">
      <c r="A778" t="s">
        <v>1699</v>
      </c>
      <c r="B778" t="s">
        <v>1700</v>
      </c>
      <c r="C778" t="s">
        <v>3131</v>
      </c>
      <c r="D778" t="s">
        <v>21</v>
      </c>
      <c r="E778">
        <v>4830.0256668000002</v>
      </c>
      <c r="F778">
        <v>82.65</v>
      </c>
      <c r="G778">
        <v>-30.050232673196899</v>
      </c>
      <c r="H778">
        <v>-23.883565394769999</v>
      </c>
      <c r="I778">
        <v>-18.627426735169902</v>
      </c>
      <c r="J778">
        <v>-10.987858454475299</v>
      </c>
      <c r="K778">
        <v>110.106226730548</v>
      </c>
      <c r="L778">
        <v>109.599630069512</v>
      </c>
      <c r="M778">
        <v>32.376391509759699</v>
      </c>
      <c r="N778">
        <v>1.2235925675188599</v>
      </c>
      <c r="O778">
        <v>73.260738052026596</v>
      </c>
      <c r="P778">
        <v>22.4444444444444</v>
      </c>
      <c r="Q778">
        <v>0.25383777629905702</v>
      </c>
    </row>
    <row r="779" spans="1:17" x14ac:dyDescent="0.3">
      <c r="A779" t="s">
        <v>1701</v>
      </c>
      <c r="B779" t="s">
        <v>1702</v>
      </c>
      <c r="C779" t="s">
        <v>3126</v>
      </c>
      <c r="D779" t="s">
        <v>72</v>
      </c>
      <c r="E779">
        <v>4828.7359999999999</v>
      </c>
      <c r="F779">
        <v>685.9</v>
      </c>
      <c r="G779">
        <v>36.503771011646201</v>
      </c>
      <c r="H779">
        <v>3.0702632327453498</v>
      </c>
      <c r="I779">
        <v>-30.5953704661672</v>
      </c>
      <c r="J779">
        <v>1.52479344217163</v>
      </c>
      <c r="K779">
        <v>737.88355385607895</v>
      </c>
      <c r="L779">
        <v>763.74255734342796</v>
      </c>
      <c r="M779">
        <v>46.014047897608101</v>
      </c>
      <c r="N779">
        <v>1.1742778782755401</v>
      </c>
      <c r="O779">
        <v>69.849832337075298</v>
      </c>
      <c r="P779">
        <v>64.3661634315839</v>
      </c>
      <c r="Q779">
        <v>5.7845326345831997E-2</v>
      </c>
    </row>
    <row r="780" spans="1:17" x14ac:dyDescent="0.3">
      <c r="A780" t="s">
        <v>1703</v>
      </c>
      <c r="B780" t="s">
        <v>1704</v>
      </c>
      <c r="C780" t="s">
        <v>3127</v>
      </c>
      <c r="D780" t="s">
        <v>265</v>
      </c>
      <c r="E780">
        <v>4811.2614262650004</v>
      </c>
      <c r="F780">
        <v>1564.15</v>
      </c>
      <c r="G780">
        <v>-62.269421343828199</v>
      </c>
      <c r="H780">
        <v>-0.658170087613554</v>
      </c>
      <c r="I780">
        <v>-22.2203162058027</v>
      </c>
      <c r="J780">
        <v>-4.47396297219787</v>
      </c>
      <c r="K780">
        <v>1761.87261288893</v>
      </c>
      <c r="L780">
        <v>1875.78665276729</v>
      </c>
      <c r="M780">
        <v>20.521736706068399</v>
      </c>
      <c r="N780">
        <v>1.31607012617367</v>
      </c>
      <c r="O780">
        <v>77.978454751782095</v>
      </c>
      <c r="P780">
        <v>0.91290322580645999</v>
      </c>
      <c r="Q780">
        <v>-1.8351779747583001E-2</v>
      </c>
    </row>
    <row r="781" spans="1:17" hidden="1" x14ac:dyDescent="0.3">
      <c r="A781" t="s">
        <v>1705</v>
      </c>
      <c r="B781" t="s">
        <v>1706</v>
      </c>
      <c r="C781" t="s">
        <v>3131</v>
      </c>
      <c r="D781" t="s">
        <v>439</v>
      </c>
      <c r="E781">
        <v>4795.0228958999996</v>
      </c>
      <c r="F781">
        <v>572.20000000000005</v>
      </c>
      <c r="G781">
        <v>-38.782487082927702</v>
      </c>
      <c r="H781">
        <v>1.1606150152324399</v>
      </c>
      <c r="I781">
        <v>-7.14519928698701</v>
      </c>
      <c r="J781">
        <v>1.36644854460877</v>
      </c>
      <c r="K781">
        <v>569.77388500483005</v>
      </c>
      <c r="L781">
        <v>588.75490196389899</v>
      </c>
      <c r="M781">
        <v>34.857286557388598</v>
      </c>
      <c r="N781">
        <v>0.36098616417915902</v>
      </c>
      <c r="O781">
        <v>39.636490737504303</v>
      </c>
      <c r="P781">
        <v>11.921760391197999</v>
      </c>
      <c r="Q781">
        <v>3.3097555940759998E-2</v>
      </c>
    </row>
    <row r="782" spans="1:17" x14ac:dyDescent="0.3">
      <c r="A782" t="s">
        <v>1707</v>
      </c>
      <c r="B782" t="s">
        <v>1708</v>
      </c>
      <c r="C782" t="s">
        <v>3128</v>
      </c>
      <c r="D782" t="s">
        <v>504</v>
      </c>
      <c r="E782">
        <v>4789.6977418839997</v>
      </c>
      <c r="F782">
        <v>96.14</v>
      </c>
      <c r="G782">
        <v>-38.676701988170599</v>
      </c>
      <c r="H782">
        <v>-3.0985871389642101</v>
      </c>
      <c r="I782">
        <v>-12.2045608700471</v>
      </c>
      <c r="J782">
        <v>-4.48766623350995</v>
      </c>
      <c r="K782">
        <v>106.902190880296</v>
      </c>
      <c r="L782">
        <v>108.250248828479</v>
      </c>
      <c r="M782">
        <v>10.4159609804212</v>
      </c>
      <c r="N782">
        <v>0.43041077289287499</v>
      </c>
      <c r="O782">
        <v>39.068025795714497</v>
      </c>
      <c r="P782">
        <v>5.0710382513661196</v>
      </c>
      <c r="Q782">
        <v>-9.9603793088355E-2</v>
      </c>
    </row>
    <row r="783" spans="1:17" x14ac:dyDescent="0.3">
      <c r="A783" t="s">
        <v>1709</v>
      </c>
      <c r="B783" t="s">
        <v>1710</v>
      </c>
      <c r="C783" t="s">
        <v>3123</v>
      </c>
      <c r="D783" t="s">
        <v>130</v>
      </c>
      <c r="E783">
        <v>4778.22</v>
      </c>
      <c r="F783">
        <v>7963.7</v>
      </c>
      <c r="G783">
        <v>16.099992966661802</v>
      </c>
      <c r="H783">
        <v>-6.2248461035899902</v>
      </c>
      <c r="I783">
        <v>9.9175742263179103</v>
      </c>
      <c r="J783">
        <v>-4.3807008965238099</v>
      </c>
      <c r="K783">
        <v>8430.8917957358808</v>
      </c>
      <c r="L783">
        <v>7237.81614694374</v>
      </c>
      <c r="M783">
        <v>23.225712307637</v>
      </c>
      <c r="N783">
        <v>0.54635191953781004</v>
      </c>
      <c r="O783">
        <v>22.067004030789601</v>
      </c>
      <c r="P783">
        <v>68.221712909665001</v>
      </c>
      <c r="Q783">
        <v>0.119605362401235</v>
      </c>
    </row>
    <row r="784" spans="1:17" x14ac:dyDescent="0.3">
      <c r="A784" t="s">
        <v>1711</v>
      </c>
      <c r="B784" t="s">
        <v>1712</v>
      </c>
      <c r="C784" t="s">
        <v>3122</v>
      </c>
      <c r="D784" t="s">
        <v>192</v>
      </c>
      <c r="E784">
        <v>4753.48707225</v>
      </c>
      <c r="F784">
        <v>664.65</v>
      </c>
      <c r="G784">
        <v>27.757893005404899</v>
      </c>
      <c r="H784">
        <v>6.1381758185367001</v>
      </c>
      <c r="I784">
        <v>-1.5761451536901701</v>
      </c>
      <c r="J784">
        <v>-0.44058173905703901</v>
      </c>
      <c r="K784">
        <v>692.29935812226302</v>
      </c>
      <c r="L784">
        <v>636.37089154442504</v>
      </c>
      <c r="M784">
        <v>31.657316899503702</v>
      </c>
      <c r="N784">
        <v>0.540143984911856</v>
      </c>
      <c r="O784">
        <v>20.2362145490107</v>
      </c>
      <c r="P784">
        <v>61.813755325623802</v>
      </c>
      <c r="Q784">
        <v>0.13685979395790199</v>
      </c>
    </row>
    <row r="785" spans="1:17" hidden="1" x14ac:dyDescent="0.3">
      <c r="A785" t="s">
        <v>1713</v>
      </c>
      <c r="B785" t="s">
        <v>1714</v>
      </c>
      <c r="C785" t="s">
        <v>3131</v>
      </c>
      <c r="D785" t="s">
        <v>253</v>
      </c>
      <c r="E785">
        <v>4695.8110281600002</v>
      </c>
      <c r="F785">
        <v>886.8</v>
      </c>
      <c r="G785">
        <v>42.358356362470403</v>
      </c>
      <c r="H785">
        <v>14.519014267556299</v>
      </c>
      <c r="I785">
        <v>28.076223496068899</v>
      </c>
      <c r="J785">
        <v>12.5046147321587</v>
      </c>
      <c r="K785">
        <v>829.26575305792403</v>
      </c>
      <c r="L785">
        <v>722.31904899835399</v>
      </c>
      <c r="M785">
        <v>65.514915894974905</v>
      </c>
      <c r="N785">
        <v>0.33481047562883898</v>
      </c>
      <c r="O785">
        <v>5.0236806495263799</v>
      </c>
      <c r="P785">
        <v>74.980268350434002</v>
      </c>
      <c r="Q785">
        <v>-5.8329197556548001E-2</v>
      </c>
    </row>
    <row r="786" spans="1:17" x14ac:dyDescent="0.3">
      <c r="A786" t="s">
        <v>1715</v>
      </c>
      <c r="B786" t="s">
        <v>1716</v>
      </c>
      <c r="C786" t="s">
        <v>3125</v>
      </c>
      <c r="D786" t="s">
        <v>299</v>
      </c>
      <c r="E786">
        <v>4659.0577705639998</v>
      </c>
      <c r="F786">
        <v>218.36</v>
      </c>
      <c r="G786">
        <v>-21.606063056494399</v>
      </c>
      <c r="H786">
        <v>-5.0634989929891399</v>
      </c>
      <c r="I786">
        <v>-8.9811451892373899</v>
      </c>
      <c r="J786">
        <v>-2.0210285849726</v>
      </c>
      <c r="K786">
        <v>246.21196270407501</v>
      </c>
      <c r="L786">
        <v>242.27550491836701</v>
      </c>
      <c r="M786">
        <v>18.839941322562499</v>
      </c>
      <c r="N786">
        <v>0.54462120075441001</v>
      </c>
      <c r="O786">
        <v>36.059717897050703</v>
      </c>
      <c r="P786">
        <v>15.534391534391499</v>
      </c>
      <c r="Q786">
        <v>-0.123779109606363</v>
      </c>
    </row>
    <row r="787" spans="1:17" hidden="1" x14ac:dyDescent="0.3">
      <c r="A787" t="s">
        <v>1717</v>
      </c>
      <c r="B787" t="s">
        <v>1718</v>
      </c>
      <c r="C787" t="s">
        <v>3131</v>
      </c>
      <c r="D787" t="s">
        <v>414</v>
      </c>
      <c r="E787">
        <v>4648.8863332000001</v>
      </c>
      <c r="F787">
        <v>10941.8</v>
      </c>
      <c r="G787">
        <v>1.21321613089192</v>
      </c>
      <c r="H787">
        <v>-2.1837151606109999</v>
      </c>
      <c r="I787">
        <v>4.4125923620515497</v>
      </c>
      <c r="J787">
        <v>1.77661120016232</v>
      </c>
      <c r="K787">
        <v>11779.4624972619</v>
      </c>
      <c r="L787">
        <v>10848.946764623701</v>
      </c>
      <c r="M787">
        <v>34.9060046252267</v>
      </c>
      <c r="N787">
        <v>0.244347114869433</v>
      </c>
      <c r="O787">
        <v>30.549818128644201</v>
      </c>
      <c r="P787">
        <v>31.310791755422802</v>
      </c>
      <c r="Q787">
        <v>-1.7056211821574001E-2</v>
      </c>
    </row>
    <row r="788" spans="1:17" x14ac:dyDescent="0.3">
      <c r="A788" t="s">
        <v>1719</v>
      </c>
      <c r="B788" t="s">
        <v>1720</v>
      </c>
      <c r="C788" t="s">
        <v>3128</v>
      </c>
      <c r="D788" t="s">
        <v>125</v>
      </c>
      <c r="E788">
        <v>4641.5573410500001</v>
      </c>
      <c r="F788">
        <v>981.3</v>
      </c>
      <c r="G788">
        <v>37.309412771775598</v>
      </c>
      <c r="H788">
        <v>5.9544169654324097</v>
      </c>
      <c r="I788">
        <v>33.579021193324301</v>
      </c>
      <c r="J788">
        <v>4.7019918276195698</v>
      </c>
      <c r="K788">
        <v>935.17241827727605</v>
      </c>
      <c r="L788">
        <v>828.287765134182</v>
      </c>
      <c r="M788">
        <v>51.638085127697103</v>
      </c>
      <c r="N788">
        <v>0.55359017916740105</v>
      </c>
      <c r="O788">
        <v>7.4696830734739503</v>
      </c>
      <c r="P788">
        <v>60.343137254901897</v>
      </c>
      <c r="Q788">
        <v>-1.8647982775710999E-2</v>
      </c>
    </row>
    <row r="789" spans="1:17" hidden="1" x14ac:dyDescent="0.3">
      <c r="A789" t="s">
        <v>1721</v>
      </c>
      <c r="B789" t="s">
        <v>1722</v>
      </c>
      <c r="C789" t="s">
        <v>3131</v>
      </c>
      <c r="D789" t="s">
        <v>1002</v>
      </c>
      <c r="E789">
        <v>4639.8143970000001</v>
      </c>
      <c r="F789">
        <v>3700.1</v>
      </c>
      <c r="G789">
        <v>17.200647718761601</v>
      </c>
      <c r="H789">
        <v>17.491480332338298</v>
      </c>
      <c r="I789">
        <v>34.691888410679198</v>
      </c>
      <c r="J789">
        <v>0.12476214633303399</v>
      </c>
      <c r="K789">
        <v>3496.2238175028501</v>
      </c>
      <c r="L789">
        <v>3036.03920131721</v>
      </c>
      <c r="M789">
        <v>46.554208393356802</v>
      </c>
      <c r="N789">
        <v>0.56967664893304504</v>
      </c>
      <c r="O789">
        <v>7.9160022702089199</v>
      </c>
      <c r="P789">
        <v>69.0160789329435</v>
      </c>
      <c r="Q789">
        <v>5.0711006625273003E-2</v>
      </c>
    </row>
    <row r="790" spans="1:17" x14ac:dyDescent="0.3">
      <c r="A790" t="s">
        <v>1723</v>
      </c>
      <c r="B790" t="s">
        <v>1724</v>
      </c>
      <c r="C790" t="s">
        <v>3125</v>
      </c>
      <c r="D790" t="s">
        <v>798</v>
      </c>
      <c r="E790">
        <v>4635.3155310000002</v>
      </c>
      <c r="F790">
        <v>378</v>
      </c>
      <c r="G790">
        <v>-14.8124046914423</v>
      </c>
      <c r="H790">
        <v>5.9013220464417904</v>
      </c>
      <c r="I790">
        <v>9.86975672548947</v>
      </c>
      <c r="J790">
        <v>-3.62821338452</v>
      </c>
      <c r="K790">
        <v>385.10388778846499</v>
      </c>
      <c r="L790">
        <v>357.62957436286803</v>
      </c>
      <c r="M790">
        <v>30.3847677432198</v>
      </c>
      <c r="N790">
        <v>1.1590116118088001</v>
      </c>
      <c r="O790">
        <v>19.021164021164001</v>
      </c>
      <c r="P790">
        <v>41.071095353610701</v>
      </c>
      <c r="Q790">
        <v>-2.5252728847056E-2</v>
      </c>
    </row>
    <row r="791" spans="1:17" x14ac:dyDescent="0.3">
      <c r="A791" t="s">
        <v>1725</v>
      </c>
      <c r="B791" t="s">
        <v>1726</v>
      </c>
      <c r="C791" t="s">
        <v>611</v>
      </c>
      <c r="D791" t="s">
        <v>611</v>
      </c>
      <c r="E791">
        <v>4628.0340391999998</v>
      </c>
      <c r="F791">
        <v>224.08</v>
      </c>
      <c r="G791">
        <v>34.201302056142701</v>
      </c>
      <c r="H791">
        <v>21.5712049359812</v>
      </c>
      <c r="I791">
        <v>22.366649021033201</v>
      </c>
      <c r="J791">
        <v>2.8018230985611199</v>
      </c>
      <c r="K791">
        <v>220.49843513599001</v>
      </c>
      <c r="L791">
        <v>192.35108317254799</v>
      </c>
      <c r="M791">
        <v>43.839397352150797</v>
      </c>
      <c r="N791">
        <v>1.7728870029170201</v>
      </c>
      <c r="O791">
        <v>14.4234202070688</v>
      </c>
      <c r="P791">
        <v>67.099179716629394</v>
      </c>
      <c r="Q791">
        <v>9.4262771864644004E-2</v>
      </c>
    </row>
    <row r="792" spans="1:17" x14ac:dyDescent="0.3">
      <c r="A792" t="s">
        <v>1727</v>
      </c>
      <c r="B792" t="s">
        <v>1728</v>
      </c>
      <c r="C792" t="s">
        <v>3130</v>
      </c>
      <c r="D792" t="s">
        <v>268</v>
      </c>
      <c r="E792">
        <v>4600.6944261999997</v>
      </c>
      <c r="F792">
        <v>275.64999999999998</v>
      </c>
      <c r="G792">
        <v>7.1053934914377601</v>
      </c>
      <c r="H792">
        <v>11.555164342928</v>
      </c>
      <c r="I792">
        <v>-4.2913300368568397</v>
      </c>
      <c r="J792">
        <v>2.4737635841280499</v>
      </c>
      <c r="K792">
        <v>287.58249598706402</v>
      </c>
      <c r="L792">
        <v>274.97150319397798</v>
      </c>
      <c r="M792">
        <v>33.7088199865874</v>
      </c>
      <c r="N792">
        <v>0.58572473248655899</v>
      </c>
      <c r="O792">
        <v>21.893705786323199</v>
      </c>
      <c r="P792">
        <v>31.074655254398401</v>
      </c>
      <c r="Q792">
        <v>-2.5228853804009001E-2</v>
      </c>
    </row>
    <row r="793" spans="1:17" x14ac:dyDescent="0.3">
      <c r="A793" t="s">
        <v>1729</v>
      </c>
      <c r="B793" t="s">
        <v>1730</v>
      </c>
      <c r="C793" t="s">
        <v>3125</v>
      </c>
      <c r="D793" t="s">
        <v>453</v>
      </c>
      <c r="E793">
        <v>4592.9866253699902</v>
      </c>
      <c r="F793">
        <v>285.75</v>
      </c>
      <c r="G793">
        <v>-56.318828521610897</v>
      </c>
      <c r="H793">
        <v>-2.2457620979538699</v>
      </c>
      <c r="I793">
        <v>-34.4925619075795</v>
      </c>
      <c r="J793">
        <v>-3.23276510096942</v>
      </c>
      <c r="K793">
        <v>308.31972336017901</v>
      </c>
      <c r="L793">
        <v>345.28998884819902</v>
      </c>
      <c r="M793">
        <v>13.938588847587599</v>
      </c>
      <c r="N793">
        <v>0.31291604851944399</v>
      </c>
      <c r="O793">
        <v>89.816272965879193</v>
      </c>
      <c r="P793">
        <v>8.7949743003997707</v>
      </c>
      <c r="Q793">
        <v>-9.7976344792361003E-2</v>
      </c>
    </row>
    <row r="794" spans="1:17" hidden="1" x14ac:dyDescent="0.3">
      <c r="A794" t="s">
        <v>1731</v>
      </c>
      <c r="B794" t="s">
        <v>1732</v>
      </c>
      <c r="C794" t="s">
        <v>3131</v>
      </c>
      <c r="D794" t="s">
        <v>265</v>
      </c>
      <c r="E794">
        <v>4582.9408475999999</v>
      </c>
      <c r="F794">
        <v>1292.25</v>
      </c>
      <c r="G794">
        <v>70.590734044361696</v>
      </c>
      <c r="H794">
        <v>4.5926025244780799</v>
      </c>
      <c r="I794">
        <v>48.511871600049197</v>
      </c>
      <c r="J794">
        <v>-0.566051864041066</v>
      </c>
      <c r="K794">
        <v>1285.3887133862399</v>
      </c>
      <c r="L794">
        <v>1036.6856413508999</v>
      </c>
      <c r="M794">
        <v>41.610301960272601</v>
      </c>
      <c r="N794">
        <v>0.67753510146026097</v>
      </c>
      <c r="O794">
        <v>12.795511704391499</v>
      </c>
      <c r="P794">
        <v>107.42375601926101</v>
      </c>
      <c r="Q794">
        <v>0.224379909651783</v>
      </c>
    </row>
    <row r="795" spans="1:17" hidden="1" x14ac:dyDescent="0.3">
      <c r="A795" t="s">
        <v>1733</v>
      </c>
      <c r="B795" t="s">
        <v>1734</v>
      </c>
      <c r="C795" t="s">
        <v>3131</v>
      </c>
      <c r="D795" t="s">
        <v>192</v>
      </c>
      <c r="E795">
        <v>4547.3321865750004</v>
      </c>
      <c r="F795">
        <v>592.75</v>
      </c>
      <c r="G795">
        <v>18.296131667334301</v>
      </c>
      <c r="H795">
        <v>2.6955826479862899</v>
      </c>
      <c r="I795">
        <v>-0.72017144475766204</v>
      </c>
      <c r="J795">
        <v>1.36860148497097E-2</v>
      </c>
      <c r="K795">
        <v>608.04932312606195</v>
      </c>
      <c r="L795">
        <v>571.50238099095498</v>
      </c>
      <c r="M795">
        <v>39.827475422339099</v>
      </c>
      <c r="N795">
        <v>0.933406518286648</v>
      </c>
      <c r="O795">
        <v>18.599746942218399</v>
      </c>
      <c r="P795">
        <v>47.725856697819303</v>
      </c>
      <c r="Q795">
        <v>0.164418024462678</v>
      </c>
    </row>
    <row r="796" spans="1:17" hidden="1" x14ac:dyDescent="0.3">
      <c r="A796" t="s">
        <v>1735</v>
      </c>
      <c r="B796" t="s">
        <v>1736</v>
      </c>
      <c r="C796" t="s">
        <v>3131</v>
      </c>
      <c r="E796">
        <v>4535.3953634</v>
      </c>
      <c r="F796">
        <v>2453</v>
      </c>
      <c r="G796">
        <v>5207.3846344322201</v>
      </c>
      <c r="H796">
        <v>36.231271454777001</v>
      </c>
      <c r="I796">
        <v>372.07994578714101</v>
      </c>
      <c r="J796">
        <v>-10.8710806519088</v>
      </c>
      <c r="K796">
        <v>1997.87657550836</v>
      </c>
      <c r="L796">
        <v>1033.0912796821301</v>
      </c>
      <c r="M796">
        <v>38.216542137798498</v>
      </c>
      <c r="N796">
        <v>0.62495426934848097</v>
      </c>
      <c r="O796">
        <v>29.188748471259601</v>
      </c>
      <c r="P796">
        <v>5232.6086956521704</v>
      </c>
    </row>
    <row r="797" spans="1:17" x14ac:dyDescent="0.3">
      <c r="A797" t="s">
        <v>1737</v>
      </c>
      <c r="B797" t="s">
        <v>1738</v>
      </c>
      <c r="C797" t="s">
        <v>3125</v>
      </c>
      <c r="D797" t="s">
        <v>798</v>
      </c>
      <c r="E797">
        <v>4507.4806503749996</v>
      </c>
      <c r="F797">
        <v>364.25</v>
      </c>
      <c r="G797">
        <v>125.607140826088</v>
      </c>
      <c r="H797">
        <v>6.15675774008725</v>
      </c>
      <c r="I797">
        <v>29.491731542506201</v>
      </c>
      <c r="J797">
        <v>5.8448768656627799</v>
      </c>
      <c r="K797">
        <v>372.98829813513402</v>
      </c>
      <c r="L797">
        <v>308.99448202056197</v>
      </c>
      <c r="M797">
        <v>35.4510898069272</v>
      </c>
      <c r="N797">
        <v>0.42354584366880899</v>
      </c>
      <c r="O797">
        <v>13.0954015099519</v>
      </c>
      <c r="P797">
        <v>144.70943903258299</v>
      </c>
      <c r="Q797">
        <v>5.5522354457707999E-2</v>
      </c>
    </row>
    <row r="798" spans="1:17" hidden="1" x14ac:dyDescent="0.3">
      <c r="A798" t="s">
        <v>1739</v>
      </c>
      <c r="B798" t="s">
        <v>1740</v>
      </c>
      <c r="C798" t="s">
        <v>3131</v>
      </c>
      <c r="D798" t="s">
        <v>117</v>
      </c>
      <c r="E798">
        <v>4505.9418158999997</v>
      </c>
      <c r="F798">
        <v>430.5</v>
      </c>
      <c r="G798">
        <v>-12.1280412540992</v>
      </c>
      <c r="K798">
        <v>425.76520424318301</v>
      </c>
      <c r="L798">
        <v>384.46648021701702</v>
      </c>
      <c r="M798">
        <v>38.331602171758398</v>
      </c>
      <c r="N798">
        <v>1</v>
      </c>
      <c r="O798">
        <v>7.2938443670151001</v>
      </c>
      <c r="P798">
        <v>18.939079983423099</v>
      </c>
      <c r="Q798">
        <v>9.3594908740256E-2</v>
      </c>
    </row>
    <row r="799" spans="1:17" hidden="1" x14ac:dyDescent="0.3">
      <c r="A799" t="s">
        <v>1741</v>
      </c>
      <c r="B799" t="s">
        <v>1742</v>
      </c>
      <c r="C799" t="s">
        <v>3131</v>
      </c>
      <c r="D799" t="s">
        <v>1616</v>
      </c>
      <c r="E799">
        <v>4500.0363213000001</v>
      </c>
      <c r="F799">
        <v>8550</v>
      </c>
      <c r="G799">
        <v>-3.2794525071538998</v>
      </c>
      <c r="H799">
        <v>2.4905134734479</v>
      </c>
      <c r="I799">
        <v>25.567204998050599</v>
      </c>
      <c r="J799">
        <v>1.77020001650083</v>
      </c>
      <c r="K799">
        <v>8607.5983555870807</v>
      </c>
      <c r="L799">
        <v>7830.9430824640403</v>
      </c>
      <c r="M799">
        <v>32.475812805240402</v>
      </c>
      <c r="N799">
        <v>0.30879265360708902</v>
      </c>
      <c r="O799">
        <v>6.4210526315789496</v>
      </c>
      <c r="P799">
        <v>47.158802419944699</v>
      </c>
      <c r="Q799">
        <v>5.3848371471929999E-3</v>
      </c>
    </row>
    <row r="800" spans="1:17" x14ac:dyDescent="0.3">
      <c r="A800" t="s">
        <v>1743</v>
      </c>
      <c r="B800" t="s">
        <v>1744</v>
      </c>
      <c r="C800" t="s">
        <v>3120</v>
      </c>
      <c r="D800" t="s">
        <v>51</v>
      </c>
      <c r="E800">
        <v>4476.9139094350003</v>
      </c>
      <c r="F800">
        <v>179.63</v>
      </c>
      <c r="G800">
        <v>75.295557019713499</v>
      </c>
      <c r="H800">
        <v>13.3010510682392</v>
      </c>
      <c r="I800">
        <v>36.064743825349801</v>
      </c>
      <c r="J800">
        <v>6.0965826212897502E-3</v>
      </c>
      <c r="K800">
        <v>180.466178834819</v>
      </c>
      <c r="L800">
        <v>145.187885178736</v>
      </c>
      <c r="M800">
        <v>29.5201455299236</v>
      </c>
      <c r="N800">
        <v>0.12882207847157501</v>
      </c>
      <c r="O800">
        <v>33.997661860491</v>
      </c>
      <c r="P800">
        <v>98.048511576626197</v>
      </c>
      <c r="Q800">
        <v>-3.1322318427599999E-3</v>
      </c>
    </row>
    <row r="801" spans="1:17" x14ac:dyDescent="0.3">
      <c r="A801" t="s">
        <v>1745</v>
      </c>
      <c r="B801" t="s">
        <v>1746</v>
      </c>
      <c r="C801" t="s">
        <v>3120</v>
      </c>
      <c r="D801" t="s">
        <v>51</v>
      </c>
      <c r="E801">
        <v>4459.4521999999997</v>
      </c>
      <c r="F801">
        <v>488.6</v>
      </c>
      <c r="G801">
        <v>-23.004133496663599</v>
      </c>
      <c r="H801">
        <v>0.27847172632593598</v>
      </c>
      <c r="I801">
        <v>-10.524328205994999</v>
      </c>
      <c r="J801">
        <v>-0.41484912196882001</v>
      </c>
      <c r="K801">
        <v>520.30825388998301</v>
      </c>
      <c r="L801">
        <v>513.18748538813099</v>
      </c>
      <c r="M801">
        <v>15.0540969377209</v>
      </c>
      <c r="N801">
        <v>0.31682733413748199</v>
      </c>
      <c r="O801">
        <v>29.963160049119899</v>
      </c>
      <c r="P801">
        <v>13.351119359703</v>
      </c>
      <c r="Q801">
        <v>-4.3568170664123003E-2</v>
      </c>
    </row>
    <row r="802" spans="1:17" hidden="1" x14ac:dyDescent="0.3">
      <c r="A802" t="s">
        <v>1747</v>
      </c>
      <c r="B802" t="s">
        <v>1748</v>
      </c>
      <c r="C802" t="s">
        <v>3131</v>
      </c>
      <c r="D802" t="s">
        <v>108</v>
      </c>
      <c r="E802">
        <v>4454.0694405699996</v>
      </c>
      <c r="F802">
        <v>1287.0999999999999</v>
      </c>
      <c r="G802">
        <v>565.09505918766797</v>
      </c>
      <c r="H802">
        <v>15.404960764777201</v>
      </c>
      <c r="I802">
        <v>140.45790212406101</v>
      </c>
      <c r="J802">
        <v>-10.6393410595202</v>
      </c>
      <c r="K802">
        <v>1195.15158209471</v>
      </c>
      <c r="L802">
        <v>775.41138754748397</v>
      </c>
      <c r="M802">
        <v>34.770340902767998</v>
      </c>
      <c r="N802">
        <v>0.54197728183179905</v>
      </c>
      <c r="O802">
        <v>15.297956646725099</v>
      </c>
      <c r="P802">
        <v>604.29548563611399</v>
      </c>
      <c r="Q802">
        <v>0.18328685594064401</v>
      </c>
    </row>
    <row r="803" spans="1:17" hidden="1" x14ac:dyDescent="0.3">
      <c r="A803" t="s">
        <v>1749</v>
      </c>
      <c r="B803" t="s">
        <v>1750</v>
      </c>
      <c r="C803" t="s">
        <v>3131</v>
      </c>
      <c r="D803" t="s">
        <v>730</v>
      </c>
      <c r="E803">
        <v>4449.3999170859997</v>
      </c>
      <c r="F803">
        <v>273.56</v>
      </c>
      <c r="G803">
        <v>4.4705487157849397</v>
      </c>
      <c r="H803">
        <v>1.02355784797084</v>
      </c>
      <c r="I803">
        <v>1.0526859922673</v>
      </c>
      <c r="J803">
        <v>0.67454792035662303</v>
      </c>
      <c r="K803">
        <v>278.911476570459</v>
      </c>
      <c r="L803">
        <v>260.44451316950699</v>
      </c>
      <c r="M803">
        <v>58.987597709054498</v>
      </c>
      <c r="N803">
        <v>1.0268886360492799</v>
      </c>
      <c r="O803">
        <v>7.4681971048399003</v>
      </c>
      <c r="P803">
        <v>31.291994624688002</v>
      </c>
      <c r="Q803">
        <v>3.7892634135868998E-2</v>
      </c>
    </row>
    <row r="804" spans="1:17" x14ac:dyDescent="0.3">
      <c r="A804" t="s">
        <v>1751</v>
      </c>
      <c r="B804" t="s">
        <v>1752</v>
      </c>
      <c r="C804" t="s">
        <v>3122</v>
      </c>
      <c r="D804" t="s">
        <v>192</v>
      </c>
      <c r="E804">
        <v>4406.0853599399998</v>
      </c>
      <c r="F804">
        <v>110.44</v>
      </c>
      <c r="G804">
        <v>-22.431268427154301</v>
      </c>
      <c r="H804">
        <v>-2.6470959636733302</v>
      </c>
      <c r="I804">
        <v>-24.279669613510301</v>
      </c>
      <c r="J804">
        <v>5.7464579133157299E-2</v>
      </c>
      <c r="K804">
        <v>121.44368488433</v>
      </c>
      <c r="L804">
        <v>122.94260623975001</v>
      </c>
      <c r="M804">
        <v>35.107202711142399</v>
      </c>
      <c r="N804">
        <v>0.89752068466103596</v>
      </c>
      <c r="O804">
        <v>35.512495472654798</v>
      </c>
      <c r="P804">
        <v>7.9042501221299402</v>
      </c>
      <c r="Q804">
        <v>-1.0726448209404001E-2</v>
      </c>
    </row>
    <row r="805" spans="1:17" x14ac:dyDescent="0.3">
      <c r="A805" t="s">
        <v>1753</v>
      </c>
      <c r="B805" t="s">
        <v>1754</v>
      </c>
      <c r="C805" t="s">
        <v>3118</v>
      </c>
      <c r="D805" t="s">
        <v>1755</v>
      </c>
      <c r="E805">
        <v>4405.6589653999999</v>
      </c>
      <c r="F805">
        <v>861.5</v>
      </c>
      <c r="G805">
        <v>12.9478563218654</v>
      </c>
      <c r="H805">
        <v>-11.963882230861399</v>
      </c>
      <c r="I805">
        <v>0.68930894492305905</v>
      </c>
      <c r="J805">
        <v>-2.26718303399712</v>
      </c>
      <c r="K805">
        <v>990.439039535809</v>
      </c>
      <c r="L805">
        <v>887.49609921630497</v>
      </c>
      <c r="M805">
        <v>27.708556092054</v>
      </c>
      <c r="N805">
        <v>0.39787342318979901</v>
      </c>
      <c r="O805">
        <v>39.408009286128802</v>
      </c>
      <c r="P805">
        <v>48.227804542326197</v>
      </c>
      <c r="Q805">
        <v>4.6949895151942998E-2</v>
      </c>
    </row>
    <row r="806" spans="1:17" x14ac:dyDescent="0.3">
      <c r="A806" t="s">
        <v>1756</v>
      </c>
      <c r="B806" t="s">
        <v>1757</v>
      </c>
      <c r="C806" t="s">
        <v>3116</v>
      </c>
      <c r="D806" t="s">
        <v>404</v>
      </c>
      <c r="E806">
        <v>4400.3538934750004</v>
      </c>
      <c r="F806">
        <v>42.01</v>
      </c>
      <c r="G806">
        <v>-41.287997283883101</v>
      </c>
      <c r="H806">
        <v>-6.8335654496390399</v>
      </c>
      <c r="I806">
        <v>-35.600255289729802</v>
      </c>
      <c r="J806">
        <v>-4.5157992045184097</v>
      </c>
      <c r="K806">
        <v>46.718207440763997</v>
      </c>
      <c r="L806">
        <v>50.006632742519997</v>
      </c>
      <c r="M806">
        <v>13.4851409041813</v>
      </c>
      <c r="N806">
        <v>0.81935751868230899</v>
      </c>
      <c r="O806">
        <v>62.580338014758397</v>
      </c>
      <c r="P806">
        <v>0.86434573829532402</v>
      </c>
    </row>
    <row r="807" spans="1:17" x14ac:dyDescent="0.3">
      <c r="A807" t="s">
        <v>1758</v>
      </c>
      <c r="B807" t="s">
        <v>1759</v>
      </c>
      <c r="C807" t="s">
        <v>3127</v>
      </c>
      <c r="D807" t="s">
        <v>265</v>
      </c>
      <c r="E807">
        <v>4390.6019636250003</v>
      </c>
      <c r="F807">
        <v>482.25</v>
      </c>
      <c r="G807">
        <v>-1.1566570522085</v>
      </c>
      <c r="H807">
        <v>3.1394090856651902</v>
      </c>
      <c r="I807">
        <v>3.8690310267815202</v>
      </c>
      <c r="J807">
        <v>-0.58241652050666703</v>
      </c>
      <c r="K807">
        <v>511.07793193233402</v>
      </c>
      <c r="L807">
        <v>484.00269826170501</v>
      </c>
      <c r="M807">
        <v>35.736956389694903</v>
      </c>
      <c r="N807">
        <v>0.41843223524561202</v>
      </c>
      <c r="O807">
        <v>27.2887506480041</v>
      </c>
      <c r="P807">
        <v>33.9211330186059</v>
      </c>
      <c r="Q807">
        <v>-4.9799717389155E-2</v>
      </c>
    </row>
    <row r="808" spans="1:17" hidden="1" x14ac:dyDescent="0.3">
      <c r="A808" t="s">
        <v>1760</v>
      </c>
      <c r="B808" t="s">
        <v>1761</v>
      </c>
      <c r="C808" t="s">
        <v>3131</v>
      </c>
      <c r="D808" t="s">
        <v>1762</v>
      </c>
      <c r="E808">
        <v>4387.5135250000003</v>
      </c>
      <c r="F808">
        <v>391.55</v>
      </c>
      <c r="G808">
        <v>-23.865086860972699</v>
      </c>
      <c r="H808">
        <v>-4.9739542228106899</v>
      </c>
      <c r="I808">
        <v>-28.871157104534099</v>
      </c>
      <c r="J808">
        <v>-5.8302308865177697</v>
      </c>
      <c r="K808">
        <v>420.62639162559901</v>
      </c>
      <c r="L808">
        <v>412.16730085732399</v>
      </c>
      <c r="M808">
        <v>22.008644209336001</v>
      </c>
      <c r="N808">
        <v>0.85515644670796298</v>
      </c>
      <c r="O808">
        <v>63.069850593793802</v>
      </c>
      <c r="P808">
        <v>10.094193729790501</v>
      </c>
      <c r="Q808">
        <v>0.31099766986472399</v>
      </c>
    </row>
    <row r="809" spans="1:17" hidden="1" x14ac:dyDescent="0.3">
      <c r="A809" t="s">
        <v>1763</v>
      </c>
      <c r="B809" t="s">
        <v>1764</v>
      </c>
      <c r="C809" t="s">
        <v>3131</v>
      </c>
      <c r="D809" t="s">
        <v>51</v>
      </c>
      <c r="E809">
        <v>4371.5978740699902</v>
      </c>
      <c r="F809">
        <v>435.95</v>
      </c>
      <c r="G809">
        <v>53.159136719422797</v>
      </c>
      <c r="H809">
        <v>15.094069869271699</v>
      </c>
      <c r="I809">
        <v>36.583297754988301</v>
      </c>
      <c r="J809">
        <v>12.437146256318</v>
      </c>
      <c r="K809">
        <v>394.48883976654201</v>
      </c>
      <c r="L809">
        <v>350.04981190825498</v>
      </c>
      <c r="M809">
        <v>62.858140657014303</v>
      </c>
      <c r="N809">
        <v>1.17637537697422</v>
      </c>
      <c r="O809">
        <v>4.3697671751347702</v>
      </c>
      <c r="P809">
        <v>83.673899304824005</v>
      </c>
      <c r="Q809">
        <v>9.1631209607701006E-2</v>
      </c>
    </row>
    <row r="810" spans="1:17" x14ac:dyDescent="0.3">
      <c r="A810" t="s">
        <v>1765</v>
      </c>
      <c r="B810" t="s">
        <v>1766</v>
      </c>
      <c r="C810" t="s">
        <v>3130</v>
      </c>
      <c r="D810" t="s">
        <v>436</v>
      </c>
      <c r="E810">
        <v>4359.0291661699903</v>
      </c>
      <c r="F810">
        <v>787.45</v>
      </c>
      <c r="G810">
        <v>-20.9150159938164</v>
      </c>
      <c r="H810">
        <v>-6.4719452082974502</v>
      </c>
      <c r="I810">
        <v>-5.1390325094731297</v>
      </c>
      <c r="J810">
        <v>-1.8918220611088301</v>
      </c>
      <c r="K810">
        <v>873.59937835612902</v>
      </c>
      <c r="L810">
        <v>821.15936363463595</v>
      </c>
      <c r="M810">
        <v>17.523068140744702</v>
      </c>
      <c r="N810">
        <v>0.34393962031101299</v>
      </c>
      <c r="O810">
        <v>23.5253031938535</v>
      </c>
      <c r="P810">
        <v>19.864525458558401</v>
      </c>
      <c r="Q810">
        <v>-0.144695520283877</v>
      </c>
    </row>
    <row r="811" spans="1:17" x14ac:dyDescent="0.3">
      <c r="A811" t="s">
        <v>1767</v>
      </c>
      <c r="B811" t="s">
        <v>1768</v>
      </c>
      <c r="C811" t="s">
        <v>3130</v>
      </c>
      <c r="D811" t="s">
        <v>436</v>
      </c>
      <c r="E811">
        <v>4355.1924447599904</v>
      </c>
      <c r="F811">
        <v>380.2</v>
      </c>
      <c r="G811">
        <v>7.9494132301934197</v>
      </c>
      <c r="H811">
        <v>8.9295236468091304</v>
      </c>
      <c r="I811">
        <v>-6.9711289396161797</v>
      </c>
      <c r="J811">
        <v>3.7971514235847699</v>
      </c>
      <c r="K811">
        <v>390.441500392938</v>
      </c>
      <c r="L811">
        <v>369.75057166195</v>
      </c>
      <c r="M811">
        <v>36.276217045612299</v>
      </c>
      <c r="N811">
        <v>0.65603023639953995</v>
      </c>
      <c r="O811">
        <v>20.686480799579101</v>
      </c>
      <c r="P811">
        <v>35.038181495293898</v>
      </c>
      <c r="Q811">
        <v>0.123173627023655</v>
      </c>
    </row>
    <row r="812" spans="1:17" hidden="1" x14ac:dyDescent="0.3">
      <c r="A812" t="s">
        <v>1769</v>
      </c>
      <c r="B812" t="s">
        <v>1770</v>
      </c>
      <c r="C812" t="s">
        <v>3131</v>
      </c>
      <c r="D812" t="s">
        <v>48</v>
      </c>
      <c r="E812">
        <v>4354.7258849399996</v>
      </c>
      <c r="F812">
        <v>784.2</v>
      </c>
      <c r="G812">
        <v>159.785329252991</v>
      </c>
      <c r="H812">
        <v>6.9623036593986898</v>
      </c>
      <c r="I812">
        <v>70.528039626165807</v>
      </c>
      <c r="J812">
        <v>6.0897597573482196</v>
      </c>
      <c r="K812">
        <v>787.97094402715697</v>
      </c>
      <c r="L812">
        <v>626.12644074511002</v>
      </c>
      <c r="M812">
        <v>41.471101795412999</v>
      </c>
      <c r="N812">
        <v>0.55285203066077204</v>
      </c>
      <c r="O812">
        <v>19.229788319306198</v>
      </c>
      <c r="P812">
        <v>183.05360043313399</v>
      </c>
    </row>
    <row r="813" spans="1:17" x14ac:dyDescent="0.3">
      <c r="A813" t="s">
        <v>1771</v>
      </c>
      <c r="B813" t="s">
        <v>1772</v>
      </c>
      <c r="C813" t="s">
        <v>3118</v>
      </c>
      <c r="D813" t="s">
        <v>1002</v>
      </c>
      <c r="E813">
        <v>4340.7985426260002</v>
      </c>
      <c r="F813">
        <v>34.03</v>
      </c>
      <c r="G813">
        <v>25.586749590863601</v>
      </c>
      <c r="H813">
        <v>-2.0054626701220402</v>
      </c>
      <c r="I813">
        <v>-2.8844069079027799</v>
      </c>
      <c r="J813">
        <v>-4.1608776844109698</v>
      </c>
      <c r="K813">
        <v>39.275799710586298</v>
      </c>
      <c r="L813">
        <v>35.823436123712597</v>
      </c>
      <c r="M813">
        <v>14.781133268459101</v>
      </c>
      <c r="N813">
        <v>0.48183086484386001</v>
      </c>
      <c r="O813">
        <v>35.468704084631199</v>
      </c>
      <c r="P813">
        <v>51.244444444444397</v>
      </c>
      <c r="Q813">
        <v>8.8342436166884003E-2</v>
      </c>
    </row>
    <row r="814" spans="1:17" hidden="1" x14ac:dyDescent="0.3">
      <c r="A814" t="s">
        <v>1773</v>
      </c>
      <c r="B814" t="s">
        <v>1774</v>
      </c>
      <c r="C814" t="s">
        <v>3131</v>
      </c>
      <c r="D814" t="s">
        <v>268</v>
      </c>
      <c r="E814">
        <v>4336.4392687500003</v>
      </c>
      <c r="F814">
        <v>2465.9</v>
      </c>
      <c r="G814">
        <v>58.485681352855899</v>
      </c>
      <c r="H814">
        <v>6.3398396355999997</v>
      </c>
      <c r="I814">
        <v>51.787688646872802</v>
      </c>
      <c r="J814">
        <v>-2.46921419772888</v>
      </c>
      <c r="K814">
        <v>2496.48419523955</v>
      </c>
      <c r="L814">
        <v>2075.8713216267001</v>
      </c>
      <c r="M814">
        <v>41.2503133515321</v>
      </c>
      <c r="N814">
        <v>0.75066271795690898</v>
      </c>
      <c r="O814">
        <v>16.793057301593699</v>
      </c>
      <c r="P814">
        <v>96.0096975477922</v>
      </c>
      <c r="Q814">
        <v>4.7987009212272003E-2</v>
      </c>
    </row>
    <row r="815" spans="1:17" hidden="1" x14ac:dyDescent="0.3">
      <c r="A815" t="s">
        <v>1775</v>
      </c>
      <c r="B815" t="s">
        <v>1776</v>
      </c>
      <c r="C815" t="s">
        <v>3131</v>
      </c>
      <c r="D815" t="s">
        <v>51</v>
      </c>
      <c r="E815">
        <v>4333.2022600500004</v>
      </c>
      <c r="F815">
        <v>781.25</v>
      </c>
      <c r="G815">
        <v>156.60272896789499</v>
      </c>
      <c r="H815">
        <v>12.6244011584955</v>
      </c>
      <c r="I815">
        <v>36.813985320400903</v>
      </c>
      <c r="J815">
        <v>12.334304423469501</v>
      </c>
      <c r="K815">
        <v>731.16553200702299</v>
      </c>
      <c r="L815">
        <v>567.42032385989103</v>
      </c>
      <c r="M815">
        <v>51.960121891614698</v>
      </c>
      <c r="N815">
        <v>1.31796234757807</v>
      </c>
      <c r="O815">
        <v>8.8832000000000004</v>
      </c>
      <c r="P815">
        <v>196.434718659835</v>
      </c>
      <c r="Q815">
        <v>-1.9316044114288E-2</v>
      </c>
    </row>
    <row r="816" spans="1:17" hidden="1" x14ac:dyDescent="0.3">
      <c r="A816" t="s">
        <v>1777</v>
      </c>
      <c r="B816" t="s">
        <v>1778</v>
      </c>
      <c r="C816" t="s">
        <v>3131</v>
      </c>
      <c r="D816" t="s">
        <v>1342</v>
      </c>
      <c r="E816">
        <v>4331.9670451399998</v>
      </c>
      <c r="F816">
        <v>638.20000000000005</v>
      </c>
      <c r="G816">
        <v>23.853257163608099</v>
      </c>
      <c r="H816">
        <v>-9.0952836106990809</v>
      </c>
      <c r="I816">
        <v>35.401566258526202</v>
      </c>
      <c r="J816">
        <v>-6.9336215397453902</v>
      </c>
      <c r="K816">
        <v>684.23728994076396</v>
      </c>
      <c r="L816">
        <v>571.94346754706396</v>
      </c>
      <c r="M816">
        <v>14.711109684910699</v>
      </c>
      <c r="N816">
        <v>0.24131275159458701</v>
      </c>
      <c r="O816">
        <v>34.722657474145997</v>
      </c>
      <c r="P816">
        <v>70.186666666666596</v>
      </c>
      <c r="Q816">
        <v>-5.0360046558899996E-3</v>
      </c>
    </row>
    <row r="817" spans="1:17" x14ac:dyDescent="0.3">
      <c r="A817" t="s">
        <v>1779</v>
      </c>
      <c r="B817" t="s">
        <v>1780</v>
      </c>
      <c r="C817" t="s">
        <v>3120</v>
      </c>
      <c r="D817" t="s">
        <v>51</v>
      </c>
      <c r="E817">
        <v>4299.4971525000001</v>
      </c>
      <c r="F817">
        <v>348.7</v>
      </c>
      <c r="G817">
        <v>12.2319654417821</v>
      </c>
      <c r="H817">
        <v>0.90716382196831402</v>
      </c>
      <c r="I817">
        <v>-0.558709516182609</v>
      </c>
      <c r="J817">
        <v>4.4820371940186901</v>
      </c>
      <c r="K817">
        <v>356.51363969692397</v>
      </c>
      <c r="L817">
        <v>327.36845289067998</v>
      </c>
      <c r="M817">
        <v>38.316891200377498</v>
      </c>
      <c r="N817">
        <v>0.79276245265106904</v>
      </c>
      <c r="O817">
        <v>17.837682821909901</v>
      </c>
      <c r="P817">
        <v>39.424230307876797</v>
      </c>
      <c r="Q817">
        <v>-6.5682205958365006E-2</v>
      </c>
    </row>
    <row r="818" spans="1:17" hidden="1" x14ac:dyDescent="0.3">
      <c r="A818" t="s">
        <v>1781</v>
      </c>
      <c r="B818" t="s">
        <v>1782</v>
      </c>
      <c r="C818" t="s">
        <v>3131</v>
      </c>
      <c r="D818" t="s">
        <v>166</v>
      </c>
      <c r="E818">
        <v>4298.9425354000005</v>
      </c>
      <c r="F818">
        <v>1678</v>
      </c>
      <c r="G818">
        <v>171.43037623637699</v>
      </c>
      <c r="H818">
        <v>3.1449637592083399</v>
      </c>
      <c r="I818">
        <v>34.3369420733354</v>
      </c>
      <c r="J818">
        <v>0.94768071424794997</v>
      </c>
      <c r="K818">
        <v>1666.5191780929299</v>
      </c>
      <c r="L818">
        <v>1351.70261119525</v>
      </c>
      <c r="M818">
        <v>45.987360926280303</v>
      </c>
      <c r="N818">
        <v>0.44741622267085601</v>
      </c>
      <c r="O818">
        <v>16.030989272943899</v>
      </c>
      <c r="P818">
        <v>213.205786280914</v>
      </c>
      <c r="Q818">
        <v>9.6660611927001996E-2</v>
      </c>
    </row>
    <row r="819" spans="1:17" hidden="1" x14ac:dyDescent="0.3">
      <c r="A819" t="s">
        <v>1783</v>
      </c>
      <c r="B819" t="s">
        <v>1784</v>
      </c>
      <c r="C819" t="s">
        <v>3131</v>
      </c>
      <c r="D819" t="s">
        <v>453</v>
      </c>
      <c r="E819">
        <v>4297.0273729</v>
      </c>
      <c r="F819">
        <v>937</v>
      </c>
      <c r="G819">
        <v>17.234709394745501</v>
      </c>
      <c r="H819">
        <v>9.9343545413249394</v>
      </c>
      <c r="I819">
        <v>53.494250183901997</v>
      </c>
      <c r="J819">
        <v>-2.0707965946239999</v>
      </c>
      <c r="K819">
        <v>930.74101275340797</v>
      </c>
      <c r="L819">
        <v>767.16842690793601</v>
      </c>
      <c r="M819">
        <v>42.132423619331199</v>
      </c>
      <c r="N819">
        <v>0.70679297582262202</v>
      </c>
      <c r="O819">
        <v>16.862326574172801</v>
      </c>
      <c r="P819">
        <v>79.501915708812206</v>
      </c>
      <c r="Q819">
        <v>0.16778045486882501</v>
      </c>
    </row>
    <row r="820" spans="1:17" hidden="1" x14ac:dyDescent="0.3">
      <c r="A820" t="s">
        <v>1785</v>
      </c>
      <c r="B820" t="s">
        <v>1786</v>
      </c>
      <c r="C820" t="s">
        <v>3131</v>
      </c>
      <c r="D820" t="s">
        <v>51</v>
      </c>
      <c r="E820">
        <v>4291.2128319000003</v>
      </c>
      <c r="F820">
        <v>2594.6</v>
      </c>
      <c r="G820">
        <v>75.450973443994997</v>
      </c>
      <c r="H820">
        <v>27.388950042902099</v>
      </c>
      <c r="I820">
        <v>61.124616174434401</v>
      </c>
      <c r="J820">
        <v>3.6845778152925899</v>
      </c>
      <c r="K820">
        <v>2382.7784720131699</v>
      </c>
      <c r="L820">
        <v>1857.16420657911</v>
      </c>
      <c r="M820">
        <v>40.454739508925101</v>
      </c>
      <c r="N820">
        <v>0.71344492578477803</v>
      </c>
      <c r="O820">
        <v>14.6592923764742</v>
      </c>
      <c r="P820">
        <v>100.820433436532</v>
      </c>
      <c r="Q820">
        <v>0.161619509821952</v>
      </c>
    </row>
    <row r="821" spans="1:17" hidden="1" x14ac:dyDescent="0.3">
      <c r="A821" t="s">
        <v>1787</v>
      </c>
      <c r="B821" t="s">
        <v>1788</v>
      </c>
      <c r="C821" t="s">
        <v>3131</v>
      </c>
      <c r="D821" t="s">
        <v>1789</v>
      </c>
      <c r="E821">
        <v>4280.2723614719998</v>
      </c>
      <c r="F821">
        <v>142.72</v>
      </c>
      <c r="G821">
        <v>40.152532059311199</v>
      </c>
      <c r="H821">
        <v>13.207722924619</v>
      </c>
      <c r="I821">
        <v>31.7454077977056</v>
      </c>
      <c r="J821">
        <v>-0.56618695527168905</v>
      </c>
      <c r="K821">
        <v>143.59201543986299</v>
      </c>
      <c r="L821">
        <v>125.380620408372</v>
      </c>
      <c r="M821">
        <v>37.164738724348602</v>
      </c>
      <c r="N821">
        <v>1.56579367728875</v>
      </c>
      <c r="O821">
        <v>15.533912556053799</v>
      </c>
      <c r="P821">
        <v>72.159227985524694</v>
      </c>
      <c r="Q821">
        <v>5.8109767102691001E-2</v>
      </c>
    </row>
    <row r="822" spans="1:17" hidden="1" x14ac:dyDescent="0.3">
      <c r="A822" t="s">
        <v>1790</v>
      </c>
      <c r="B822" t="s">
        <v>1791</v>
      </c>
      <c r="C822" t="s">
        <v>3131</v>
      </c>
      <c r="D822" t="s">
        <v>1053</v>
      </c>
      <c r="E822">
        <v>4278.1388338799998</v>
      </c>
      <c r="F822">
        <v>169.83</v>
      </c>
      <c r="G822">
        <v>53.505938780052801</v>
      </c>
      <c r="H822">
        <v>8.2885851283426497</v>
      </c>
      <c r="I822">
        <v>42.343664940056797</v>
      </c>
      <c r="J822">
        <v>2.7513957311944801</v>
      </c>
      <c r="K822">
        <v>176.50966238292099</v>
      </c>
      <c r="L822">
        <v>149.34468460173301</v>
      </c>
      <c r="M822">
        <v>46.411894884816903</v>
      </c>
      <c r="N822">
        <v>1.2445500231350199</v>
      </c>
      <c r="O822">
        <v>31.7788376611906</v>
      </c>
      <c r="P822">
        <v>97.361998837884897</v>
      </c>
    </row>
    <row r="823" spans="1:17" hidden="1" x14ac:dyDescent="0.3">
      <c r="A823" t="s">
        <v>1792</v>
      </c>
      <c r="B823" t="s">
        <v>1793</v>
      </c>
      <c r="C823" t="s">
        <v>3131</v>
      </c>
      <c r="D823" t="s">
        <v>43</v>
      </c>
      <c r="E823">
        <v>4274.1051857599996</v>
      </c>
      <c r="F823">
        <v>607.4</v>
      </c>
      <c r="G823">
        <v>9.9946416458145393</v>
      </c>
      <c r="H823">
        <v>-3.8843544027154699</v>
      </c>
      <c r="I823">
        <v>15.778964104223601</v>
      </c>
      <c r="J823">
        <v>-6.3710789404300003</v>
      </c>
      <c r="K823">
        <v>629.32259216966099</v>
      </c>
      <c r="M823">
        <v>28.229987365677999</v>
      </c>
      <c r="N823">
        <v>0.38470839342646601</v>
      </c>
      <c r="O823">
        <v>17.904181758314099</v>
      </c>
      <c r="P823">
        <v>41.075368714435001</v>
      </c>
    </row>
    <row r="824" spans="1:17" hidden="1" x14ac:dyDescent="0.3">
      <c r="A824" t="s">
        <v>1794</v>
      </c>
      <c r="B824" t="s">
        <v>1795</v>
      </c>
      <c r="C824" t="s">
        <v>3131</v>
      </c>
      <c r="D824" t="s">
        <v>159</v>
      </c>
      <c r="E824">
        <v>4247.4279999999999</v>
      </c>
      <c r="F824">
        <v>246.8</v>
      </c>
      <c r="G824">
        <v>4004.3466859978498</v>
      </c>
      <c r="H824">
        <v>23.074560030693501</v>
      </c>
      <c r="I824">
        <v>443.05827110374003</v>
      </c>
      <c r="J824">
        <v>-10.979892753422201</v>
      </c>
      <c r="K824">
        <v>223.192338021805</v>
      </c>
      <c r="L824">
        <v>110.17546338739299</v>
      </c>
      <c r="M824">
        <v>27.521814146260201</v>
      </c>
      <c r="N824">
        <v>1.08579706369226</v>
      </c>
      <c r="O824">
        <v>44.2463533225283</v>
      </c>
      <c r="P824">
        <v>4237.4340949033303</v>
      </c>
      <c r="Q824">
        <v>0.24512242296202999</v>
      </c>
    </row>
    <row r="825" spans="1:17" hidden="1" x14ac:dyDescent="0.3">
      <c r="A825" t="s">
        <v>1796</v>
      </c>
      <c r="B825" t="s">
        <v>1797</v>
      </c>
      <c r="C825" t="s">
        <v>3131</v>
      </c>
      <c r="D825" t="s">
        <v>51</v>
      </c>
      <c r="E825">
        <v>4246.6411672499999</v>
      </c>
      <c r="F825">
        <v>77.5</v>
      </c>
      <c r="G825">
        <v>123.096664952518</v>
      </c>
      <c r="H825">
        <v>-0.76941208806424599</v>
      </c>
      <c r="I825">
        <v>40.052376718536003</v>
      </c>
      <c r="J825">
        <v>-5.3886664854327702</v>
      </c>
      <c r="K825">
        <v>81.159247873447896</v>
      </c>
      <c r="L825">
        <v>62.362577223931297</v>
      </c>
      <c r="M825">
        <v>27.364366166498499</v>
      </c>
      <c r="N825">
        <v>0.68436637830491898</v>
      </c>
      <c r="O825">
        <v>30.193548387096701</v>
      </c>
      <c r="P825">
        <v>147.60383386581401</v>
      </c>
      <c r="Q825">
        <v>4.3737527727485001E-2</v>
      </c>
    </row>
    <row r="826" spans="1:17" hidden="1" x14ac:dyDescent="0.3">
      <c r="A826" t="s">
        <v>1798</v>
      </c>
      <c r="B826" t="s">
        <v>1799</v>
      </c>
      <c r="C826" t="s">
        <v>3131</v>
      </c>
      <c r="D826" t="s">
        <v>265</v>
      </c>
      <c r="E826">
        <v>4242.5855145199903</v>
      </c>
      <c r="F826">
        <v>344.9</v>
      </c>
      <c r="G826">
        <v>553.37406962117404</v>
      </c>
      <c r="H826">
        <v>1.52843418404164</v>
      </c>
      <c r="I826">
        <v>184.53355278146401</v>
      </c>
      <c r="J826">
        <v>-6.4457649980091301</v>
      </c>
      <c r="K826">
        <v>341.76476857247201</v>
      </c>
      <c r="L826">
        <v>212.99401136878001</v>
      </c>
      <c r="M826">
        <v>25.1560355524805</v>
      </c>
      <c r="N826">
        <v>0.47834600409660299</v>
      </c>
      <c r="O826">
        <v>28.703972165845101</v>
      </c>
      <c r="P826">
        <v>557.82948693495996</v>
      </c>
      <c r="Q826">
        <v>0.30156507776768898</v>
      </c>
    </row>
    <row r="827" spans="1:17" x14ac:dyDescent="0.3">
      <c r="A827" t="s">
        <v>1800</v>
      </c>
      <c r="B827" t="s">
        <v>1801</v>
      </c>
      <c r="C827" t="s">
        <v>3116</v>
      </c>
      <c r="D827" t="s">
        <v>54</v>
      </c>
      <c r="E827">
        <v>4183.9869028200001</v>
      </c>
      <c r="F827">
        <v>46.59</v>
      </c>
      <c r="G827">
        <v>4.4849334890475898</v>
      </c>
      <c r="H827">
        <v>-13.6167011572053</v>
      </c>
      <c r="I827">
        <v>-49.250843283713102</v>
      </c>
      <c r="J827">
        <v>-3.4845654157721699</v>
      </c>
      <c r="K827">
        <v>58.724006345109103</v>
      </c>
      <c r="L827">
        <v>60.828090126462001</v>
      </c>
      <c r="M827">
        <v>12.0847751068804</v>
      </c>
      <c r="N827">
        <v>0.91883661684027196</v>
      </c>
      <c r="O827">
        <v>113.84417256922001</v>
      </c>
      <c r="P827">
        <v>32.2640170333569</v>
      </c>
      <c r="Q827">
        <v>5.6740858741890004E-3</v>
      </c>
    </row>
    <row r="828" spans="1:17" x14ac:dyDescent="0.3">
      <c r="A828" t="s">
        <v>1802</v>
      </c>
      <c r="B828" t="s">
        <v>1803</v>
      </c>
      <c r="C828" t="s">
        <v>3122</v>
      </c>
      <c r="D828" t="s">
        <v>192</v>
      </c>
      <c r="E828">
        <v>4180.3711405199901</v>
      </c>
      <c r="F828">
        <v>164.4</v>
      </c>
      <c r="G828">
        <v>5.1799021946870303</v>
      </c>
      <c r="H828">
        <v>5.75479190545978</v>
      </c>
      <c r="I828">
        <v>-17.6666095359449</v>
      </c>
      <c r="J828">
        <v>-1.9817898738002</v>
      </c>
      <c r="K828">
        <v>175.585461240771</v>
      </c>
      <c r="L828">
        <v>171.68323586982299</v>
      </c>
      <c r="M828">
        <v>32.973838579064399</v>
      </c>
      <c r="N828">
        <v>0.691215218020378</v>
      </c>
      <c r="O828">
        <v>37.287104622870999</v>
      </c>
      <c r="P828">
        <v>30.4244347481158</v>
      </c>
      <c r="Q828">
        <v>5.0354405722843998E-2</v>
      </c>
    </row>
    <row r="829" spans="1:17" x14ac:dyDescent="0.3">
      <c r="A829" t="s">
        <v>1804</v>
      </c>
      <c r="B829" t="s">
        <v>1805</v>
      </c>
      <c r="C829" t="s">
        <v>3119</v>
      </c>
      <c r="D829" t="s">
        <v>48</v>
      </c>
      <c r="E829">
        <v>4169.8588856599999</v>
      </c>
      <c r="F829">
        <v>602.6</v>
      </c>
      <c r="G829">
        <v>-19.494128246267199</v>
      </c>
      <c r="H829">
        <v>-1.90241504460512</v>
      </c>
      <c r="I829">
        <v>-9.9664481081559195</v>
      </c>
      <c r="J829">
        <v>5.9897809906085104</v>
      </c>
      <c r="K829">
        <v>666.11066255468302</v>
      </c>
      <c r="L829">
        <v>629.15813845160903</v>
      </c>
      <c r="M829">
        <v>29.044665215939599</v>
      </c>
      <c r="N829">
        <v>0.58336965407581098</v>
      </c>
      <c r="O829">
        <v>67.449385994025803</v>
      </c>
      <c r="P829">
        <v>41.206795547744498</v>
      </c>
      <c r="Q829">
        <v>0.134120625976094</v>
      </c>
    </row>
    <row r="830" spans="1:17" x14ac:dyDescent="0.3">
      <c r="A830" t="s">
        <v>1806</v>
      </c>
      <c r="B830" t="s">
        <v>1807</v>
      </c>
      <c r="C830" t="s">
        <v>3128</v>
      </c>
      <c r="D830" t="s">
        <v>288</v>
      </c>
      <c r="E830">
        <v>4168.2370311120003</v>
      </c>
      <c r="F830">
        <v>198.98</v>
      </c>
      <c r="G830">
        <v>16.955288547826999</v>
      </c>
      <c r="H830">
        <v>1.23921929960583</v>
      </c>
      <c r="I830">
        <v>-6.7029030969660797</v>
      </c>
      <c r="J830">
        <v>0.91379413030520595</v>
      </c>
      <c r="K830">
        <v>200.89267320857999</v>
      </c>
      <c r="L830">
        <v>191.355399155144</v>
      </c>
      <c r="M830">
        <v>28.974977782390901</v>
      </c>
      <c r="N830">
        <v>0.63855428611345899</v>
      </c>
      <c r="O830">
        <v>19.5346265956377</v>
      </c>
      <c r="P830">
        <v>45.240875912408697</v>
      </c>
    </row>
    <row r="831" spans="1:17" hidden="1" x14ac:dyDescent="0.3">
      <c r="A831" t="s">
        <v>1808</v>
      </c>
      <c r="B831" t="s">
        <v>1809</v>
      </c>
      <c r="C831" t="s">
        <v>3131</v>
      </c>
      <c r="D831" t="s">
        <v>117</v>
      </c>
      <c r="E831">
        <v>4166.5534650039999</v>
      </c>
      <c r="F831">
        <v>42.91</v>
      </c>
      <c r="G831">
        <v>-3.8379226060857499</v>
      </c>
      <c r="H831">
        <v>-5.6076703354146202</v>
      </c>
      <c r="I831">
        <v>-23.827257161097801</v>
      </c>
      <c r="J831">
        <v>-0.48065836820983399</v>
      </c>
      <c r="K831">
        <v>48.085326626669598</v>
      </c>
      <c r="L831">
        <v>46.9675143746122</v>
      </c>
      <c r="M831">
        <v>15.3771151743176</v>
      </c>
      <c r="N831">
        <v>0.42828638913746803</v>
      </c>
      <c r="O831">
        <v>52.412025168958301</v>
      </c>
      <c r="P831">
        <v>34.3035993740219</v>
      </c>
      <c r="Q831">
        <v>3.5710712272425997E-2</v>
      </c>
    </row>
    <row r="832" spans="1:17" x14ac:dyDescent="0.3">
      <c r="A832" t="s">
        <v>1810</v>
      </c>
      <c r="B832" t="s">
        <v>1811</v>
      </c>
      <c r="C832" t="s">
        <v>3127</v>
      </c>
      <c r="D832" t="s">
        <v>265</v>
      </c>
      <c r="E832">
        <v>4161.4203894000002</v>
      </c>
      <c r="F832">
        <v>179</v>
      </c>
      <c r="G832">
        <v>28.625160957954702</v>
      </c>
      <c r="H832">
        <v>14.8745716101703</v>
      </c>
      <c r="I832">
        <v>25.3800526794573</v>
      </c>
      <c r="J832">
        <v>4.9154292712092804</v>
      </c>
      <c r="K832">
        <v>174.53593984592499</v>
      </c>
      <c r="L832">
        <v>156.74124194600901</v>
      </c>
      <c r="M832">
        <v>44.8285716593169</v>
      </c>
      <c r="N832">
        <v>1.18930035968031</v>
      </c>
      <c r="O832">
        <v>11.173184357541899</v>
      </c>
      <c r="P832">
        <v>59.750111557340396</v>
      </c>
      <c r="Q832">
        <v>2.7493710406467999E-2</v>
      </c>
    </row>
    <row r="833" spans="1:17" x14ac:dyDescent="0.3">
      <c r="A833" t="s">
        <v>1812</v>
      </c>
      <c r="B833" t="s">
        <v>1813</v>
      </c>
      <c r="C833" t="s">
        <v>3120</v>
      </c>
      <c r="D833" t="s">
        <v>51</v>
      </c>
      <c r="E833">
        <v>4159.7535180000004</v>
      </c>
      <c r="F833">
        <v>516.85</v>
      </c>
      <c r="G833">
        <v>100.81280513949901</v>
      </c>
      <c r="H833">
        <v>-9.6157405509048299</v>
      </c>
      <c r="I833">
        <v>22.760545717027501</v>
      </c>
      <c r="J833">
        <v>-2.0418502091779702</v>
      </c>
      <c r="K833">
        <v>548.56214477518199</v>
      </c>
      <c r="L833">
        <v>438.52441780526198</v>
      </c>
      <c r="M833">
        <v>26.586367485434401</v>
      </c>
      <c r="N833">
        <v>0.34518255035648299</v>
      </c>
      <c r="O833">
        <v>30.598819773628701</v>
      </c>
      <c r="P833">
        <v>120.02979991485699</v>
      </c>
      <c r="Q833">
        <v>-6.4477245558960004E-3</v>
      </c>
    </row>
    <row r="834" spans="1:17" x14ac:dyDescent="0.3">
      <c r="A834" t="s">
        <v>1814</v>
      </c>
      <c r="B834" t="s">
        <v>1815</v>
      </c>
      <c r="C834" t="s">
        <v>3126</v>
      </c>
      <c r="D834" t="s">
        <v>439</v>
      </c>
      <c r="E834">
        <v>4142.5470442759997</v>
      </c>
      <c r="F834">
        <v>82.91</v>
      </c>
      <c r="G834">
        <v>-28.100773548714201</v>
      </c>
      <c r="H834">
        <v>-4.6254042977828203</v>
      </c>
      <c r="I834">
        <v>-29.6482698833154</v>
      </c>
      <c r="J834">
        <v>-1.3110170794810501</v>
      </c>
      <c r="K834">
        <v>93.712321688356695</v>
      </c>
      <c r="L834">
        <v>98.406866145976096</v>
      </c>
      <c r="M834">
        <v>8.2991218219746195</v>
      </c>
      <c r="N834">
        <v>0.718699010170047</v>
      </c>
      <c r="O834">
        <v>46.604752140875597</v>
      </c>
      <c r="P834">
        <v>1.09742714303133</v>
      </c>
      <c r="Q834">
        <v>-1.8190989860016001E-2</v>
      </c>
    </row>
    <row r="835" spans="1:17" hidden="1" x14ac:dyDescent="0.3">
      <c r="A835" t="s">
        <v>1816</v>
      </c>
      <c r="B835" t="s">
        <v>1817</v>
      </c>
      <c r="C835" t="s">
        <v>3131</v>
      </c>
      <c r="D835" t="s">
        <v>265</v>
      </c>
      <c r="E835">
        <v>4138.1667521999998</v>
      </c>
      <c r="F835">
        <v>902.2</v>
      </c>
      <c r="G835">
        <v>138.39657873393</v>
      </c>
      <c r="H835">
        <v>-8.5313326293399694</v>
      </c>
      <c r="I835">
        <v>37.796582453758397</v>
      </c>
      <c r="J835">
        <v>-2.9073379649055799</v>
      </c>
      <c r="K835">
        <v>953.25803083642199</v>
      </c>
      <c r="L835">
        <v>746.57796594747003</v>
      </c>
      <c r="M835">
        <v>22.8104778506559</v>
      </c>
      <c r="N835">
        <v>0.40221259723577302</v>
      </c>
      <c r="O835">
        <v>20.926623808468101</v>
      </c>
      <c r="P835">
        <v>191.314175008072</v>
      </c>
      <c r="Q835">
        <v>8.3197068700081006E-2</v>
      </c>
    </row>
    <row r="836" spans="1:17" x14ac:dyDescent="0.3">
      <c r="A836" t="s">
        <v>1818</v>
      </c>
      <c r="B836" t="s">
        <v>1819</v>
      </c>
      <c r="C836" t="s">
        <v>3119</v>
      </c>
      <c r="D836" t="s">
        <v>48</v>
      </c>
      <c r="E836">
        <v>4124.4031095930004</v>
      </c>
      <c r="F836">
        <v>53.66</v>
      </c>
      <c r="G836">
        <v>-9.9501621866495906</v>
      </c>
      <c r="H836">
        <v>-5.6760770007061803</v>
      </c>
      <c r="I836">
        <v>-24.183639044926</v>
      </c>
      <c r="J836">
        <v>0.59603390678768198</v>
      </c>
      <c r="K836">
        <v>56.877702697478298</v>
      </c>
      <c r="L836">
        <v>57.312163541716998</v>
      </c>
      <c r="M836">
        <v>27.457415492336501</v>
      </c>
      <c r="N836">
        <v>0.60080244897958401</v>
      </c>
      <c r="O836">
        <v>47.223257547521399</v>
      </c>
      <c r="P836">
        <v>27.609988109393498</v>
      </c>
      <c r="Q836">
        <v>8.5948591026398999E-2</v>
      </c>
    </row>
    <row r="837" spans="1:17" hidden="1" x14ac:dyDescent="0.3">
      <c r="A837" t="s">
        <v>1820</v>
      </c>
      <c r="B837" t="s">
        <v>1821</v>
      </c>
      <c r="C837" t="s">
        <v>3131</v>
      </c>
      <c r="D837" t="s">
        <v>83</v>
      </c>
      <c r="E837">
        <v>4111.4566382000003</v>
      </c>
      <c r="F837">
        <v>1818.35</v>
      </c>
      <c r="G837">
        <v>198.349118051761</v>
      </c>
      <c r="H837">
        <v>13.725591693906599</v>
      </c>
      <c r="I837">
        <v>65.566089548053498</v>
      </c>
      <c r="J837">
        <v>5.67931952325804</v>
      </c>
      <c r="K837">
        <v>1600.53077814978</v>
      </c>
      <c r="L837">
        <v>1219.37742367855</v>
      </c>
      <c r="M837">
        <v>62.213286311324097</v>
      </c>
      <c r="N837">
        <v>1.0688664214524199</v>
      </c>
      <c r="O837">
        <v>5.9751972942502896</v>
      </c>
      <c r="P837">
        <v>252.700998933178</v>
      </c>
      <c r="Q837">
        <v>0.19476199127601099</v>
      </c>
    </row>
    <row r="838" spans="1:17" x14ac:dyDescent="0.3">
      <c r="A838" t="s">
        <v>1822</v>
      </c>
      <c r="B838" t="s">
        <v>1823</v>
      </c>
      <c r="C838" t="s">
        <v>3122</v>
      </c>
      <c r="D838" t="s">
        <v>192</v>
      </c>
      <c r="E838">
        <v>4092.5647762499998</v>
      </c>
      <c r="F838">
        <v>627.35</v>
      </c>
      <c r="G838">
        <v>57.024623354962799</v>
      </c>
      <c r="H838">
        <v>-9.6954460538015894</v>
      </c>
      <c r="I838">
        <v>-3.6886007790864799</v>
      </c>
      <c r="J838">
        <v>-0.62093099239898397</v>
      </c>
      <c r="K838">
        <v>713.75877643130696</v>
      </c>
      <c r="L838">
        <v>642.23905921794005</v>
      </c>
      <c r="M838">
        <v>20.1673107900539</v>
      </c>
      <c r="N838">
        <v>0.33700543605043798</v>
      </c>
      <c r="O838">
        <v>31.888100741213002</v>
      </c>
      <c r="P838">
        <v>78.910594610009994</v>
      </c>
      <c r="Q838">
        <v>5.284380455018E-2</v>
      </c>
    </row>
    <row r="839" spans="1:17" hidden="1" x14ac:dyDescent="0.3">
      <c r="A839" t="s">
        <v>1824</v>
      </c>
      <c r="B839" t="s">
        <v>1825</v>
      </c>
      <c r="C839" t="s">
        <v>3131</v>
      </c>
      <c r="D839" t="s">
        <v>280</v>
      </c>
      <c r="E839">
        <v>4090.3318595400001</v>
      </c>
      <c r="F839">
        <v>215.4</v>
      </c>
      <c r="G839">
        <v>145.761785534567</v>
      </c>
      <c r="H839">
        <v>-7.7883453494421797</v>
      </c>
      <c r="I839">
        <v>38.134582425536003</v>
      </c>
      <c r="J839">
        <v>1.4874277514524501</v>
      </c>
      <c r="K839">
        <v>237.17611946850599</v>
      </c>
      <c r="L839">
        <v>192.83159266875401</v>
      </c>
      <c r="M839">
        <v>32.647588914197598</v>
      </c>
      <c r="N839">
        <v>1.0444869761639901</v>
      </c>
      <c r="O839">
        <v>51.717734447539399</v>
      </c>
      <c r="P839">
        <v>179.74025974025901</v>
      </c>
      <c r="Q839">
        <v>0.129941106883942</v>
      </c>
    </row>
    <row r="840" spans="1:17" hidden="1" x14ac:dyDescent="0.3">
      <c r="A840" t="s">
        <v>1826</v>
      </c>
      <c r="B840" t="s">
        <v>1827</v>
      </c>
      <c r="C840" t="s">
        <v>3131</v>
      </c>
      <c r="D840" t="s">
        <v>265</v>
      </c>
      <c r="E840">
        <v>4067.98882</v>
      </c>
      <c r="F840">
        <v>415</v>
      </c>
      <c r="G840">
        <v>15.7493697630079</v>
      </c>
      <c r="H840">
        <v>5.5817254407229102</v>
      </c>
      <c r="I840">
        <v>3.7567923479976999</v>
      </c>
      <c r="J840">
        <v>-3.3236986221739202</v>
      </c>
      <c r="K840">
        <v>440.712763976887</v>
      </c>
      <c r="L840">
        <v>405.74844575633199</v>
      </c>
      <c r="M840">
        <v>31.0231270278273</v>
      </c>
      <c r="N840">
        <v>0.63142846609714598</v>
      </c>
      <c r="O840">
        <v>30.8433734939759</v>
      </c>
      <c r="P840">
        <v>39.030804536089299</v>
      </c>
      <c r="Q840">
        <v>0.147935660523663</v>
      </c>
    </row>
    <row r="841" spans="1:17" hidden="1" x14ac:dyDescent="0.3">
      <c r="A841" t="s">
        <v>1828</v>
      </c>
      <c r="B841" t="s">
        <v>1829</v>
      </c>
      <c r="C841" t="s">
        <v>3131</v>
      </c>
      <c r="D841" t="s">
        <v>1036</v>
      </c>
      <c r="E841">
        <v>4060.8879999999999</v>
      </c>
      <c r="F841">
        <v>118</v>
      </c>
      <c r="G841">
        <v>-23.499923288912601</v>
      </c>
      <c r="K841">
        <v>104.378999999999</v>
      </c>
      <c r="M841">
        <v>99.990560428137201</v>
      </c>
      <c r="N841">
        <v>1</v>
      </c>
      <c r="O841">
        <v>0</v>
      </c>
      <c r="P841">
        <v>5.3571428571428603</v>
      </c>
    </row>
    <row r="842" spans="1:17" hidden="1" x14ac:dyDescent="0.3">
      <c r="A842" t="s">
        <v>1830</v>
      </c>
      <c r="B842" t="s">
        <v>1831</v>
      </c>
      <c r="C842" t="s">
        <v>3131</v>
      </c>
      <c r="D842" t="s">
        <v>414</v>
      </c>
      <c r="E842">
        <v>4059.6912225000001</v>
      </c>
      <c r="F842">
        <v>326.25</v>
      </c>
      <c r="G842">
        <v>113.977576446378</v>
      </c>
      <c r="H842">
        <v>0.89230395946171004</v>
      </c>
      <c r="I842">
        <v>59.462412448124098</v>
      </c>
      <c r="J842">
        <v>2.4927848943096</v>
      </c>
      <c r="K842">
        <v>353.50639258407898</v>
      </c>
      <c r="L842">
        <v>272.67256310552801</v>
      </c>
      <c r="M842">
        <v>28.4435527016308</v>
      </c>
      <c r="N842">
        <v>0.24823299044032801</v>
      </c>
      <c r="O842">
        <v>37.226053639846697</v>
      </c>
      <c r="P842">
        <v>136.93670794146399</v>
      </c>
      <c r="Q842">
        <v>0.15366482920472699</v>
      </c>
    </row>
    <row r="843" spans="1:17" x14ac:dyDescent="0.3">
      <c r="A843" t="s">
        <v>1832</v>
      </c>
      <c r="B843" t="s">
        <v>1833</v>
      </c>
      <c r="C843" t="s">
        <v>3128</v>
      </c>
      <c r="D843" t="s">
        <v>1497</v>
      </c>
      <c r="E843">
        <v>4034.8562690399999</v>
      </c>
      <c r="F843">
        <v>74.400000000000006</v>
      </c>
      <c r="G843">
        <v>45.739393929554502</v>
      </c>
      <c r="H843">
        <v>-4.5951224292061204</v>
      </c>
      <c r="I843">
        <v>-21.825673838759801</v>
      </c>
      <c r="J843">
        <v>-2.3680616665369598</v>
      </c>
      <c r="K843">
        <v>83.4594779531825</v>
      </c>
      <c r="L843">
        <v>77.834042174134694</v>
      </c>
      <c r="M843">
        <v>29.543774693061</v>
      </c>
      <c r="N843">
        <v>0.35866637684113201</v>
      </c>
      <c r="O843">
        <v>38.776881720430097</v>
      </c>
      <c r="P843">
        <v>73.426573426573398</v>
      </c>
      <c r="Q843">
        <v>0.15993038203287999</v>
      </c>
    </row>
    <row r="844" spans="1:17" hidden="1" x14ac:dyDescent="0.3">
      <c r="A844" t="s">
        <v>1834</v>
      </c>
      <c r="B844" t="s">
        <v>1835</v>
      </c>
      <c r="C844" t="s">
        <v>3131</v>
      </c>
      <c r="D844" t="s">
        <v>404</v>
      </c>
      <c r="E844">
        <v>4031.9760797230001</v>
      </c>
      <c r="F844">
        <v>108.41</v>
      </c>
      <c r="G844">
        <v>-47.491440899091501</v>
      </c>
      <c r="H844">
        <v>-3.8086903295394898</v>
      </c>
      <c r="I844">
        <v>-21.2797639377088</v>
      </c>
      <c r="J844">
        <v>-0.22937717813400599</v>
      </c>
      <c r="K844">
        <v>116.838241729578</v>
      </c>
      <c r="L844">
        <v>123.95380079682501</v>
      </c>
      <c r="M844">
        <v>25.795363186984002</v>
      </c>
      <c r="N844">
        <v>0.53225761234874502</v>
      </c>
      <c r="O844">
        <v>41.684346462503399</v>
      </c>
      <c r="P844">
        <v>0.42612320518757801</v>
      </c>
    </row>
    <row r="845" spans="1:17" hidden="1" x14ac:dyDescent="0.3">
      <c r="A845" t="s">
        <v>1836</v>
      </c>
      <c r="B845" t="s">
        <v>1837</v>
      </c>
      <c r="C845" t="s">
        <v>3131</v>
      </c>
      <c r="D845" t="s">
        <v>436</v>
      </c>
      <c r="E845">
        <v>4019.74006104</v>
      </c>
      <c r="F845">
        <v>290.39999999999998</v>
      </c>
      <c r="G845">
        <v>96.256083184385005</v>
      </c>
      <c r="H845">
        <v>26.114759373966599</v>
      </c>
      <c r="I845">
        <v>28.4284984873876</v>
      </c>
      <c r="J845">
        <v>-2.0440337733070701</v>
      </c>
      <c r="K845">
        <v>275.15061735501303</v>
      </c>
      <c r="L845">
        <v>218.82076439968199</v>
      </c>
      <c r="M845">
        <v>32.487002214764601</v>
      </c>
      <c r="N845">
        <v>0.62594064799997995</v>
      </c>
      <c r="O845">
        <v>15.7885674931129</v>
      </c>
      <c r="P845">
        <v>125.81648522550501</v>
      </c>
      <c r="Q845">
        <v>5.8329267214565002E-2</v>
      </c>
    </row>
    <row r="846" spans="1:17" x14ac:dyDescent="0.3">
      <c r="A846" t="s">
        <v>1838</v>
      </c>
      <c r="B846" t="s">
        <v>1839</v>
      </c>
      <c r="C846" t="s">
        <v>3122</v>
      </c>
      <c r="D846" t="s">
        <v>192</v>
      </c>
      <c r="E846">
        <v>4017.0381075</v>
      </c>
      <c r="F846">
        <v>1526.25</v>
      </c>
      <c r="G846">
        <v>56.304962976349501</v>
      </c>
      <c r="H846">
        <v>-0.994084556315038</v>
      </c>
      <c r="I846">
        <v>24.590714073960399</v>
      </c>
      <c r="J846">
        <v>-4.3205103037310604</v>
      </c>
      <c r="K846">
        <v>1590.1745729742099</v>
      </c>
      <c r="L846">
        <v>1341.7254269241701</v>
      </c>
      <c r="M846">
        <v>24.869764976093801</v>
      </c>
      <c r="N846">
        <v>0.57126138213273603</v>
      </c>
      <c r="O846">
        <v>17.280917280917201</v>
      </c>
      <c r="P846">
        <v>85.675182481751804</v>
      </c>
      <c r="Q846">
        <v>9.9892126292307995E-2</v>
      </c>
    </row>
    <row r="847" spans="1:17" x14ac:dyDescent="0.3">
      <c r="A847" t="s">
        <v>1840</v>
      </c>
      <c r="B847" t="s">
        <v>1841</v>
      </c>
      <c r="C847" t="s">
        <v>3132</v>
      </c>
      <c r="D847" t="s">
        <v>114</v>
      </c>
      <c r="E847">
        <v>3985.2446310300002</v>
      </c>
      <c r="F847">
        <v>233.05</v>
      </c>
      <c r="G847">
        <v>57.376603722793902</v>
      </c>
      <c r="H847">
        <v>-2.5973629071747601</v>
      </c>
      <c r="I847">
        <v>-15.456939814402499</v>
      </c>
      <c r="J847">
        <v>2.3389072739864201E-2</v>
      </c>
      <c r="K847">
        <v>265.315843019255</v>
      </c>
      <c r="L847">
        <v>252.188948082336</v>
      </c>
      <c r="M847">
        <v>26.753720109194401</v>
      </c>
      <c r="N847">
        <v>0.632045455898395</v>
      </c>
      <c r="O847">
        <v>37.502681827933898</v>
      </c>
      <c r="P847">
        <v>80.100463678516206</v>
      </c>
      <c r="Q847">
        <v>6.4792922452162005E-2</v>
      </c>
    </row>
    <row r="848" spans="1:17" hidden="1" x14ac:dyDescent="0.3">
      <c r="A848" t="s">
        <v>1842</v>
      </c>
      <c r="B848" t="s">
        <v>1843</v>
      </c>
      <c r="C848" t="s">
        <v>3131</v>
      </c>
      <c r="D848" t="s">
        <v>265</v>
      </c>
      <c r="E848">
        <v>3983.5222204800002</v>
      </c>
      <c r="F848">
        <v>1249.05</v>
      </c>
      <c r="G848">
        <v>3.52280717912936</v>
      </c>
      <c r="H848">
        <v>0.26030536834302298</v>
      </c>
      <c r="I848">
        <v>-13.6062336582121</v>
      </c>
      <c r="J848">
        <v>-1.12853162902246E-2</v>
      </c>
      <c r="K848">
        <v>1352.60690192781</v>
      </c>
      <c r="L848">
        <v>1286.66164617953</v>
      </c>
      <c r="M848">
        <v>23.307387257189699</v>
      </c>
      <c r="N848">
        <v>0.6517410375803</v>
      </c>
      <c r="O848">
        <v>26.0798206637044</v>
      </c>
      <c r="P848">
        <v>29.582944288826599</v>
      </c>
      <c r="Q848">
        <v>0.10582989367597399</v>
      </c>
    </row>
    <row r="849" spans="1:17" hidden="1" x14ac:dyDescent="0.3">
      <c r="A849" t="s">
        <v>1844</v>
      </c>
      <c r="B849" t="s">
        <v>1845</v>
      </c>
      <c r="C849" t="s">
        <v>3131</v>
      </c>
      <c r="D849" t="s">
        <v>51</v>
      </c>
      <c r="E849">
        <v>3971.5326242299998</v>
      </c>
      <c r="F849">
        <v>1597.55</v>
      </c>
      <c r="G849">
        <v>124.393126280052</v>
      </c>
      <c r="H849">
        <v>24.7590055057935</v>
      </c>
      <c r="I849">
        <v>38.985596914948303</v>
      </c>
      <c r="J849">
        <v>11.0305938750585</v>
      </c>
      <c r="K849">
        <v>1450.39729683876</v>
      </c>
      <c r="L849">
        <v>1120.46053562865</v>
      </c>
      <c r="M849">
        <v>57.451218538490401</v>
      </c>
      <c r="N849">
        <v>0.37715845606907</v>
      </c>
      <c r="O849">
        <v>5.59919877312133</v>
      </c>
      <c r="P849">
        <v>182.252650176678</v>
      </c>
      <c r="Q849">
        <v>0.235851744376434</v>
      </c>
    </row>
    <row r="850" spans="1:17" hidden="1" x14ac:dyDescent="0.3">
      <c r="A850" t="s">
        <v>1846</v>
      </c>
      <c r="B850" t="s">
        <v>1847</v>
      </c>
      <c r="C850" t="s">
        <v>3131</v>
      </c>
      <c r="D850" t="s">
        <v>51</v>
      </c>
      <c r="E850">
        <v>3936.2167412650001</v>
      </c>
      <c r="F850">
        <v>687.85</v>
      </c>
      <c r="G850">
        <v>1.8261788982649201</v>
      </c>
      <c r="H850">
        <v>-4.1685318809836396</v>
      </c>
      <c r="I850">
        <v>36.308480285635198</v>
      </c>
      <c r="J850">
        <v>-0.91314299711859104</v>
      </c>
      <c r="K850">
        <v>712.17213174225799</v>
      </c>
      <c r="L850">
        <v>567.77174905693505</v>
      </c>
      <c r="M850">
        <v>27.0534093367217</v>
      </c>
      <c r="N850">
        <v>0.48054779595573199</v>
      </c>
      <c r="O850">
        <v>22.344988006105901</v>
      </c>
      <c r="P850">
        <v>63.249080337011897</v>
      </c>
    </row>
    <row r="851" spans="1:17" hidden="1" x14ac:dyDescent="0.3">
      <c r="A851" t="s">
        <v>1848</v>
      </c>
      <c r="B851" t="s">
        <v>1849</v>
      </c>
      <c r="C851" t="s">
        <v>3131</v>
      </c>
      <c r="D851" t="s">
        <v>404</v>
      </c>
      <c r="E851">
        <v>3928.1774232799999</v>
      </c>
      <c r="F851">
        <v>243.55</v>
      </c>
      <c r="G851">
        <v>-47.595737163051602</v>
      </c>
      <c r="H851">
        <v>-22.972892728978302</v>
      </c>
      <c r="I851">
        <v>-34.252308300434699</v>
      </c>
      <c r="J851">
        <v>-6.3900442016989203</v>
      </c>
      <c r="M851">
        <v>11.644154155360701</v>
      </c>
      <c r="O851">
        <v>43.707657565181599</v>
      </c>
      <c r="P851">
        <v>0.59892606361009404</v>
      </c>
    </row>
    <row r="852" spans="1:17" hidden="1" x14ac:dyDescent="0.3">
      <c r="A852" t="s">
        <v>1850</v>
      </c>
      <c r="B852" t="s">
        <v>1851</v>
      </c>
      <c r="C852" t="s">
        <v>3131</v>
      </c>
      <c r="D852" t="s">
        <v>265</v>
      </c>
      <c r="E852">
        <v>3926.3827841000002</v>
      </c>
      <c r="F852">
        <v>3871</v>
      </c>
      <c r="G852">
        <v>26.484563444982399</v>
      </c>
      <c r="H852">
        <v>8.5992814962990494</v>
      </c>
      <c r="I852">
        <v>47.962689687040502</v>
      </c>
      <c r="J852">
        <v>2.7002344129696998</v>
      </c>
      <c r="K852">
        <v>3899.8001238607199</v>
      </c>
      <c r="L852">
        <v>3299.8652440751398</v>
      </c>
      <c r="M852">
        <v>37.640867374772498</v>
      </c>
      <c r="N852">
        <v>0.64712206121431404</v>
      </c>
      <c r="O852">
        <v>16.249031258072801</v>
      </c>
      <c r="P852">
        <v>79.545454545454504</v>
      </c>
      <c r="Q852">
        <v>0.10839578622106801</v>
      </c>
    </row>
    <row r="853" spans="1:17" hidden="1" x14ac:dyDescent="0.3">
      <c r="A853" t="s">
        <v>1852</v>
      </c>
      <c r="B853" t="s">
        <v>1853</v>
      </c>
      <c r="C853" t="s">
        <v>3131</v>
      </c>
      <c r="D853" t="s">
        <v>48</v>
      </c>
      <c r="E853">
        <v>3926.3497226459999</v>
      </c>
      <c r="F853">
        <v>25.11</v>
      </c>
      <c r="G853">
        <v>38.080077080339699</v>
      </c>
      <c r="H853">
        <v>-9.1128598442353095</v>
      </c>
      <c r="I853">
        <v>21.6426806582141</v>
      </c>
      <c r="J853">
        <v>-7.1865652306663597</v>
      </c>
      <c r="K853">
        <v>26.9689751374538</v>
      </c>
      <c r="L853">
        <v>22.033790581564201</v>
      </c>
      <c r="M853">
        <v>23.579124981222702</v>
      </c>
      <c r="N853">
        <v>0.48993022019441501</v>
      </c>
      <c r="O853">
        <v>33.213859020310601</v>
      </c>
      <c r="P853">
        <v>68.084574225423196</v>
      </c>
      <c r="Q853">
        <v>0.111165973416759</v>
      </c>
    </row>
    <row r="854" spans="1:17" x14ac:dyDescent="0.3">
      <c r="A854" t="s">
        <v>1854</v>
      </c>
      <c r="B854" t="s">
        <v>1855</v>
      </c>
      <c r="C854" t="s">
        <v>3130</v>
      </c>
      <c r="D854" t="s">
        <v>268</v>
      </c>
      <c r="E854">
        <v>3925.2989699999998</v>
      </c>
      <c r="F854">
        <v>1267.8</v>
      </c>
      <c r="G854">
        <v>76.565340018869094</v>
      </c>
      <c r="H854">
        <v>7.7108160569555304</v>
      </c>
      <c r="I854">
        <v>41.142786168529398</v>
      </c>
      <c r="J854">
        <v>-8.4946218765966499</v>
      </c>
      <c r="K854">
        <v>1290.0363291865799</v>
      </c>
      <c r="L854">
        <v>1042.9912992592499</v>
      </c>
      <c r="M854">
        <v>29.975477015604099</v>
      </c>
      <c r="N854">
        <v>1.0430273621836299</v>
      </c>
      <c r="O854">
        <v>22.176210758794699</v>
      </c>
      <c r="P854">
        <v>104.006758387641</v>
      </c>
      <c r="Q854">
        <v>3.8134098176213001E-2</v>
      </c>
    </row>
    <row r="855" spans="1:17" hidden="1" x14ac:dyDescent="0.3">
      <c r="A855" t="s">
        <v>1856</v>
      </c>
      <c r="B855" t="s">
        <v>1857</v>
      </c>
      <c r="C855" t="s">
        <v>3131</v>
      </c>
      <c r="D855" t="s">
        <v>299</v>
      </c>
      <c r="E855">
        <v>3916.44302049</v>
      </c>
      <c r="F855">
        <v>408.1</v>
      </c>
      <c r="G855">
        <v>62.2036844447927</v>
      </c>
      <c r="H855">
        <v>2.0251970039873601</v>
      </c>
      <c r="I855">
        <v>102.38342646843699</v>
      </c>
      <c r="J855">
        <v>-1.0895254982018201</v>
      </c>
      <c r="K855">
        <v>343.49821030165998</v>
      </c>
      <c r="M855">
        <v>62.554940634744902</v>
      </c>
      <c r="N855">
        <v>0.2221926090245</v>
      </c>
      <c r="O855">
        <v>6.3709875030629703</v>
      </c>
      <c r="P855">
        <v>170.98273572377099</v>
      </c>
    </row>
    <row r="856" spans="1:17" hidden="1" x14ac:dyDescent="0.3">
      <c r="A856" t="s">
        <v>1858</v>
      </c>
      <c r="B856" t="s">
        <v>1859</v>
      </c>
      <c r="C856" t="s">
        <v>3131</v>
      </c>
      <c r="D856" t="s">
        <v>453</v>
      </c>
      <c r="E856">
        <v>3915.0480030499998</v>
      </c>
      <c r="F856">
        <v>635.29999999999995</v>
      </c>
      <c r="G856">
        <v>-37.191466785861003</v>
      </c>
      <c r="H856">
        <v>0.195337951477253</v>
      </c>
      <c r="I856">
        <v>-17.900867867229099</v>
      </c>
      <c r="J856">
        <v>-1.7306230230742199</v>
      </c>
      <c r="K856">
        <v>652.21932859048195</v>
      </c>
      <c r="L856">
        <v>671.46317293683501</v>
      </c>
      <c r="M856">
        <v>32.315867264284996</v>
      </c>
      <c r="N856">
        <v>0.62614697381468198</v>
      </c>
      <c r="O856">
        <v>30.245553281913999</v>
      </c>
      <c r="P856">
        <v>6.5671391428331702</v>
      </c>
      <c r="Q856">
        <v>0.10573644632142599</v>
      </c>
    </row>
    <row r="857" spans="1:17" x14ac:dyDescent="0.3">
      <c r="A857" t="s">
        <v>1860</v>
      </c>
      <c r="B857" t="s">
        <v>1861</v>
      </c>
      <c r="C857" t="s">
        <v>3127</v>
      </c>
      <c r="D857" t="s">
        <v>117</v>
      </c>
      <c r="E857">
        <v>3911.55530013</v>
      </c>
      <c r="F857">
        <v>199.02</v>
      </c>
      <c r="G857">
        <v>-30.4325834320958</v>
      </c>
      <c r="H857">
        <v>-0.25362898744822199</v>
      </c>
      <c r="I857">
        <v>-14.199759598765599</v>
      </c>
      <c r="J857">
        <v>-0.822788935833766</v>
      </c>
      <c r="K857">
        <v>220.88232838049501</v>
      </c>
      <c r="L857">
        <v>219.54618458162099</v>
      </c>
      <c r="M857">
        <v>19.932261023048198</v>
      </c>
      <c r="N857">
        <v>0.32295732582951803</v>
      </c>
      <c r="O857">
        <v>39.684453823736298</v>
      </c>
      <c r="P857">
        <v>19.245056920311502</v>
      </c>
      <c r="Q857">
        <v>5.1905945010314002E-2</v>
      </c>
    </row>
    <row r="858" spans="1:17" x14ac:dyDescent="0.3">
      <c r="A858" t="s">
        <v>1862</v>
      </c>
      <c r="B858" t="s">
        <v>1863</v>
      </c>
      <c r="C858" t="s">
        <v>3127</v>
      </c>
      <c r="D858" t="s">
        <v>98</v>
      </c>
      <c r="E858">
        <v>3902.6429235750002</v>
      </c>
      <c r="F858">
        <v>1016.9</v>
      </c>
      <c r="G858">
        <v>21.2189111302832</v>
      </c>
      <c r="H858">
        <v>-4.4952734540173402</v>
      </c>
      <c r="I858">
        <v>37.8793934450742</v>
      </c>
      <c r="J858">
        <v>-2.3776263286503498</v>
      </c>
      <c r="K858">
        <v>1132.4869215061501</v>
      </c>
      <c r="L858">
        <v>1015.2942020059299</v>
      </c>
      <c r="M858">
        <v>21.339720423578001</v>
      </c>
      <c r="N858">
        <v>1.26794646755291</v>
      </c>
      <c r="O858">
        <v>56.623070115055498</v>
      </c>
      <c r="P858">
        <v>66.704918032786793</v>
      </c>
      <c r="Q858">
        <v>-7.4348187448889996E-3</v>
      </c>
    </row>
    <row r="859" spans="1:17" hidden="1" x14ac:dyDescent="0.3">
      <c r="A859" t="s">
        <v>1864</v>
      </c>
      <c r="B859" t="s">
        <v>1865</v>
      </c>
      <c r="C859" t="s">
        <v>3131</v>
      </c>
      <c r="D859" t="s">
        <v>1616</v>
      </c>
      <c r="E859">
        <v>3891.105</v>
      </c>
      <c r="F859">
        <v>350.55</v>
      </c>
      <c r="G859">
        <v>-47.007033604500798</v>
      </c>
      <c r="H859">
        <v>-2.95372463246852</v>
      </c>
      <c r="I859">
        <v>-0.35591541872808902</v>
      </c>
      <c r="J859">
        <v>-0.44174010212965698</v>
      </c>
      <c r="K859">
        <v>346.428142930104</v>
      </c>
      <c r="L859">
        <v>345.04791213809301</v>
      </c>
      <c r="M859">
        <v>48.591193883699503</v>
      </c>
      <c r="N859">
        <v>0.90313493543143197</v>
      </c>
      <c r="O859">
        <v>31.693053772642902</v>
      </c>
      <c r="P859">
        <v>20.712809917355301</v>
      </c>
      <c r="Q859">
        <v>3.8966878557589999E-3</v>
      </c>
    </row>
    <row r="860" spans="1:17" x14ac:dyDescent="0.3">
      <c r="A860" t="s">
        <v>1866</v>
      </c>
      <c r="B860" t="s">
        <v>1867</v>
      </c>
      <c r="C860" t="s">
        <v>3126</v>
      </c>
      <c r="D860" t="s">
        <v>439</v>
      </c>
      <c r="E860">
        <v>3882.1390230000002</v>
      </c>
      <c r="F860">
        <v>1011.5</v>
      </c>
      <c r="G860">
        <v>-48.3353913438999</v>
      </c>
      <c r="H860">
        <v>-3.1450910327901398</v>
      </c>
      <c r="I860">
        <v>-13.7528560708312</v>
      </c>
      <c r="J860">
        <v>0.61083583561635602</v>
      </c>
      <c r="K860">
        <v>1082.7828229939801</v>
      </c>
      <c r="L860">
        <v>1167.5598498347499</v>
      </c>
      <c r="M860">
        <v>20.8959183691451</v>
      </c>
      <c r="N860">
        <v>0.70624598846737796</v>
      </c>
      <c r="O860">
        <v>43.129016312407302</v>
      </c>
      <c r="P860">
        <v>1.3679410733075901</v>
      </c>
      <c r="Q860">
        <v>-0.116315999204275</v>
      </c>
    </row>
    <row r="861" spans="1:17" hidden="1" x14ac:dyDescent="0.3">
      <c r="A861" t="s">
        <v>1868</v>
      </c>
      <c r="B861" t="s">
        <v>1869</v>
      </c>
      <c r="C861" t="s">
        <v>3131</v>
      </c>
      <c r="D861" t="s">
        <v>509</v>
      </c>
      <c r="E861">
        <v>3870.3357534400002</v>
      </c>
      <c r="F861">
        <v>4574.6000000000004</v>
      </c>
      <c r="G861">
        <v>6.2337392915618297</v>
      </c>
      <c r="H861">
        <v>7.3747338110688903</v>
      </c>
      <c r="I861">
        <v>27.5544438941936</v>
      </c>
      <c r="J861">
        <v>3.5794451533140599</v>
      </c>
      <c r="K861">
        <v>4354.5987385100198</v>
      </c>
      <c r="L861">
        <v>3877.5615357650699</v>
      </c>
      <c r="M861">
        <v>45.549494984230897</v>
      </c>
      <c r="N861">
        <v>0.35982603936819901</v>
      </c>
      <c r="O861">
        <v>5.8016001399029404</v>
      </c>
      <c r="P861">
        <v>52.669870511280202</v>
      </c>
      <c r="Q861">
        <v>3.5945165483767E-2</v>
      </c>
    </row>
    <row r="862" spans="1:17" x14ac:dyDescent="0.3">
      <c r="A862" t="s">
        <v>1870</v>
      </c>
      <c r="B862" t="s">
        <v>1871</v>
      </c>
      <c r="C862" t="s">
        <v>3127</v>
      </c>
      <c r="D862" t="s">
        <v>1872</v>
      </c>
      <c r="E862">
        <v>3861.5348599439999</v>
      </c>
      <c r="F862">
        <v>57.18</v>
      </c>
      <c r="G862">
        <v>-21.971049171754299</v>
      </c>
      <c r="H862">
        <v>-4.7436347529571501</v>
      </c>
      <c r="I862">
        <v>-11.144999659563201</v>
      </c>
      <c r="J862">
        <v>-2.2907490598125801</v>
      </c>
      <c r="K862">
        <v>65.767405431199407</v>
      </c>
      <c r="L862">
        <v>64.623780754879107</v>
      </c>
      <c r="M862">
        <v>17.5481593080025</v>
      </c>
      <c r="N862">
        <v>0.48946669105379198</v>
      </c>
      <c r="O862">
        <v>47.236796082546299</v>
      </c>
      <c r="P862">
        <v>31.146788990825598</v>
      </c>
      <c r="Q862">
        <v>2.9678168186890001E-2</v>
      </c>
    </row>
    <row r="863" spans="1:17" hidden="1" x14ac:dyDescent="0.3">
      <c r="A863" t="s">
        <v>1873</v>
      </c>
      <c r="B863" t="s">
        <v>1874</v>
      </c>
      <c r="C863" t="s">
        <v>3131</v>
      </c>
      <c r="D863" t="s">
        <v>48</v>
      </c>
      <c r="E863">
        <v>3849.3723420000001</v>
      </c>
      <c r="F863">
        <v>2006.7</v>
      </c>
      <c r="G863">
        <v>529.38597982836302</v>
      </c>
      <c r="H863">
        <v>8.1334174150695606</v>
      </c>
      <c r="I863">
        <v>43.967416318897499</v>
      </c>
      <c r="J863">
        <v>2.1437955143849599</v>
      </c>
      <c r="K863">
        <v>2108.7874810736898</v>
      </c>
      <c r="L863">
        <v>1650.0962568365701</v>
      </c>
      <c r="M863">
        <v>38.084823193064501</v>
      </c>
      <c r="N863">
        <v>0.52294655762175601</v>
      </c>
      <c r="O863">
        <v>48.701848806498198</v>
      </c>
      <c r="P863">
        <v>557.93442622950795</v>
      </c>
    </row>
    <row r="864" spans="1:17" x14ac:dyDescent="0.3">
      <c r="A864" t="s">
        <v>1875</v>
      </c>
      <c r="B864" t="s">
        <v>1876</v>
      </c>
      <c r="C864" t="s">
        <v>3115</v>
      </c>
      <c r="D864" t="s">
        <v>280</v>
      </c>
      <c r="E864">
        <v>3793.75617306</v>
      </c>
      <c r="F864">
        <v>1389.65</v>
      </c>
      <c r="G864">
        <v>20.190054826722701</v>
      </c>
      <c r="H864">
        <v>5.5668528449434804</v>
      </c>
      <c r="I864">
        <v>0.51412366489620698</v>
      </c>
      <c r="J864">
        <v>2.2855346642247101</v>
      </c>
      <c r="K864">
        <v>1379.7923028559601</v>
      </c>
      <c r="L864">
        <v>1266.9510272699199</v>
      </c>
      <c r="M864">
        <v>47.306484137047903</v>
      </c>
      <c r="N864">
        <v>0.99846937885356801</v>
      </c>
      <c r="O864">
        <v>1.8242003382146399</v>
      </c>
      <c r="P864">
        <v>52.432402786156899</v>
      </c>
      <c r="Q864">
        <v>9.8439168659835E-2</v>
      </c>
    </row>
    <row r="865" spans="1:17" hidden="1" x14ac:dyDescent="0.3">
      <c r="A865" t="s">
        <v>1877</v>
      </c>
      <c r="B865" t="s">
        <v>1878</v>
      </c>
      <c r="C865" t="s">
        <v>3131</v>
      </c>
      <c r="D865" t="s">
        <v>83</v>
      </c>
      <c r="E865">
        <v>3770.9357578199902</v>
      </c>
      <c r="F865">
        <v>353.1</v>
      </c>
      <c r="G865">
        <v>174.49705431790099</v>
      </c>
      <c r="H865">
        <v>9.7014091231796193</v>
      </c>
      <c r="I865">
        <v>91.692395599934201</v>
      </c>
      <c r="J865">
        <v>3.4920222980246001</v>
      </c>
      <c r="K865">
        <v>326.41170946462103</v>
      </c>
      <c r="L865">
        <v>235.13054516951999</v>
      </c>
      <c r="M865">
        <v>43.637272516513697</v>
      </c>
      <c r="N865">
        <v>0.62950839874470799</v>
      </c>
      <c r="O865">
        <v>14.7550269045596</v>
      </c>
      <c r="P865">
        <v>193.63825363825299</v>
      </c>
      <c r="Q865">
        <v>6.0585190514011997E-2</v>
      </c>
    </row>
    <row r="866" spans="1:17" hidden="1" x14ac:dyDescent="0.3">
      <c r="A866" t="s">
        <v>1879</v>
      </c>
      <c r="B866" t="s">
        <v>1880</v>
      </c>
      <c r="C866" t="s">
        <v>3131</v>
      </c>
      <c r="D866" t="s">
        <v>220</v>
      </c>
      <c r="E866">
        <v>3763.2666300999999</v>
      </c>
      <c r="F866">
        <v>7327</v>
      </c>
      <c r="G866">
        <v>172.64568428781701</v>
      </c>
      <c r="H866">
        <v>73.991177568657903</v>
      </c>
      <c r="I866">
        <v>92.167504389127402</v>
      </c>
      <c r="J866">
        <v>55.256282280167099</v>
      </c>
      <c r="K866">
        <v>5054.6001271453097</v>
      </c>
      <c r="L866">
        <v>4079.0738554043801</v>
      </c>
      <c r="M866">
        <v>79.734769881428093</v>
      </c>
      <c r="N866">
        <v>3.05487291424659</v>
      </c>
      <c r="O866">
        <v>15.667394568036</v>
      </c>
      <c r="P866">
        <v>211.720910444586</v>
      </c>
      <c r="Q866">
        <v>0.148535274615021</v>
      </c>
    </row>
    <row r="867" spans="1:17" hidden="1" x14ac:dyDescent="0.3">
      <c r="A867" t="s">
        <v>1881</v>
      </c>
      <c r="B867" t="s">
        <v>1882</v>
      </c>
      <c r="C867" t="s">
        <v>3131</v>
      </c>
      <c r="D867" t="s">
        <v>366</v>
      </c>
      <c r="E867">
        <v>3757.1916114699902</v>
      </c>
      <c r="F867">
        <v>254.65</v>
      </c>
      <c r="G867">
        <v>115.006353526596</v>
      </c>
      <c r="H867">
        <v>-0.242230607249008</v>
      </c>
      <c r="I867">
        <v>109.58649775868101</v>
      </c>
      <c r="J867">
        <v>0.34278623720433599</v>
      </c>
      <c r="K867">
        <v>254.337883570288</v>
      </c>
      <c r="L867">
        <v>189.70316736378899</v>
      </c>
      <c r="M867">
        <v>34.0406292395202</v>
      </c>
      <c r="N867">
        <v>0.21614209628415901</v>
      </c>
      <c r="O867">
        <v>32.6133909287257</v>
      </c>
      <c r="P867">
        <v>168.052631578947</v>
      </c>
      <c r="Q867">
        <v>0.130887128611237</v>
      </c>
    </row>
    <row r="868" spans="1:17" hidden="1" x14ac:dyDescent="0.3">
      <c r="A868" t="s">
        <v>1883</v>
      </c>
      <c r="B868" t="s">
        <v>1884</v>
      </c>
      <c r="C868" t="s">
        <v>3131</v>
      </c>
      <c r="D868" t="s">
        <v>133</v>
      </c>
      <c r="E868">
        <v>3756.1199071999999</v>
      </c>
      <c r="F868">
        <v>418</v>
      </c>
      <c r="G868">
        <v>-24.300643342577001</v>
      </c>
      <c r="H868">
        <v>3.6352500502561602</v>
      </c>
      <c r="I868">
        <v>-12.521476464719299</v>
      </c>
      <c r="J868">
        <v>-1.12724255447131E-2</v>
      </c>
      <c r="K868">
        <v>422.26193069553301</v>
      </c>
      <c r="L868">
        <v>423.07378018184801</v>
      </c>
      <c r="M868">
        <v>50.691873166320597</v>
      </c>
      <c r="N868">
        <v>6.6354128599883405E-2</v>
      </c>
      <c r="O868">
        <v>14.5933014354066</v>
      </c>
      <c r="P868">
        <v>9.7112860892388309</v>
      </c>
      <c r="Q868">
        <v>-2.1797499050754999E-2</v>
      </c>
    </row>
    <row r="869" spans="1:17" hidden="1" x14ac:dyDescent="0.3">
      <c r="A869" t="s">
        <v>1885</v>
      </c>
      <c r="B869" t="s">
        <v>1886</v>
      </c>
      <c r="C869" t="s">
        <v>3131</v>
      </c>
      <c r="D869" t="s">
        <v>227</v>
      </c>
      <c r="E869">
        <v>3743.921228964</v>
      </c>
      <c r="F869">
        <v>167.93</v>
      </c>
      <c r="G869">
        <v>112.151443490685</v>
      </c>
      <c r="H869">
        <v>1.9085224103394001</v>
      </c>
      <c r="I869">
        <v>80.189889534014895</v>
      </c>
      <c r="J869">
        <v>-7.0648819264640101</v>
      </c>
      <c r="K869">
        <v>164.508955373617</v>
      </c>
      <c r="L869">
        <v>119.134560135448</v>
      </c>
      <c r="M869">
        <v>28.964676262403199</v>
      </c>
      <c r="N869">
        <v>0.53944284099995798</v>
      </c>
      <c r="O869">
        <v>22.312868457095199</v>
      </c>
      <c r="P869">
        <v>130.83161512027399</v>
      </c>
      <c r="Q869">
        <v>0.30212595622185801</v>
      </c>
    </row>
    <row r="870" spans="1:17" hidden="1" x14ac:dyDescent="0.3">
      <c r="A870" t="s">
        <v>1887</v>
      </c>
      <c r="B870" t="s">
        <v>1888</v>
      </c>
      <c r="C870" t="s">
        <v>3131</v>
      </c>
      <c r="D870" t="s">
        <v>1002</v>
      </c>
      <c r="E870">
        <v>3735.3488334499998</v>
      </c>
      <c r="F870">
        <v>461.5</v>
      </c>
      <c r="G870">
        <v>-6.8293720226025201</v>
      </c>
      <c r="H870">
        <v>-1.99812698937088</v>
      </c>
      <c r="I870">
        <v>12.6739426058944</v>
      </c>
      <c r="J870">
        <v>-4.9429287162125997</v>
      </c>
      <c r="K870">
        <v>488.09105168159999</v>
      </c>
      <c r="L870">
        <v>432.08671013624399</v>
      </c>
      <c r="M870">
        <v>25.775020330878601</v>
      </c>
      <c r="N870">
        <v>0.52971284080289605</v>
      </c>
      <c r="O870">
        <v>26.760563380281699</v>
      </c>
      <c r="P870">
        <v>36.518266528620003</v>
      </c>
      <c r="Q870">
        <v>6.9613841287760004E-3</v>
      </c>
    </row>
    <row r="871" spans="1:17" hidden="1" x14ac:dyDescent="0.3">
      <c r="A871" t="s">
        <v>1889</v>
      </c>
      <c r="B871" t="s">
        <v>1890</v>
      </c>
      <c r="C871" t="s">
        <v>3131</v>
      </c>
      <c r="D871" t="s">
        <v>1036</v>
      </c>
      <c r="E871">
        <v>3730.8735000000001</v>
      </c>
      <c r="F871">
        <v>61.96</v>
      </c>
      <c r="G871">
        <v>-38.339517192545898</v>
      </c>
      <c r="H871">
        <v>1.45797371941024</v>
      </c>
      <c r="I871">
        <v>-17.728115455019701</v>
      </c>
      <c r="J871">
        <v>1.16681086833557</v>
      </c>
      <c r="K871">
        <v>62.603586413165999</v>
      </c>
      <c r="L871">
        <v>65.337957669908207</v>
      </c>
      <c r="M871">
        <v>80.428401478298795</v>
      </c>
      <c r="N871">
        <v>0.80675937518154905</v>
      </c>
      <c r="O871">
        <v>15.316333118140699</v>
      </c>
      <c r="P871">
        <v>2.83817427385892</v>
      </c>
      <c r="Q871">
        <v>-6.679688381315E-3</v>
      </c>
    </row>
    <row r="872" spans="1:17" hidden="1" x14ac:dyDescent="0.3">
      <c r="A872" t="s">
        <v>1891</v>
      </c>
      <c r="B872" t="s">
        <v>1892</v>
      </c>
      <c r="C872" t="s">
        <v>3131</v>
      </c>
      <c r="D872" t="s">
        <v>730</v>
      </c>
      <c r="E872">
        <v>3724.7253936799998</v>
      </c>
      <c r="F872">
        <v>165.05</v>
      </c>
      <c r="G872">
        <v>15.6881297433947</v>
      </c>
      <c r="H872">
        <v>8.1751567625744599</v>
      </c>
      <c r="I872">
        <v>6.94984234535361</v>
      </c>
      <c r="J872">
        <v>1.8857590067546399</v>
      </c>
      <c r="K872">
        <v>161.36991326203801</v>
      </c>
      <c r="L872">
        <v>151.230154175113</v>
      </c>
      <c r="M872">
        <v>58.331342908403499</v>
      </c>
      <c r="N872">
        <v>0.43736953908750298</v>
      </c>
      <c r="O872">
        <v>6.0284762193274704</v>
      </c>
      <c r="P872">
        <v>46.256092157731501</v>
      </c>
      <c r="Q872">
        <v>8.2626113561340003E-3</v>
      </c>
    </row>
    <row r="873" spans="1:17" x14ac:dyDescent="0.3">
      <c r="A873" t="s">
        <v>1893</v>
      </c>
      <c r="B873" t="s">
        <v>1894</v>
      </c>
      <c r="C873" t="s">
        <v>3135</v>
      </c>
      <c r="D873" t="s">
        <v>1370</v>
      </c>
      <c r="E873">
        <v>3722.1862103399999</v>
      </c>
      <c r="F873">
        <v>590.4</v>
      </c>
      <c r="G873">
        <v>-42.057418030765497</v>
      </c>
      <c r="H873">
        <v>-1.02310952538283</v>
      </c>
      <c r="I873">
        <v>-13.7484751835817</v>
      </c>
      <c r="J873">
        <v>-1.8513102510513799</v>
      </c>
      <c r="K873">
        <v>614.84958478123497</v>
      </c>
      <c r="L873">
        <v>629.36791248484496</v>
      </c>
      <c r="M873">
        <v>20.073321903414499</v>
      </c>
      <c r="N873">
        <v>0.84219808101183302</v>
      </c>
      <c r="O873">
        <v>38.042005420054203</v>
      </c>
      <c r="P873">
        <v>7.0340826686004103</v>
      </c>
      <c r="Q873">
        <v>9.0538879390783006E-2</v>
      </c>
    </row>
    <row r="874" spans="1:17" hidden="1" x14ac:dyDescent="0.3">
      <c r="A874" t="s">
        <v>1895</v>
      </c>
      <c r="B874" t="s">
        <v>1896</v>
      </c>
      <c r="C874" t="s">
        <v>3131</v>
      </c>
      <c r="D874" t="s">
        <v>105</v>
      </c>
      <c r="E874">
        <v>3715.9668000000001</v>
      </c>
      <c r="F874">
        <v>557.20000000000005</v>
      </c>
      <c r="G874">
        <v>205.88244988279999</v>
      </c>
      <c r="H874">
        <v>45.659984953203598</v>
      </c>
      <c r="I874">
        <v>33.182168663493798</v>
      </c>
      <c r="J874">
        <v>15.124103575628199</v>
      </c>
      <c r="K874">
        <v>460.56015314948502</v>
      </c>
      <c r="L874">
        <v>384.65309753968802</v>
      </c>
      <c r="M874">
        <v>66.108327400506397</v>
      </c>
      <c r="N874">
        <v>1.47304213150026</v>
      </c>
      <c r="O874">
        <v>8.2196697774587104</v>
      </c>
      <c r="P874">
        <v>246.80497925311201</v>
      </c>
      <c r="Q874">
        <v>0.250194371104072</v>
      </c>
    </row>
    <row r="875" spans="1:17" hidden="1" x14ac:dyDescent="0.3">
      <c r="A875" t="s">
        <v>1897</v>
      </c>
      <c r="B875" t="s">
        <v>1898</v>
      </c>
      <c r="C875" t="s">
        <v>3131</v>
      </c>
      <c r="D875" t="s">
        <v>485</v>
      </c>
      <c r="E875">
        <v>3713.19671625</v>
      </c>
      <c r="F875">
        <v>269.85000000000002</v>
      </c>
      <c r="G875">
        <v>68.788543822069599</v>
      </c>
      <c r="H875">
        <v>-0.28163810789779498</v>
      </c>
      <c r="I875">
        <v>38.463710236836</v>
      </c>
      <c r="J875">
        <v>-1.48313942438507</v>
      </c>
      <c r="K875">
        <v>268.48820984938902</v>
      </c>
      <c r="L875">
        <v>217.404577782031</v>
      </c>
      <c r="M875">
        <v>42.581120507390999</v>
      </c>
      <c r="N875">
        <v>0.66704210241084205</v>
      </c>
      <c r="O875">
        <v>12.914582175282501</v>
      </c>
      <c r="P875">
        <v>98.273328434974303</v>
      </c>
      <c r="Q875">
        <v>0.24278060636416601</v>
      </c>
    </row>
    <row r="876" spans="1:17" hidden="1" x14ac:dyDescent="0.3">
      <c r="A876" t="s">
        <v>1899</v>
      </c>
      <c r="B876" t="s">
        <v>1900</v>
      </c>
      <c r="C876" t="s">
        <v>3131</v>
      </c>
      <c r="D876" t="s">
        <v>48</v>
      </c>
      <c r="E876">
        <v>3710.0286599999999</v>
      </c>
      <c r="F876">
        <v>312.8</v>
      </c>
      <c r="G876">
        <v>48.8922761026245</v>
      </c>
      <c r="H876">
        <v>39.362542473498102</v>
      </c>
      <c r="I876">
        <v>80.301906543179598</v>
      </c>
      <c r="J876">
        <v>15.5664112679359</v>
      </c>
      <c r="K876">
        <v>254.20540358058801</v>
      </c>
      <c r="L876">
        <v>219.189306459444</v>
      </c>
      <c r="M876">
        <v>61.2383727292628</v>
      </c>
      <c r="N876">
        <v>1.49013881815597</v>
      </c>
      <c r="O876">
        <v>7.4168797953964196</v>
      </c>
      <c r="P876">
        <v>121.84397163120499</v>
      </c>
    </row>
    <row r="877" spans="1:17" x14ac:dyDescent="0.3">
      <c r="A877" t="s">
        <v>1901</v>
      </c>
      <c r="B877" t="s">
        <v>1902</v>
      </c>
      <c r="C877" t="s">
        <v>3127</v>
      </c>
      <c r="D877" t="s">
        <v>117</v>
      </c>
      <c r="E877">
        <v>3709.7104800000002</v>
      </c>
      <c r="F877">
        <v>644</v>
      </c>
      <c r="G877">
        <v>4.5594718299175803</v>
      </c>
      <c r="H877">
        <v>15.439747037598799</v>
      </c>
      <c r="I877">
        <v>2.4969423908726802</v>
      </c>
      <c r="J877">
        <v>-2.85320370939167</v>
      </c>
      <c r="K877">
        <v>627.90240235656699</v>
      </c>
      <c r="L877">
        <v>584.15197636904497</v>
      </c>
      <c r="M877">
        <v>39.913417737902698</v>
      </c>
      <c r="N877">
        <v>1.29942637839027</v>
      </c>
      <c r="O877">
        <v>13.322981366459601</v>
      </c>
      <c r="P877">
        <v>39.999999999999901</v>
      </c>
      <c r="Q877">
        <v>0.127444688194223</v>
      </c>
    </row>
    <row r="878" spans="1:17" hidden="1" x14ac:dyDescent="0.3">
      <c r="A878" t="s">
        <v>1903</v>
      </c>
      <c r="B878" t="s">
        <v>1904</v>
      </c>
      <c r="C878" t="s">
        <v>3131</v>
      </c>
      <c r="D878" t="s">
        <v>453</v>
      </c>
      <c r="E878">
        <v>3697.1991902699901</v>
      </c>
      <c r="F878">
        <v>583.95000000000005</v>
      </c>
      <c r="G878">
        <v>38.829878940187697</v>
      </c>
      <c r="I878">
        <v>34.144641741033503</v>
      </c>
      <c r="K878">
        <v>555.13151102030702</v>
      </c>
      <c r="L878">
        <v>481.76224515429197</v>
      </c>
      <c r="M878">
        <v>64.780785260819798</v>
      </c>
      <c r="N878">
        <v>2.1505006081419702</v>
      </c>
      <c r="O878">
        <v>5.9851014641664397</v>
      </c>
      <c r="P878">
        <v>77.492401215805501</v>
      </c>
      <c r="Q878">
        <v>-3.9150349227047E-2</v>
      </c>
    </row>
    <row r="879" spans="1:17" x14ac:dyDescent="0.3">
      <c r="A879" t="s">
        <v>1905</v>
      </c>
      <c r="B879" t="s">
        <v>1906</v>
      </c>
      <c r="C879" t="s">
        <v>3125</v>
      </c>
      <c r="D879" t="s">
        <v>48</v>
      </c>
      <c r="E879">
        <v>3695.4397426999999</v>
      </c>
      <c r="F879">
        <v>2180.4499999999998</v>
      </c>
      <c r="G879">
        <v>14.817212186019299</v>
      </c>
      <c r="H879">
        <v>18.425176185288901</v>
      </c>
      <c r="I879">
        <v>20.875470494400901</v>
      </c>
      <c r="J879">
        <v>2.1215602103351499</v>
      </c>
      <c r="K879">
        <v>2117.6563264155898</v>
      </c>
      <c r="L879">
        <v>1857.50109888879</v>
      </c>
      <c r="M879">
        <v>42.181784994497498</v>
      </c>
      <c r="N879">
        <v>2.71927758940015</v>
      </c>
      <c r="O879">
        <v>25.432823499736301</v>
      </c>
      <c r="P879">
        <v>54.204384724186603</v>
      </c>
      <c r="Q879">
        <v>7.8629702788437006E-2</v>
      </c>
    </row>
    <row r="880" spans="1:17" hidden="1" x14ac:dyDescent="0.3">
      <c r="A880" t="s">
        <v>1907</v>
      </c>
      <c r="B880" t="s">
        <v>1908</v>
      </c>
      <c r="C880" t="s">
        <v>3131</v>
      </c>
      <c r="D880" t="s">
        <v>83</v>
      </c>
      <c r="E880">
        <v>3659.72073831748</v>
      </c>
      <c r="F880">
        <v>3395.15</v>
      </c>
      <c r="G880">
        <v>296.16062238048301</v>
      </c>
      <c r="H880">
        <v>38.1616154348715</v>
      </c>
      <c r="I880">
        <v>217.35099937125801</v>
      </c>
      <c r="J880">
        <v>10.394053745498001</v>
      </c>
      <c r="K880">
        <v>2702.4690228137902</v>
      </c>
      <c r="L880">
        <v>1850.65929763237</v>
      </c>
      <c r="M880">
        <v>58.022691378153901</v>
      </c>
      <c r="N880">
        <v>1.0156590647921899</v>
      </c>
      <c r="O880">
        <v>2.4991532038348598</v>
      </c>
      <c r="P880">
        <v>397.567230893236</v>
      </c>
    </row>
    <row r="881" spans="1:17" hidden="1" x14ac:dyDescent="0.3">
      <c r="A881" t="s">
        <v>1909</v>
      </c>
      <c r="B881" t="s">
        <v>1910</v>
      </c>
      <c r="C881" t="s">
        <v>3131</v>
      </c>
      <c r="D881" t="s">
        <v>138</v>
      </c>
      <c r="E881">
        <v>3655.5452777549999</v>
      </c>
      <c r="F881">
        <v>302.55</v>
      </c>
      <c r="G881">
        <v>14.8737382910553</v>
      </c>
      <c r="H881">
        <v>-0.24674492548882301</v>
      </c>
      <c r="I881">
        <v>-1.00393409019675</v>
      </c>
      <c r="J881">
        <v>-4.23121239508942</v>
      </c>
      <c r="K881">
        <v>344.79683614141499</v>
      </c>
      <c r="M881">
        <v>30.468708569744699</v>
      </c>
      <c r="N881">
        <v>1.1200880987036801</v>
      </c>
      <c r="O881">
        <v>75.177656585688297</v>
      </c>
      <c r="P881">
        <v>78.600944510035404</v>
      </c>
    </row>
    <row r="882" spans="1:17" x14ac:dyDescent="0.3">
      <c r="A882" t="s">
        <v>1911</v>
      </c>
      <c r="B882" t="s">
        <v>1912</v>
      </c>
      <c r="C882" t="s">
        <v>3123</v>
      </c>
      <c r="D882" t="s">
        <v>117</v>
      </c>
      <c r="E882">
        <v>3637.909777328</v>
      </c>
      <c r="F882">
        <v>201.86</v>
      </c>
      <c r="G882">
        <v>-1.4602450477539901</v>
      </c>
      <c r="H882">
        <v>3.4042137254698299</v>
      </c>
      <c r="I882">
        <v>-13.825217464962799</v>
      </c>
      <c r="J882">
        <v>-3.51885836109859</v>
      </c>
      <c r="K882">
        <v>222.66937534508901</v>
      </c>
      <c r="L882">
        <v>216.024972380333</v>
      </c>
      <c r="M882">
        <v>27.5170756547362</v>
      </c>
      <c r="N882">
        <v>0.53452925181525102</v>
      </c>
      <c r="O882">
        <v>36.208263152679997</v>
      </c>
      <c r="P882">
        <v>26.916064130776402</v>
      </c>
      <c r="Q882">
        <v>8.7910990797498006E-2</v>
      </c>
    </row>
    <row r="883" spans="1:17" hidden="1" x14ac:dyDescent="0.3">
      <c r="A883" t="s">
        <v>1913</v>
      </c>
      <c r="B883" t="s">
        <v>1914</v>
      </c>
      <c r="C883" t="s">
        <v>3131</v>
      </c>
      <c r="D883" t="s">
        <v>268</v>
      </c>
      <c r="E883">
        <v>3626.0536803149998</v>
      </c>
      <c r="F883">
        <v>2994.15</v>
      </c>
      <c r="G883">
        <v>13.8633691289239</v>
      </c>
      <c r="H883">
        <v>-3.45251722764666</v>
      </c>
      <c r="I883">
        <v>49.748381597972198</v>
      </c>
      <c r="J883">
        <v>-3.6739151851899101</v>
      </c>
      <c r="K883">
        <v>3170.3235121571201</v>
      </c>
      <c r="L883">
        <v>2603.7843902424502</v>
      </c>
      <c r="M883">
        <v>26.314022936209302</v>
      </c>
      <c r="N883">
        <v>0.24402126214344799</v>
      </c>
      <c r="O883">
        <v>24.724880183023501</v>
      </c>
      <c r="P883">
        <v>98.465515527126897</v>
      </c>
      <c r="Q883">
        <v>0.112538728528371</v>
      </c>
    </row>
    <row r="884" spans="1:17" hidden="1" x14ac:dyDescent="0.3">
      <c r="A884" t="s">
        <v>1915</v>
      </c>
      <c r="B884" t="s">
        <v>1916</v>
      </c>
      <c r="C884" t="s">
        <v>3131</v>
      </c>
      <c r="D884" t="s">
        <v>253</v>
      </c>
      <c r="E884">
        <v>3625.2087849999998</v>
      </c>
      <c r="F884">
        <v>395.45</v>
      </c>
      <c r="G884">
        <v>139.79807666746501</v>
      </c>
      <c r="H884">
        <v>-4.3700743469387797</v>
      </c>
      <c r="I884">
        <v>51.714986076903898</v>
      </c>
      <c r="J884">
        <v>-5.2004939001608497</v>
      </c>
      <c r="K884">
        <v>405.89841219834898</v>
      </c>
      <c r="L884">
        <v>296.89207608090197</v>
      </c>
      <c r="M884">
        <v>27.2440563855222</v>
      </c>
      <c r="N884">
        <v>0.31461140423018502</v>
      </c>
      <c r="O884">
        <v>22.392211404728801</v>
      </c>
      <c r="P884">
        <v>165.40268456375799</v>
      </c>
      <c r="Q884">
        <v>0.163374843441386</v>
      </c>
    </row>
    <row r="885" spans="1:17" hidden="1" x14ac:dyDescent="0.3">
      <c r="A885" t="s">
        <v>1917</v>
      </c>
      <c r="B885" t="s">
        <v>1918</v>
      </c>
      <c r="C885" t="s">
        <v>3131</v>
      </c>
      <c r="D885" t="s">
        <v>133</v>
      </c>
      <c r="E885">
        <v>3595.842799865</v>
      </c>
      <c r="F885">
        <v>789.35</v>
      </c>
      <c r="G885">
        <v>126.573742300438</v>
      </c>
      <c r="H885">
        <v>18.033599242724701</v>
      </c>
      <c r="I885">
        <v>5.1529081466360998</v>
      </c>
      <c r="J885">
        <v>-1.4415225023296401</v>
      </c>
      <c r="K885">
        <v>783.31341599143298</v>
      </c>
      <c r="L885">
        <v>666.86707510524798</v>
      </c>
      <c r="M885">
        <v>34.511210860242699</v>
      </c>
      <c r="N885">
        <v>0.67491111127902004</v>
      </c>
      <c r="O885">
        <v>14.271235826946199</v>
      </c>
      <c r="P885">
        <v>155.45307443365601</v>
      </c>
      <c r="Q885">
        <v>0.15006574665011499</v>
      </c>
    </row>
    <row r="886" spans="1:17" x14ac:dyDescent="0.3">
      <c r="A886" t="s">
        <v>1919</v>
      </c>
      <c r="B886" t="s">
        <v>1920</v>
      </c>
      <c r="C886" t="s">
        <v>3127</v>
      </c>
      <c r="D886" t="s">
        <v>138</v>
      </c>
      <c r="E886">
        <v>3592.2108788</v>
      </c>
      <c r="F886">
        <v>544.4</v>
      </c>
      <c r="G886">
        <v>-12.7427086590321</v>
      </c>
      <c r="H886">
        <v>1.92094232008938</v>
      </c>
      <c r="I886">
        <v>-5.0902122064363402</v>
      </c>
      <c r="J886">
        <v>-8.2077416534130201</v>
      </c>
      <c r="K886">
        <v>560.71525528924894</v>
      </c>
      <c r="L886">
        <v>529.29700910926795</v>
      </c>
      <c r="M886">
        <v>33.810721159293301</v>
      </c>
      <c r="N886">
        <v>1.16284623423964</v>
      </c>
      <c r="O886">
        <v>22.520205731080001</v>
      </c>
      <c r="P886">
        <v>28.094117647058798</v>
      </c>
    </row>
    <row r="887" spans="1:17" hidden="1" x14ac:dyDescent="0.3">
      <c r="A887" t="s">
        <v>1921</v>
      </c>
      <c r="B887" t="s">
        <v>1922</v>
      </c>
      <c r="C887" t="s">
        <v>3131</v>
      </c>
      <c r="D887" t="s">
        <v>220</v>
      </c>
      <c r="E887">
        <v>3580.94781791999</v>
      </c>
      <c r="F887">
        <v>8203.2000000000007</v>
      </c>
      <c r="G887">
        <v>184.18470822842599</v>
      </c>
      <c r="H887">
        <v>27.797496499034299</v>
      </c>
      <c r="I887">
        <v>72.218786010612803</v>
      </c>
      <c r="J887">
        <v>22.920145017362799</v>
      </c>
      <c r="K887">
        <v>6349.0226486947704</v>
      </c>
      <c r="L887">
        <v>5106.3256546657403</v>
      </c>
      <c r="M887">
        <v>89.517622222626301</v>
      </c>
      <c r="N887">
        <v>3.8522120076764401</v>
      </c>
      <c r="O887">
        <v>0.34437780378388999</v>
      </c>
      <c r="P887">
        <v>232.91532233517901</v>
      </c>
      <c r="Q887">
        <v>0.16008003697272599</v>
      </c>
    </row>
    <row r="888" spans="1:17" x14ac:dyDescent="0.3">
      <c r="A888" t="s">
        <v>1923</v>
      </c>
      <c r="B888" t="s">
        <v>1924</v>
      </c>
      <c r="C888" t="s">
        <v>3127</v>
      </c>
      <c r="D888" t="s">
        <v>268</v>
      </c>
      <c r="E888">
        <v>3576.8571202799999</v>
      </c>
      <c r="F888">
        <v>1139.4000000000001</v>
      </c>
      <c r="G888">
        <v>-16.740175609415999</v>
      </c>
      <c r="H888">
        <v>6.53527559443698</v>
      </c>
      <c r="I888">
        <v>20.484702066115599</v>
      </c>
      <c r="J888">
        <v>4.77456188285898</v>
      </c>
      <c r="K888">
        <v>1156.8948014976099</v>
      </c>
      <c r="L888">
        <v>1087.6502667397101</v>
      </c>
      <c r="M888">
        <v>45.922414640908002</v>
      </c>
      <c r="N888">
        <v>0.48668878030922202</v>
      </c>
      <c r="O888">
        <v>20.677549587502099</v>
      </c>
      <c r="P888">
        <v>51.586509678706797</v>
      </c>
      <c r="Q888">
        <v>-5.1795370134181E-2</v>
      </c>
    </row>
    <row r="889" spans="1:17" hidden="1" x14ac:dyDescent="0.3">
      <c r="A889" t="s">
        <v>1925</v>
      </c>
      <c r="B889" t="s">
        <v>1926</v>
      </c>
      <c r="C889" t="s">
        <v>3131</v>
      </c>
      <c r="D889" t="s">
        <v>509</v>
      </c>
      <c r="E889">
        <v>3562.91136405</v>
      </c>
      <c r="F889">
        <v>2933.1</v>
      </c>
      <c r="G889">
        <v>25.4802721559956</v>
      </c>
      <c r="H889">
        <v>-6.5760970787986599</v>
      </c>
      <c r="I889">
        <v>9.7308004396643497</v>
      </c>
      <c r="J889">
        <v>-0.63859876605932897</v>
      </c>
      <c r="K889">
        <v>3100.4493051168201</v>
      </c>
      <c r="L889">
        <v>2762.5549552253701</v>
      </c>
      <c r="M889">
        <v>33.238613800179003</v>
      </c>
      <c r="N889">
        <v>1.4449400730742299</v>
      </c>
      <c r="O889">
        <v>18.3048651597286</v>
      </c>
      <c r="P889">
        <v>52.242292120834598</v>
      </c>
      <c r="Q889">
        <v>5.6055462836138999E-2</v>
      </c>
    </row>
    <row r="890" spans="1:17" hidden="1" x14ac:dyDescent="0.3">
      <c r="A890" t="s">
        <v>1927</v>
      </c>
      <c r="B890" t="s">
        <v>1928</v>
      </c>
      <c r="C890" t="s">
        <v>3131</v>
      </c>
      <c r="D890" t="s">
        <v>54</v>
      </c>
      <c r="E890">
        <v>3561.875546625</v>
      </c>
      <c r="F890">
        <v>261.75</v>
      </c>
      <c r="G890">
        <v>29.337497681735702</v>
      </c>
      <c r="H890">
        <v>-12.277688912954501</v>
      </c>
      <c r="I890">
        <v>-12.419195933032899</v>
      </c>
      <c r="J890">
        <v>-4.2496800514749102</v>
      </c>
      <c r="K890">
        <v>276.259287962467</v>
      </c>
      <c r="L890">
        <v>241.84950916471001</v>
      </c>
      <c r="M890">
        <v>25.0037763467164</v>
      </c>
      <c r="N890">
        <v>0.72753289541144295</v>
      </c>
      <c r="O890">
        <v>31.041069723018101</v>
      </c>
      <c r="P890">
        <v>66.190476190476204</v>
      </c>
      <c r="Q890">
        <v>1.6968013305669999E-3</v>
      </c>
    </row>
    <row r="891" spans="1:17" hidden="1" x14ac:dyDescent="0.3">
      <c r="A891" t="s">
        <v>1929</v>
      </c>
      <c r="B891" t="s">
        <v>1930</v>
      </c>
      <c r="C891" t="s">
        <v>3131</v>
      </c>
      <c r="D891" t="s">
        <v>456</v>
      </c>
      <c r="E891">
        <v>3559.8692538179998</v>
      </c>
      <c r="F891">
        <v>175.27</v>
      </c>
      <c r="G891">
        <v>72.319985763501805</v>
      </c>
      <c r="H891">
        <v>-5.5575579113380096</v>
      </c>
      <c r="I891">
        <v>27.905143771302999</v>
      </c>
      <c r="J891">
        <v>-4.0124393640684399</v>
      </c>
      <c r="K891">
        <v>185.491371493765</v>
      </c>
      <c r="L891">
        <v>151.847167207734</v>
      </c>
      <c r="M891">
        <v>20.056956712568301</v>
      </c>
      <c r="N891">
        <v>0.83481744678558201</v>
      </c>
      <c r="O891">
        <v>20.300108404176399</v>
      </c>
      <c r="P891">
        <v>92.392974753018606</v>
      </c>
      <c r="Q891">
        <v>0.106876358417427</v>
      </c>
    </row>
    <row r="892" spans="1:17" hidden="1" x14ac:dyDescent="0.3">
      <c r="A892" t="s">
        <v>1931</v>
      </c>
      <c r="B892" t="s">
        <v>1932</v>
      </c>
      <c r="C892" t="s">
        <v>3131</v>
      </c>
      <c r="D892" t="s">
        <v>268</v>
      </c>
      <c r="E892">
        <v>3545.6018617250002</v>
      </c>
      <c r="F892">
        <v>517.15</v>
      </c>
      <c r="G892">
        <v>20.5485335322394</v>
      </c>
      <c r="H892">
        <v>-1.56134679070839</v>
      </c>
      <c r="I892">
        <v>-22.499233333073999</v>
      </c>
      <c r="J892">
        <v>-3.4601591471146098</v>
      </c>
      <c r="K892">
        <v>563.63250376677399</v>
      </c>
      <c r="L892">
        <v>513.52309599767796</v>
      </c>
      <c r="M892">
        <v>23.182495760050902</v>
      </c>
      <c r="N892">
        <v>0.69590748348384601</v>
      </c>
      <c r="O892">
        <v>26.655709175287601</v>
      </c>
      <c r="P892">
        <v>64.174603174603106</v>
      </c>
      <c r="Q892">
        <v>6.2313804283364999E-2</v>
      </c>
    </row>
    <row r="893" spans="1:17" hidden="1" x14ac:dyDescent="0.3">
      <c r="A893" t="s">
        <v>1933</v>
      </c>
      <c r="B893" t="s">
        <v>1934</v>
      </c>
      <c r="C893" t="s">
        <v>3131</v>
      </c>
      <c r="D893" t="s">
        <v>192</v>
      </c>
      <c r="E893">
        <v>3543.8598714750001</v>
      </c>
      <c r="F893">
        <v>519.95000000000005</v>
      </c>
      <c r="G893">
        <v>33.167344122677697</v>
      </c>
      <c r="H893">
        <v>-0.92376291324661297</v>
      </c>
      <c r="I893">
        <v>-0.96712022201355696</v>
      </c>
      <c r="J893">
        <v>-1.9626035768683401</v>
      </c>
      <c r="K893">
        <v>551.281899142616</v>
      </c>
      <c r="L893">
        <v>499.48133321784098</v>
      </c>
      <c r="M893">
        <v>24.384436452854999</v>
      </c>
      <c r="N893">
        <v>0.58543692029793104</v>
      </c>
      <c r="O893">
        <v>17.3093566689104</v>
      </c>
      <c r="P893">
        <v>56.446517225816102</v>
      </c>
      <c r="Q893">
        <v>0.15503978343901501</v>
      </c>
    </row>
    <row r="894" spans="1:17" hidden="1" x14ac:dyDescent="0.3">
      <c r="A894" t="s">
        <v>1935</v>
      </c>
      <c r="B894" t="s">
        <v>1936</v>
      </c>
      <c r="C894" t="s">
        <v>3131</v>
      </c>
      <c r="D894" t="s">
        <v>48</v>
      </c>
      <c r="E894">
        <v>3543.3303900750002</v>
      </c>
      <c r="F894">
        <v>637.04999999999995</v>
      </c>
      <c r="G894">
        <v>-29.313039695218801</v>
      </c>
      <c r="H894">
        <v>0.45496365299089803</v>
      </c>
      <c r="I894">
        <v>-17.8402645266356</v>
      </c>
      <c r="J894">
        <v>-5.5974655573326002</v>
      </c>
      <c r="K894">
        <v>696.95518287812502</v>
      </c>
      <c r="M894">
        <v>29.251803521013802</v>
      </c>
      <c r="N894">
        <v>1.9187840720959299</v>
      </c>
      <c r="O894">
        <v>40.844517698767703</v>
      </c>
      <c r="P894">
        <v>15.8272727272727</v>
      </c>
    </row>
    <row r="895" spans="1:17" hidden="1" x14ac:dyDescent="0.3">
      <c r="A895" t="s">
        <v>1937</v>
      </c>
      <c r="B895" t="s">
        <v>1938</v>
      </c>
      <c r="C895" t="s">
        <v>3131</v>
      </c>
      <c r="D895" t="s">
        <v>1603</v>
      </c>
      <c r="E895">
        <v>3522.2304380300002</v>
      </c>
      <c r="F895">
        <v>2076.6999999999998</v>
      </c>
      <c r="G895">
        <v>13.5966785840364</v>
      </c>
      <c r="H895">
        <v>9.6588535301096297</v>
      </c>
      <c r="I895">
        <v>18.649620799651</v>
      </c>
      <c r="J895">
        <v>7.1829402056998903</v>
      </c>
      <c r="K895">
        <v>2127.3874982208099</v>
      </c>
      <c r="L895">
        <v>1905.4694489414601</v>
      </c>
      <c r="M895">
        <v>43.9380193253226</v>
      </c>
      <c r="N895">
        <v>0.52533272185187496</v>
      </c>
      <c r="O895">
        <v>18.8905475032503</v>
      </c>
      <c r="P895">
        <v>46.654426044278097</v>
      </c>
      <c r="Q895">
        <v>0.106668007826398</v>
      </c>
    </row>
    <row r="896" spans="1:17" x14ac:dyDescent="0.3">
      <c r="A896" t="s">
        <v>1939</v>
      </c>
      <c r="B896" t="s">
        <v>1940</v>
      </c>
      <c r="C896" t="s">
        <v>3127</v>
      </c>
      <c r="D896" t="s">
        <v>117</v>
      </c>
      <c r="E896">
        <v>3518.8380712500002</v>
      </c>
      <c r="F896">
        <v>1815.1</v>
      </c>
      <c r="G896">
        <v>17.131140536846701</v>
      </c>
      <c r="H896">
        <v>-14.9242708621834</v>
      </c>
      <c r="I896">
        <v>-22.055195307078598</v>
      </c>
      <c r="J896">
        <v>-6.8389682858335901</v>
      </c>
      <c r="K896">
        <v>2111.7602028152901</v>
      </c>
      <c r="L896">
        <v>1940.13036286376</v>
      </c>
      <c r="M896">
        <v>8.8828524359565098</v>
      </c>
      <c r="N896">
        <v>0.85096678089225597</v>
      </c>
      <c r="O896">
        <v>34.998071731585</v>
      </c>
      <c r="P896">
        <v>46.965709890287798</v>
      </c>
      <c r="Q896">
        <v>0.23298553185232099</v>
      </c>
    </row>
    <row r="897" spans="1:17" x14ac:dyDescent="0.3">
      <c r="A897" t="s">
        <v>1941</v>
      </c>
      <c r="B897" t="s">
        <v>1942</v>
      </c>
      <c r="C897" t="s">
        <v>3118</v>
      </c>
      <c r="D897" t="s">
        <v>236</v>
      </c>
      <c r="E897">
        <v>3513.55655526999</v>
      </c>
      <c r="F897">
        <v>416.3</v>
      </c>
      <c r="G897">
        <v>-34.375726629023298</v>
      </c>
      <c r="H897">
        <v>-8.2142331870947203</v>
      </c>
      <c r="I897">
        <v>-35.142502516386102</v>
      </c>
      <c r="J897">
        <v>-1.6734695801453301</v>
      </c>
      <c r="K897">
        <v>466.84123794008298</v>
      </c>
      <c r="L897">
        <v>492.57404019527701</v>
      </c>
      <c r="M897">
        <v>15.549115389991099</v>
      </c>
      <c r="N897">
        <v>1.18794628721637</v>
      </c>
      <c r="O897">
        <v>67.907758827768404</v>
      </c>
      <c r="P897">
        <v>0.31325301204818601</v>
      </c>
    </row>
    <row r="898" spans="1:17" x14ac:dyDescent="0.3">
      <c r="A898" t="s">
        <v>1943</v>
      </c>
      <c r="B898" t="s">
        <v>1944</v>
      </c>
      <c r="C898" t="s">
        <v>3116</v>
      </c>
      <c r="D898" t="s">
        <v>24</v>
      </c>
      <c r="E898">
        <v>3512.6375767199902</v>
      </c>
      <c r="F898">
        <v>112.02</v>
      </c>
      <c r="G898">
        <v>-27.4958143275339</v>
      </c>
      <c r="H898">
        <v>0.11361543487154301</v>
      </c>
      <c r="I898">
        <v>-18.191212944303199</v>
      </c>
      <c r="J898">
        <v>-0.103382353077158</v>
      </c>
      <c r="K898">
        <v>120.177181359079</v>
      </c>
      <c r="L898">
        <v>125.027793490666</v>
      </c>
      <c r="M898">
        <v>18.677154866832499</v>
      </c>
      <c r="N898">
        <v>0.72852684896480502</v>
      </c>
      <c r="O898">
        <v>45.911444384931201</v>
      </c>
      <c r="P898">
        <v>1.9290263876251099</v>
      </c>
      <c r="Q898">
        <v>1.1547675127906E-2</v>
      </c>
    </row>
    <row r="899" spans="1:17" x14ac:dyDescent="0.3">
      <c r="A899" t="s">
        <v>1945</v>
      </c>
      <c r="B899" t="s">
        <v>1946</v>
      </c>
      <c r="C899" t="s">
        <v>3123</v>
      </c>
      <c r="D899" t="s">
        <v>117</v>
      </c>
      <c r="E899">
        <v>3511.8727595400001</v>
      </c>
      <c r="F899">
        <v>650.9</v>
      </c>
      <c r="G899">
        <v>42.151476579684001</v>
      </c>
      <c r="H899">
        <v>6.6497824743942804</v>
      </c>
      <c r="I899">
        <v>-13.7352439111898</v>
      </c>
      <c r="J899">
        <v>-3.2399474219178699</v>
      </c>
      <c r="K899">
        <v>685.64171083259998</v>
      </c>
      <c r="L899">
        <v>646.14214281840702</v>
      </c>
      <c r="M899">
        <v>27.631803147299301</v>
      </c>
      <c r="N899">
        <v>0.98314831584343798</v>
      </c>
      <c r="O899">
        <v>35.197418958365297</v>
      </c>
      <c r="P899">
        <v>68.082633957391806</v>
      </c>
      <c r="Q899">
        <v>4.7671290752272999E-2</v>
      </c>
    </row>
    <row r="900" spans="1:17" hidden="1" x14ac:dyDescent="0.3">
      <c r="A900" t="s">
        <v>1947</v>
      </c>
      <c r="B900" t="s">
        <v>1948</v>
      </c>
      <c r="C900" t="s">
        <v>3131</v>
      </c>
      <c r="D900" t="s">
        <v>1949</v>
      </c>
      <c r="E900">
        <v>3499.1618040599901</v>
      </c>
      <c r="F900">
        <v>732.45</v>
      </c>
      <c r="G900">
        <v>105.269212322653</v>
      </c>
      <c r="H900">
        <v>0.89001295039949302</v>
      </c>
      <c r="I900">
        <v>88.692638696191395</v>
      </c>
      <c r="J900">
        <v>-0.43250223422490403</v>
      </c>
      <c r="K900">
        <v>747.97259588768304</v>
      </c>
      <c r="L900">
        <v>505.89154960917898</v>
      </c>
      <c r="M900">
        <v>29.605089270326602</v>
      </c>
      <c r="N900">
        <v>2.1423563539149901</v>
      </c>
      <c r="O900">
        <v>15.639292784490401</v>
      </c>
      <c r="P900">
        <v>186.3369820172</v>
      </c>
    </row>
    <row r="901" spans="1:17" x14ac:dyDescent="0.3">
      <c r="A901" t="s">
        <v>1950</v>
      </c>
      <c r="B901" t="s">
        <v>1951</v>
      </c>
      <c r="C901" t="s">
        <v>3127</v>
      </c>
      <c r="D901" t="s">
        <v>485</v>
      </c>
      <c r="E901">
        <v>3498.9690399999999</v>
      </c>
      <c r="F901">
        <v>404.15</v>
      </c>
      <c r="G901">
        <v>3.1404212539701599</v>
      </c>
      <c r="H901">
        <v>-42.618658403759198</v>
      </c>
      <c r="I901">
        <v>-50.009471027685102</v>
      </c>
      <c r="J901">
        <v>5.8586444584742399</v>
      </c>
      <c r="K901">
        <v>430.45684244965599</v>
      </c>
      <c r="L901">
        <v>467.157003122731</v>
      </c>
      <c r="M901">
        <v>42.9230847893432</v>
      </c>
      <c r="N901">
        <v>0.92759097761611098</v>
      </c>
      <c r="O901">
        <v>84.949894841024403</v>
      </c>
      <c r="P901">
        <v>30.370967741935399</v>
      </c>
      <c r="Q901">
        <v>0.13366699100747501</v>
      </c>
    </row>
    <row r="902" spans="1:17" hidden="1" x14ac:dyDescent="0.3">
      <c r="A902" t="s">
        <v>1952</v>
      </c>
      <c r="B902" t="s">
        <v>1953</v>
      </c>
      <c r="C902" t="s">
        <v>3131</v>
      </c>
      <c r="D902" t="s">
        <v>105</v>
      </c>
      <c r="E902">
        <v>3491.9774537399999</v>
      </c>
      <c r="F902">
        <v>927.05</v>
      </c>
      <c r="G902">
        <v>40.887096888503898</v>
      </c>
      <c r="H902">
        <v>33.294306080475003</v>
      </c>
      <c r="I902">
        <v>3.66595802066692</v>
      </c>
      <c r="J902">
        <v>-4.6071568823157403</v>
      </c>
      <c r="K902">
        <v>912.89620056790102</v>
      </c>
      <c r="L902">
        <v>806.881903381607</v>
      </c>
      <c r="M902">
        <v>37.712114344718103</v>
      </c>
      <c r="N902">
        <v>1.3155502322746699</v>
      </c>
      <c r="O902">
        <v>21.794940941696701</v>
      </c>
      <c r="P902">
        <v>72.586800707437305</v>
      </c>
      <c r="Q902">
        <v>8.2316975298064005E-2</v>
      </c>
    </row>
    <row r="903" spans="1:17" x14ac:dyDescent="0.3">
      <c r="A903" t="s">
        <v>1954</v>
      </c>
      <c r="B903" t="s">
        <v>1955</v>
      </c>
      <c r="C903" t="s">
        <v>3130</v>
      </c>
      <c r="D903" t="s">
        <v>268</v>
      </c>
      <c r="E903">
        <v>3437.2330495199999</v>
      </c>
      <c r="F903">
        <v>138.12</v>
      </c>
      <c r="G903">
        <v>43.773105918863003</v>
      </c>
      <c r="H903">
        <v>1.02975152079345</v>
      </c>
      <c r="I903">
        <v>23.1823502425508</v>
      </c>
      <c r="J903">
        <v>-1.2272418942914001</v>
      </c>
      <c r="K903">
        <v>151.71441116477899</v>
      </c>
      <c r="L903">
        <v>128.073797156762</v>
      </c>
      <c r="M903">
        <v>29.3573875967767</v>
      </c>
      <c r="N903">
        <v>0.86929481339210801</v>
      </c>
      <c r="O903">
        <v>28.149435273675</v>
      </c>
      <c r="P903">
        <v>69.264705882352899</v>
      </c>
      <c r="Q903">
        <v>2.0935783570618999E-2</v>
      </c>
    </row>
    <row r="904" spans="1:17" hidden="1" x14ac:dyDescent="0.3">
      <c r="A904" t="s">
        <v>1956</v>
      </c>
      <c r="B904" t="s">
        <v>1957</v>
      </c>
      <c r="C904" t="s">
        <v>3131</v>
      </c>
      <c r="D904" t="s">
        <v>750</v>
      </c>
      <c r="E904">
        <v>3436.9186558000001</v>
      </c>
      <c r="F904">
        <v>738.8</v>
      </c>
      <c r="G904">
        <v>-45.880071184655399</v>
      </c>
      <c r="H904">
        <v>-10.4222961673384</v>
      </c>
      <c r="I904">
        <v>-22.449154070932501</v>
      </c>
      <c r="J904">
        <v>-0.74537736184429904</v>
      </c>
      <c r="K904">
        <v>820.533791021517</v>
      </c>
      <c r="L904">
        <v>869.872372733058</v>
      </c>
      <c r="M904">
        <v>15.762616344790899</v>
      </c>
      <c r="N904">
        <v>0.126350627018013</v>
      </c>
      <c r="O904">
        <v>40.768814293448798</v>
      </c>
      <c r="P904">
        <v>2.78241513633834</v>
      </c>
      <c r="Q904">
        <v>-8.9941780574060007E-2</v>
      </c>
    </row>
    <row r="905" spans="1:17" x14ac:dyDescent="0.3">
      <c r="A905" t="s">
        <v>1958</v>
      </c>
      <c r="B905" t="s">
        <v>1959</v>
      </c>
      <c r="C905" t="s">
        <v>3116</v>
      </c>
      <c r="D905" t="s">
        <v>539</v>
      </c>
      <c r="E905">
        <v>3436.442669</v>
      </c>
      <c r="F905">
        <v>59</v>
      </c>
      <c r="G905">
        <v>34.568684894042498</v>
      </c>
      <c r="H905">
        <v>24.095096916353</v>
      </c>
      <c r="I905">
        <v>5.7854956774614097</v>
      </c>
      <c r="J905">
        <v>-5.7007378644286</v>
      </c>
      <c r="K905">
        <v>56.429504899863502</v>
      </c>
      <c r="L905">
        <v>50.175317425092999</v>
      </c>
      <c r="M905">
        <v>44.434089088207699</v>
      </c>
      <c r="N905">
        <v>2.3795458590108902</v>
      </c>
      <c r="O905">
        <v>16.949152542372801</v>
      </c>
      <c r="P905">
        <v>77.443609022556302</v>
      </c>
      <c r="Q905">
        <v>-3.9404389049102997E-2</v>
      </c>
    </row>
    <row r="906" spans="1:17" hidden="1" x14ac:dyDescent="0.3">
      <c r="A906" t="s">
        <v>1960</v>
      </c>
      <c r="B906" t="s">
        <v>1961</v>
      </c>
      <c r="C906" t="s">
        <v>3131</v>
      </c>
      <c r="D906" t="s">
        <v>407</v>
      </c>
      <c r="E906">
        <v>3422.7570066799999</v>
      </c>
      <c r="F906">
        <v>1144.4000000000001</v>
      </c>
      <c r="G906">
        <v>9.1440220027177705</v>
      </c>
      <c r="H906">
        <v>25.8945157084353</v>
      </c>
      <c r="I906">
        <v>-4.19854356470025</v>
      </c>
      <c r="J906">
        <v>3.43056293641737</v>
      </c>
      <c r="K906">
        <v>1088.4600698839699</v>
      </c>
      <c r="L906">
        <v>1030.6887232572601</v>
      </c>
      <c r="M906">
        <v>41.072732692289101</v>
      </c>
      <c r="N906">
        <v>1.75341371253116</v>
      </c>
      <c r="O906">
        <v>11.8053128276826</v>
      </c>
      <c r="P906">
        <v>37.680461982675602</v>
      </c>
      <c r="Q906">
        <v>4.9960209842514001E-2</v>
      </c>
    </row>
    <row r="907" spans="1:17" hidden="1" x14ac:dyDescent="0.3">
      <c r="A907" t="s">
        <v>1962</v>
      </c>
      <c r="B907" t="s">
        <v>1963</v>
      </c>
      <c r="C907" t="s">
        <v>3131</v>
      </c>
      <c r="D907" t="s">
        <v>539</v>
      </c>
      <c r="E907">
        <v>3417.7732259999998</v>
      </c>
      <c r="F907">
        <v>122.5</v>
      </c>
      <c r="G907">
        <v>154.765160384518</v>
      </c>
      <c r="H907">
        <v>0.15615793279407</v>
      </c>
      <c r="I907">
        <v>54.456320308359103</v>
      </c>
      <c r="J907">
        <v>-0.67526705374234097</v>
      </c>
      <c r="K907">
        <v>130.11414181238499</v>
      </c>
      <c r="L907">
        <v>99.456629972305805</v>
      </c>
      <c r="M907">
        <v>31.371700831389798</v>
      </c>
      <c r="N907">
        <v>0.49854039097941</v>
      </c>
      <c r="O907">
        <v>30.0965498544391</v>
      </c>
      <c r="P907">
        <v>165.72812683103101</v>
      </c>
      <c r="Q907">
        <v>4.9046463088000002E-2</v>
      </c>
    </row>
    <row r="908" spans="1:17" x14ac:dyDescent="0.3">
      <c r="A908" t="s">
        <v>1964</v>
      </c>
      <c r="B908" t="s">
        <v>1965</v>
      </c>
      <c r="C908" t="s">
        <v>3116</v>
      </c>
      <c r="D908" t="s">
        <v>1966</v>
      </c>
      <c r="E908">
        <v>3408.6377175500002</v>
      </c>
      <c r="F908">
        <v>203.45</v>
      </c>
      <c r="G908">
        <v>-45.565973675329403</v>
      </c>
      <c r="H908">
        <v>-2.3742756503490301</v>
      </c>
      <c r="I908">
        <v>-24.649168972158201</v>
      </c>
      <c r="J908">
        <v>-2.1686595708689298</v>
      </c>
      <c r="K908">
        <v>225.75280931831</v>
      </c>
      <c r="L908">
        <v>230.95263988684701</v>
      </c>
      <c r="M908">
        <v>13.9320570228445</v>
      </c>
      <c r="N908">
        <v>0.44941783864887702</v>
      </c>
      <c r="O908">
        <v>38.117473580732302</v>
      </c>
      <c r="P908">
        <v>3.4842319430315301</v>
      </c>
    </row>
    <row r="909" spans="1:17" hidden="1" x14ac:dyDescent="0.3">
      <c r="A909" t="s">
        <v>1967</v>
      </c>
      <c r="B909" t="s">
        <v>1968</v>
      </c>
      <c r="C909" t="s">
        <v>3131</v>
      </c>
      <c r="D909" t="s">
        <v>21</v>
      </c>
      <c r="E909">
        <v>3386.5129532599999</v>
      </c>
      <c r="F909">
        <v>628.85</v>
      </c>
      <c r="G909">
        <v>103.413629898417</v>
      </c>
      <c r="H909">
        <v>4.5829726844978502</v>
      </c>
      <c r="I909">
        <v>20.810613520102301</v>
      </c>
      <c r="J909">
        <v>-14.0441016170177</v>
      </c>
      <c r="K909">
        <v>671.34037035252197</v>
      </c>
      <c r="L909">
        <v>541.365341864279</v>
      </c>
      <c r="M909">
        <v>30.020250653459598</v>
      </c>
      <c r="N909">
        <v>1.5866552819222699</v>
      </c>
      <c r="O909">
        <v>31.191858153772699</v>
      </c>
      <c r="P909">
        <v>120.610419224697</v>
      </c>
      <c r="Q909">
        <v>0.105198226029227</v>
      </c>
    </row>
    <row r="910" spans="1:17" hidden="1" x14ac:dyDescent="0.3">
      <c r="A910" t="s">
        <v>1969</v>
      </c>
      <c r="B910" t="s">
        <v>1970</v>
      </c>
      <c r="C910" t="s">
        <v>3131</v>
      </c>
      <c r="D910" t="s">
        <v>227</v>
      </c>
      <c r="E910">
        <v>3385.5686262499999</v>
      </c>
      <c r="F910">
        <v>189.5</v>
      </c>
      <c r="G910">
        <v>49.016500676453198</v>
      </c>
      <c r="H910">
        <v>10.3248755737678</v>
      </c>
      <c r="I910">
        <v>39.065928085028503</v>
      </c>
      <c r="J910">
        <v>-3.15959605807135</v>
      </c>
      <c r="K910">
        <v>190.14539550401199</v>
      </c>
      <c r="L910">
        <v>156.20155358137001</v>
      </c>
      <c r="M910">
        <v>34.859501435785198</v>
      </c>
      <c r="N910">
        <v>1.2055316072251401</v>
      </c>
      <c r="O910">
        <v>16.622691292875899</v>
      </c>
      <c r="P910">
        <v>83.003380009657107</v>
      </c>
      <c r="Q910">
        <v>0.15387911453178099</v>
      </c>
    </row>
    <row r="911" spans="1:17" hidden="1" x14ac:dyDescent="0.3">
      <c r="A911" t="s">
        <v>1971</v>
      </c>
      <c r="B911" t="s">
        <v>1972</v>
      </c>
      <c r="C911" t="s">
        <v>3131</v>
      </c>
      <c r="E911">
        <v>3375.5825</v>
      </c>
      <c r="F911">
        <v>630.04999999999995</v>
      </c>
      <c r="G911">
        <v>698.37071002188202</v>
      </c>
      <c r="H911">
        <v>8.46910767925268</v>
      </c>
      <c r="I911">
        <v>0.13639649176966001</v>
      </c>
      <c r="J911">
        <v>1.43269037163824</v>
      </c>
      <c r="K911">
        <v>644.088703513925</v>
      </c>
      <c r="L911">
        <v>532.67227119481799</v>
      </c>
      <c r="M911">
        <v>34.136942929667804</v>
      </c>
      <c r="N911">
        <v>0.13020992449700999</v>
      </c>
      <c r="O911">
        <v>25.8074755971748</v>
      </c>
      <c r="P911">
        <v>766.64374140302596</v>
      </c>
      <c r="Q911">
        <v>0.16454086907284099</v>
      </c>
    </row>
    <row r="912" spans="1:17" x14ac:dyDescent="0.3">
      <c r="A912" t="s">
        <v>1973</v>
      </c>
      <c r="B912" t="s">
        <v>1974</v>
      </c>
      <c r="C912" t="s">
        <v>3127</v>
      </c>
      <c r="D912" t="s">
        <v>117</v>
      </c>
      <c r="E912">
        <v>3361.2856200000001</v>
      </c>
      <c r="F912">
        <v>770</v>
      </c>
      <c r="G912">
        <v>51.422977997917499</v>
      </c>
      <c r="H912">
        <v>-1.9093656773441099</v>
      </c>
      <c r="I912">
        <v>-19.974553727242601</v>
      </c>
      <c r="J912">
        <v>-2.2719893523220902</v>
      </c>
      <c r="K912">
        <v>827.83014720346102</v>
      </c>
      <c r="L912">
        <v>782.90658985331299</v>
      </c>
      <c r="M912">
        <v>19.032223567821301</v>
      </c>
      <c r="N912">
        <v>0.37481069210964701</v>
      </c>
      <c r="O912">
        <v>40.649350649350602</v>
      </c>
      <c r="P912">
        <v>81.818181818181799</v>
      </c>
      <c r="Q912">
        <v>7.9321127267663993E-2</v>
      </c>
    </row>
    <row r="913" spans="1:17" hidden="1" x14ac:dyDescent="0.3">
      <c r="A913" t="s">
        <v>1975</v>
      </c>
      <c r="B913" t="s">
        <v>1976</v>
      </c>
      <c r="C913" t="s">
        <v>3131</v>
      </c>
      <c r="D913" t="s">
        <v>133</v>
      </c>
      <c r="E913">
        <v>3354.0625360099998</v>
      </c>
      <c r="F913">
        <v>259.3</v>
      </c>
      <c r="G913">
        <v>363.40619840404503</v>
      </c>
      <c r="H913">
        <v>7.32335326258689</v>
      </c>
      <c r="I913">
        <v>84.525303451941795</v>
      </c>
      <c r="J913">
        <v>3.4471648233838499</v>
      </c>
      <c r="K913">
        <v>267.81384568368799</v>
      </c>
      <c r="L913">
        <v>193.116038647013</v>
      </c>
      <c r="M913">
        <v>32.5536027513837</v>
      </c>
      <c r="N913">
        <v>0.87603042811416698</v>
      </c>
      <c r="O913">
        <v>32.780563054377097</v>
      </c>
      <c r="P913">
        <v>414.48412698412699</v>
      </c>
      <c r="Q913">
        <v>0.162358999684274</v>
      </c>
    </row>
    <row r="914" spans="1:17" x14ac:dyDescent="0.3">
      <c r="A914" t="s">
        <v>1977</v>
      </c>
      <c r="B914" t="s">
        <v>1978</v>
      </c>
      <c r="C914" t="s">
        <v>3126</v>
      </c>
      <c r="D914" t="s">
        <v>439</v>
      </c>
      <c r="E914">
        <v>3348.5395979750001</v>
      </c>
      <c r="F914">
        <v>464.75</v>
      </c>
      <c r="G914">
        <v>7.9647177473926103</v>
      </c>
      <c r="H914">
        <v>1.9030580190748101</v>
      </c>
      <c r="I914">
        <v>-4.7109870803607796</v>
      </c>
      <c r="J914">
        <v>1.608369309894</v>
      </c>
      <c r="K914">
        <v>488.79965607326</v>
      </c>
      <c r="L914">
        <v>464.17212768479101</v>
      </c>
      <c r="M914">
        <v>28.107431090616899</v>
      </c>
      <c r="N914">
        <v>0.76815813771304498</v>
      </c>
      <c r="O914">
        <v>19.3544916621839</v>
      </c>
      <c r="P914">
        <v>33.529665277977202</v>
      </c>
      <c r="Q914">
        <v>-7.2808569735085996E-2</v>
      </c>
    </row>
    <row r="915" spans="1:17" x14ac:dyDescent="0.3">
      <c r="A915" t="s">
        <v>1979</v>
      </c>
      <c r="B915" t="s">
        <v>1980</v>
      </c>
      <c r="C915" t="s">
        <v>3115</v>
      </c>
      <c r="D915" t="s">
        <v>21</v>
      </c>
      <c r="E915">
        <v>3343.8418665250001</v>
      </c>
      <c r="F915">
        <v>566.45000000000005</v>
      </c>
      <c r="G915">
        <v>-24.160140156025999</v>
      </c>
      <c r="H915">
        <v>-1.8379605189952699</v>
      </c>
      <c r="I915">
        <v>-15.3416293491227</v>
      </c>
      <c r="J915">
        <v>-2.2105492108073199</v>
      </c>
      <c r="K915">
        <v>611.82189463701002</v>
      </c>
      <c r="L915">
        <v>603.49365001378999</v>
      </c>
      <c r="M915">
        <v>24.393219519023901</v>
      </c>
      <c r="N915">
        <v>0.39204244057825799</v>
      </c>
      <c r="O915">
        <v>39.729896725218403</v>
      </c>
      <c r="P915">
        <v>25.877777777777698</v>
      </c>
      <c r="Q915">
        <v>6.1896931143288002E-2</v>
      </c>
    </row>
    <row r="916" spans="1:17" x14ac:dyDescent="0.3">
      <c r="A916" t="s">
        <v>1981</v>
      </c>
      <c r="B916" t="s">
        <v>1982</v>
      </c>
      <c r="C916" t="s">
        <v>3132</v>
      </c>
      <c r="D916" t="s">
        <v>439</v>
      </c>
      <c r="E916">
        <v>3339.8177374799998</v>
      </c>
      <c r="F916">
        <v>21.66</v>
      </c>
      <c r="G916">
        <v>-24.833605688493702</v>
      </c>
      <c r="H916">
        <v>5.7223110870454503</v>
      </c>
      <c r="I916">
        <v>-26.7316949794936</v>
      </c>
      <c r="J916">
        <v>-8.3207286192038996</v>
      </c>
      <c r="K916">
        <v>23.250222460126299</v>
      </c>
      <c r="L916">
        <v>23.848016613782899</v>
      </c>
      <c r="M916">
        <v>33.324440391205798</v>
      </c>
      <c r="N916">
        <v>2.13628531800379</v>
      </c>
      <c r="O916">
        <v>108.44875346260299</v>
      </c>
      <c r="P916">
        <v>29.700598802395199</v>
      </c>
    </row>
    <row r="917" spans="1:17" x14ac:dyDescent="0.3">
      <c r="A917" t="s">
        <v>1983</v>
      </c>
      <c r="B917" t="s">
        <v>1984</v>
      </c>
      <c r="C917" t="s">
        <v>3133</v>
      </c>
      <c r="D917" t="s">
        <v>1985</v>
      </c>
      <c r="E917">
        <v>3334.876878</v>
      </c>
      <c r="F917">
        <v>18.84</v>
      </c>
      <c r="G917">
        <v>-16.4285430126642</v>
      </c>
      <c r="H917">
        <v>-2.54211447478133</v>
      </c>
      <c r="I917">
        <v>-24.887365591992801</v>
      </c>
      <c r="J917">
        <v>-2.9326506457600798</v>
      </c>
      <c r="K917">
        <v>20.702041578570999</v>
      </c>
      <c r="L917">
        <v>21.075511379989202</v>
      </c>
      <c r="M917">
        <v>25.326578952671401</v>
      </c>
      <c r="N917">
        <v>0.65140405141837299</v>
      </c>
      <c r="O917">
        <v>48.354564755838602</v>
      </c>
      <c r="P917">
        <v>10.823529411764699</v>
      </c>
      <c r="Q917">
        <v>-5.0063767111343999E-2</v>
      </c>
    </row>
    <row r="918" spans="1:17" hidden="1" x14ac:dyDescent="0.3">
      <c r="A918" t="s">
        <v>1986</v>
      </c>
      <c r="B918" t="s">
        <v>1987</v>
      </c>
      <c r="C918" t="s">
        <v>3131</v>
      </c>
      <c r="D918" t="s">
        <v>366</v>
      </c>
      <c r="E918">
        <v>3329.4853376699998</v>
      </c>
      <c r="F918">
        <v>1006.3</v>
      </c>
      <c r="G918">
        <v>66.659084847468506</v>
      </c>
      <c r="H918">
        <v>5.99735834602465</v>
      </c>
      <c r="I918">
        <v>33.541435011348497</v>
      </c>
      <c r="J918">
        <v>1.6332511170811299</v>
      </c>
      <c r="K918">
        <v>1031.72566323825</v>
      </c>
      <c r="L918">
        <v>835.79116738846596</v>
      </c>
      <c r="M918">
        <v>34.627260406921202</v>
      </c>
      <c r="N918">
        <v>0.32057675901622601</v>
      </c>
      <c r="O918">
        <v>35.148564046506998</v>
      </c>
      <c r="P918">
        <v>96.658198162986096</v>
      </c>
      <c r="Q918">
        <v>2.1015947319252E-2</v>
      </c>
    </row>
    <row r="919" spans="1:17" hidden="1" x14ac:dyDescent="0.3">
      <c r="A919" t="s">
        <v>1988</v>
      </c>
      <c r="B919" t="s">
        <v>1989</v>
      </c>
      <c r="C919" t="s">
        <v>3131</v>
      </c>
      <c r="D919" t="s">
        <v>1990</v>
      </c>
      <c r="E919">
        <v>3318.471</v>
      </c>
      <c r="F919">
        <v>1305.2</v>
      </c>
      <c r="G919">
        <v>79.074547835986607</v>
      </c>
      <c r="H919">
        <v>3.4330030083093201</v>
      </c>
      <c r="I919">
        <v>11.520159928515</v>
      </c>
      <c r="J919">
        <v>-0.95309430354493196</v>
      </c>
      <c r="K919">
        <v>1419.8720989476001</v>
      </c>
      <c r="L919">
        <v>1255.09743917433</v>
      </c>
      <c r="M919">
        <v>30.2888135904617</v>
      </c>
      <c r="N919">
        <v>0.31164356420697398</v>
      </c>
      <c r="O919">
        <v>27.9459086730003</v>
      </c>
      <c r="P919">
        <v>107.32269081089601</v>
      </c>
      <c r="Q919">
        <v>1.5423096426551E-2</v>
      </c>
    </row>
    <row r="920" spans="1:17" x14ac:dyDescent="0.3">
      <c r="A920" t="s">
        <v>1991</v>
      </c>
      <c r="B920" t="s">
        <v>1992</v>
      </c>
      <c r="C920" t="s">
        <v>3116</v>
      </c>
      <c r="D920" t="s">
        <v>54</v>
      </c>
      <c r="E920">
        <v>3303.9238472400002</v>
      </c>
      <c r="F920">
        <v>463.35</v>
      </c>
      <c r="G920">
        <v>-64.933443657627095</v>
      </c>
      <c r="H920">
        <v>-15.2536909847181</v>
      </c>
      <c r="I920">
        <v>-56.827214581472902</v>
      </c>
      <c r="J920">
        <v>-6.8444692940909304</v>
      </c>
      <c r="K920">
        <v>582.93078103169296</v>
      </c>
      <c r="L920">
        <v>717.50800935788698</v>
      </c>
      <c r="M920">
        <v>7.08140588902116</v>
      </c>
      <c r="N920">
        <v>1.09140639272106</v>
      </c>
      <c r="O920">
        <v>168.30689543541499</v>
      </c>
      <c r="P920">
        <v>0.50976138828633299</v>
      </c>
      <c r="Q920">
        <v>-1.4897388973218E-2</v>
      </c>
    </row>
    <row r="921" spans="1:17" hidden="1" x14ac:dyDescent="0.3">
      <c r="A921" t="s">
        <v>1993</v>
      </c>
      <c r="B921" t="s">
        <v>1994</v>
      </c>
      <c r="C921" t="s">
        <v>3131</v>
      </c>
      <c r="D921" t="s">
        <v>1342</v>
      </c>
      <c r="E921">
        <v>3286.3892277149998</v>
      </c>
      <c r="F921">
        <v>750.55</v>
      </c>
      <c r="G921">
        <v>-4.3735496914694796</v>
      </c>
      <c r="H921">
        <v>4.8426980961618602</v>
      </c>
      <c r="I921">
        <v>27.387660573298</v>
      </c>
      <c r="J921">
        <v>4.5518580376621799E-2</v>
      </c>
      <c r="K921">
        <v>778.97064913367296</v>
      </c>
      <c r="L921">
        <v>704.50474733757198</v>
      </c>
      <c r="M921">
        <v>36.907457026892999</v>
      </c>
      <c r="N921">
        <v>0.57784172875362405</v>
      </c>
      <c r="O921">
        <v>30.970621544200899</v>
      </c>
      <c r="P921">
        <v>67.0859305431878</v>
      </c>
      <c r="Q921">
        <v>-3.2476778441290002E-2</v>
      </c>
    </row>
    <row r="922" spans="1:17" hidden="1" x14ac:dyDescent="0.3">
      <c r="A922" t="s">
        <v>1995</v>
      </c>
      <c r="B922" t="s">
        <v>1996</v>
      </c>
      <c r="C922" t="s">
        <v>3131</v>
      </c>
      <c r="D922" t="s">
        <v>280</v>
      </c>
      <c r="E922">
        <v>3274.293408</v>
      </c>
      <c r="F922">
        <v>150.1</v>
      </c>
      <c r="G922">
        <v>53.914260775517697</v>
      </c>
      <c r="H922">
        <v>13.8167458098285</v>
      </c>
      <c r="I922">
        <v>163.099694180022</v>
      </c>
      <c r="J922">
        <v>-4.6137101418674202</v>
      </c>
      <c r="K922">
        <v>176.945253808312</v>
      </c>
      <c r="L922">
        <v>143.40484961763201</v>
      </c>
      <c r="M922">
        <v>26.191233840711501</v>
      </c>
      <c r="N922">
        <v>0.84417939754275595</v>
      </c>
      <c r="O922">
        <v>73.884077281812097</v>
      </c>
      <c r="P922">
        <v>225.737847222222</v>
      </c>
      <c r="Q922">
        <v>0.19667157659475701</v>
      </c>
    </row>
    <row r="923" spans="1:17" hidden="1" x14ac:dyDescent="0.3">
      <c r="A923" t="s">
        <v>1997</v>
      </c>
      <c r="B923" t="s">
        <v>1998</v>
      </c>
      <c r="C923" t="s">
        <v>3131</v>
      </c>
      <c r="D923" t="s">
        <v>83</v>
      </c>
      <c r="E923">
        <v>3268.0416888</v>
      </c>
      <c r="F923">
        <v>2657.1</v>
      </c>
      <c r="G923">
        <v>24.190703880724001</v>
      </c>
      <c r="H923">
        <v>0.814906766955385</v>
      </c>
      <c r="I923">
        <v>-4.5544093955216898</v>
      </c>
      <c r="J923">
        <v>-3.7823661943965798</v>
      </c>
      <c r="K923">
        <v>3026.3017136006501</v>
      </c>
      <c r="L923">
        <v>2815.3428397675202</v>
      </c>
      <c r="M923">
        <v>25.974243860529899</v>
      </c>
      <c r="N923">
        <v>0.44122505977592202</v>
      </c>
      <c r="O923">
        <v>43.586993338602198</v>
      </c>
      <c r="P923">
        <v>45.478934545155902</v>
      </c>
      <c r="Q923">
        <v>0.14733878761774699</v>
      </c>
    </row>
    <row r="924" spans="1:17" hidden="1" x14ac:dyDescent="0.3">
      <c r="A924" t="s">
        <v>1999</v>
      </c>
      <c r="B924" t="s">
        <v>2000</v>
      </c>
      <c r="C924" t="s">
        <v>3128</v>
      </c>
      <c r="D924" t="s">
        <v>288</v>
      </c>
      <c r="E924">
        <v>3232.4064526540001</v>
      </c>
      <c r="F924">
        <v>155.5</v>
      </c>
      <c r="G924">
        <v>-48.830054833309902</v>
      </c>
      <c r="H924">
        <v>-5.0019915015446399</v>
      </c>
      <c r="I924">
        <v>-31.006332190640101</v>
      </c>
      <c r="J924">
        <v>-1.4093285601715499</v>
      </c>
      <c r="K924">
        <v>169.0264269635</v>
      </c>
      <c r="M924">
        <v>23.0750109724904</v>
      </c>
      <c r="N924">
        <v>0.53204919791737004</v>
      </c>
      <c r="O924">
        <v>51.125401929260399</v>
      </c>
      <c r="P924">
        <v>6.1433447098976099</v>
      </c>
    </row>
    <row r="925" spans="1:17" hidden="1" x14ac:dyDescent="0.3">
      <c r="A925" t="s">
        <v>2001</v>
      </c>
      <c r="B925" t="s">
        <v>2002</v>
      </c>
      <c r="C925" t="s">
        <v>3131</v>
      </c>
      <c r="D925" t="s">
        <v>24</v>
      </c>
      <c r="E925">
        <v>3217.0649153200002</v>
      </c>
      <c r="F925">
        <v>386.6</v>
      </c>
      <c r="G925">
        <v>13.841647198944001</v>
      </c>
      <c r="H925">
        <v>4.8314068459144899</v>
      </c>
      <c r="I925">
        <v>22.2039849437638</v>
      </c>
      <c r="J925">
        <v>2.4958589462128402</v>
      </c>
      <c r="K925">
        <v>392.33937276105598</v>
      </c>
      <c r="L925">
        <v>338.05939827122802</v>
      </c>
      <c r="M925">
        <v>35.297278822916702</v>
      </c>
      <c r="N925">
        <v>0.51686476318977204</v>
      </c>
      <c r="O925">
        <v>20.7966890843248</v>
      </c>
      <c r="P925">
        <v>55.012028869286198</v>
      </c>
      <c r="Q925">
        <v>-3.7419773699582E-2</v>
      </c>
    </row>
    <row r="926" spans="1:17" x14ac:dyDescent="0.3">
      <c r="A926" t="s">
        <v>2003</v>
      </c>
      <c r="B926" t="s">
        <v>2004</v>
      </c>
      <c r="C926" t="s">
        <v>3127</v>
      </c>
      <c r="D926" t="s">
        <v>554</v>
      </c>
      <c r="E926">
        <v>3216.283079625</v>
      </c>
      <c r="F926">
        <v>288.75</v>
      </c>
      <c r="G926">
        <v>-13.261720440918101</v>
      </c>
      <c r="H926">
        <v>-7.5196314680382796</v>
      </c>
      <c r="I926">
        <v>-17.235383806634498</v>
      </c>
      <c r="J926">
        <v>-3.8805323868320301</v>
      </c>
      <c r="K926">
        <v>331.767330780343</v>
      </c>
      <c r="L926">
        <v>331.12227393919102</v>
      </c>
      <c r="M926">
        <v>17.026954033651698</v>
      </c>
      <c r="N926">
        <v>0.55443791609614201</v>
      </c>
      <c r="O926">
        <v>56.502164502164497</v>
      </c>
      <c r="P926">
        <v>22.715682107947298</v>
      </c>
    </row>
    <row r="927" spans="1:17" hidden="1" x14ac:dyDescent="0.3">
      <c r="A927" t="s">
        <v>2005</v>
      </c>
      <c r="B927" t="s">
        <v>2006</v>
      </c>
      <c r="C927" t="s">
        <v>3131</v>
      </c>
      <c r="D927" t="s">
        <v>220</v>
      </c>
      <c r="E927">
        <v>3212.64584289</v>
      </c>
      <c r="F927">
        <v>2946.9</v>
      </c>
      <c r="G927">
        <v>153.07417279648499</v>
      </c>
      <c r="H927">
        <v>22.539132237981701</v>
      </c>
      <c r="I927">
        <v>111.95993842914901</v>
      </c>
      <c r="J927">
        <v>17.082404653374599</v>
      </c>
      <c r="K927">
        <v>2535.46452316769</v>
      </c>
      <c r="L927">
        <v>1870.6528358099299</v>
      </c>
      <c r="M927">
        <v>60.741662369608399</v>
      </c>
      <c r="N927">
        <v>1.2919402936706601</v>
      </c>
      <c r="O927">
        <v>15.307611388238399</v>
      </c>
      <c r="P927">
        <v>200.70408163265299</v>
      </c>
      <c r="Q927">
        <v>0.16540502277595101</v>
      </c>
    </row>
    <row r="928" spans="1:17" hidden="1" x14ac:dyDescent="0.3">
      <c r="A928" t="s">
        <v>2007</v>
      </c>
      <c r="B928" t="s">
        <v>2008</v>
      </c>
      <c r="C928" t="s">
        <v>3131</v>
      </c>
      <c r="D928" t="s">
        <v>51</v>
      </c>
      <c r="E928">
        <v>3209.0270542500002</v>
      </c>
      <c r="F928">
        <v>294.5</v>
      </c>
      <c r="G928">
        <v>110.102571945882</v>
      </c>
      <c r="H928">
        <v>-9.5858381170410194</v>
      </c>
      <c r="I928">
        <v>0.19002989966745701</v>
      </c>
      <c r="J928">
        <v>-5.8948106377303802</v>
      </c>
      <c r="K928">
        <v>340.724926323695</v>
      </c>
      <c r="L928">
        <v>286.65640480361202</v>
      </c>
      <c r="M928">
        <v>15.433741929509299</v>
      </c>
      <c r="N928">
        <v>0.54952568718509798</v>
      </c>
      <c r="O928">
        <v>32.427843803056</v>
      </c>
      <c r="P928">
        <v>172.18114602587801</v>
      </c>
      <c r="Q928">
        <v>0.14465802517308701</v>
      </c>
    </row>
    <row r="929" spans="1:17" hidden="1" x14ac:dyDescent="0.3">
      <c r="A929" t="s">
        <v>2009</v>
      </c>
      <c r="B929" t="s">
        <v>2010</v>
      </c>
      <c r="C929" t="s">
        <v>3131</v>
      </c>
      <c r="D929" t="s">
        <v>227</v>
      </c>
      <c r="E929">
        <v>3206.34373439</v>
      </c>
      <c r="F929">
        <v>498.65</v>
      </c>
      <c r="G929">
        <v>138.29081522987599</v>
      </c>
      <c r="H929">
        <v>-5.4086448391010604</v>
      </c>
      <c r="I929">
        <v>40.9970519838634</v>
      </c>
      <c r="J929">
        <v>-4.5098878674593497</v>
      </c>
      <c r="K929">
        <v>560.43773685601298</v>
      </c>
      <c r="L929">
        <v>456.32330607815999</v>
      </c>
      <c r="M929">
        <v>19.4568561683421</v>
      </c>
      <c r="N929">
        <v>0.392836617324411</v>
      </c>
      <c r="O929">
        <v>39.175774591396703</v>
      </c>
      <c r="P929">
        <v>178.57541899441301</v>
      </c>
      <c r="Q929">
        <v>0.18087871681855799</v>
      </c>
    </row>
    <row r="930" spans="1:17" x14ac:dyDescent="0.3">
      <c r="A930" t="s">
        <v>2011</v>
      </c>
      <c r="B930" t="s">
        <v>2012</v>
      </c>
      <c r="C930" t="s">
        <v>3122</v>
      </c>
      <c r="D930" t="s">
        <v>192</v>
      </c>
      <c r="E930">
        <v>3200.41665405</v>
      </c>
      <c r="F930">
        <v>203.94</v>
      </c>
      <c r="G930">
        <v>-46.457851512648098</v>
      </c>
      <c r="H930">
        <v>4.6873859266748203</v>
      </c>
      <c r="I930">
        <v>-17.113653448400701</v>
      </c>
      <c r="J930">
        <v>2.61394392395919</v>
      </c>
      <c r="K930">
        <v>216.90122857284101</v>
      </c>
      <c r="L930">
        <v>226.41160136141301</v>
      </c>
      <c r="M930">
        <v>29.438952656906999</v>
      </c>
      <c r="N930">
        <v>0.54334948668484795</v>
      </c>
      <c r="O930">
        <v>46.072374227714</v>
      </c>
      <c r="P930">
        <v>7.0270270270270201</v>
      </c>
      <c r="Q930">
        <v>6.6271018043799999E-4</v>
      </c>
    </row>
    <row r="931" spans="1:17" hidden="1" x14ac:dyDescent="0.3">
      <c r="A931" t="s">
        <v>2013</v>
      </c>
      <c r="B931" t="s">
        <v>2014</v>
      </c>
      <c r="C931" t="s">
        <v>3131</v>
      </c>
      <c r="D931" t="s">
        <v>268</v>
      </c>
      <c r="E931">
        <v>3193.1642453999998</v>
      </c>
      <c r="F931">
        <v>2001.2</v>
      </c>
      <c r="G931">
        <v>50.289006662880396</v>
      </c>
      <c r="H931">
        <v>-12.166533371576699</v>
      </c>
      <c r="I931">
        <v>15.5799585166365</v>
      </c>
      <c r="J931">
        <v>-3.6671761873518101</v>
      </c>
      <c r="K931">
        <v>2263.4298304221202</v>
      </c>
      <c r="L931">
        <v>1992.80710780154</v>
      </c>
      <c r="M931">
        <v>17.362953565613999</v>
      </c>
      <c r="N931">
        <v>0.41020914312950402</v>
      </c>
      <c r="O931">
        <v>39.916050369778098</v>
      </c>
      <c r="P931">
        <v>80.572975411684993</v>
      </c>
      <c r="Q931">
        <v>-1.4010567478140001E-3</v>
      </c>
    </row>
    <row r="932" spans="1:17" hidden="1" x14ac:dyDescent="0.3">
      <c r="A932" t="s">
        <v>2015</v>
      </c>
      <c r="B932" t="s">
        <v>2016</v>
      </c>
      <c r="C932" t="s">
        <v>3131</v>
      </c>
      <c r="D932" t="s">
        <v>1342</v>
      </c>
      <c r="E932">
        <v>3181.04884128</v>
      </c>
      <c r="F932">
        <v>216.2</v>
      </c>
      <c r="K932">
        <v>198.53034696656701</v>
      </c>
      <c r="L932">
        <v>172.215069946667</v>
      </c>
      <c r="M932">
        <v>81.1750791682543</v>
      </c>
      <c r="N932">
        <v>1</v>
      </c>
      <c r="Q932">
        <v>0.14788253940821999</v>
      </c>
    </row>
    <row r="933" spans="1:17" hidden="1" x14ac:dyDescent="0.3">
      <c r="A933" t="s">
        <v>2017</v>
      </c>
      <c r="B933" t="s">
        <v>2018</v>
      </c>
      <c r="C933" t="s">
        <v>3131</v>
      </c>
      <c r="D933" t="s">
        <v>117</v>
      </c>
      <c r="E933">
        <v>3176.2901431800001</v>
      </c>
      <c r="F933">
        <v>970.2</v>
      </c>
      <c r="G933">
        <v>8.7248117510721208</v>
      </c>
      <c r="H933">
        <v>-11.707441492286099</v>
      </c>
      <c r="I933">
        <v>-6.2113231616751801</v>
      </c>
      <c r="J933">
        <v>-3.0708922119515099</v>
      </c>
      <c r="K933">
        <v>1082.4742301937999</v>
      </c>
      <c r="L933">
        <v>960.67183733321394</v>
      </c>
      <c r="M933">
        <v>22.142869886568999</v>
      </c>
      <c r="N933">
        <v>0.57138406838283295</v>
      </c>
      <c r="O933">
        <v>37.085137085136999</v>
      </c>
      <c r="P933">
        <v>34.75</v>
      </c>
      <c r="Q933">
        <v>0.12459052796466299</v>
      </c>
    </row>
    <row r="934" spans="1:17" hidden="1" x14ac:dyDescent="0.3">
      <c r="A934" t="s">
        <v>2019</v>
      </c>
      <c r="B934" t="s">
        <v>2020</v>
      </c>
      <c r="C934" t="s">
        <v>3131</v>
      </c>
      <c r="D934" t="s">
        <v>192</v>
      </c>
      <c r="E934">
        <v>3175.1775791999999</v>
      </c>
      <c r="F934">
        <v>1023</v>
      </c>
      <c r="G934">
        <v>40.555947771511001</v>
      </c>
      <c r="H934">
        <v>15.7607448607567</v>
      </c>
      <c r="I934">
        <v>57.173054563686101</v>
      </c>
      <c r="J934">
        <v>9.2197000081812295</v>
      </c>
      <c r="K934">
        <v>974.87676839272899</v>
      </c>
      <c r="L934">
        <v>814.06313403461502</v>
      </c>
      <c r="M934">
        <v>49.318951294167803</v>
      </c>
      <c r="N934">
        <v>1.1147661094858301</v>
      </c>
      <c r="O934">
        <v>11.2121212121212</v>
      </c>
      <c r="P934">
        <v>85.309301693687104</v>
      </c>
      <c r="Q934">
        <v>8.5934476009572006E-2</v>
      </c>
    </row>
    <row r="935" spans="1:17" hidden="1" x14ac:dyDescent="0.3">
      <c r="A935" t="s">
        <v>2021</v>
      </c>
      <c r="B935" t="s">
        <v>2022</v>
      </c>
      <c r="C935" t="s">
        <v>3131</v>
      </c>
      <c r="D935" t="s">
        <v>280</v>
      </c>
      <c r="E935">
        <v>3163.9069016099902</v>
      </c>
      <c r="F935">
        <v>1201.8499999999999</v>
      </c>
      <c r="G935">
        <v>-40.254038478578501</v>
      </c>
      <c r="H935">
        <v>1.4417404348715399</v>
      </c>
      <c r="I935">
        <v>-20.2511268189721</v>
      </c>
      <c r="J935">
        <v>-2.2346145318514798</v>
      </c>
      <c r="K935">
        <v>1291.3101444199999</v>
      </c>
      <c r="L935">
        <v>1305.6293378932301</v>
      </c>
      <c r="M935">
        <v>28.890277964607101</v>
      </c>
      <c r="N935">
        <v>0.31991273200270698</v>
      </c>
      <c r="O935">
        <v>51.678662062653402</v>
      </c>
      <c r="P935">
        <v>8.8533647314554802</v>
      </c>
      <c r="Q935">
        <v>7.0179088592368002E-2</v>
      </c>
    </row>
    <row r="936" spans="1:17" hidden="1" x14ac:dyDescent="0.3">
      <c r="A936" t="s">
        <v>2023</v>
      </c>
      <c r="B936" t="s">
        <v>2024</v>
      </c>
      <c r="C936" t="s">
        <v>3131</v>
      </c>
      <c r="D936" t="s">
        <v>366</v>
      </c>
      <c r="E936">
        <v>3149.1619900000001</v>
      </c>
      <c r="F936">
        <v>12272.65</v>
      </c>
      <c r="G936">
        <v>-44.485563686951501</v>
      </c>
      <c r="H936">
        <v>0.92866245681511195</v>
      </c>
      <c r="I936">
        <v>-4.7579977483757299</v>
      </c>
      <c r="J936">
        <v>0.33029852571635199</v>
      </c>
      <c r="K936">
        <v>12577.105799380201</v>
      </c>
      <c r="L936">
        <v>12335.8903591362</v>
      </c>
      <c r="M936">
        <v>36.1287322401786</v>
      </c>
      <c r="N936">
        <v>0.37387710358296999</v>
      </c>
      <c r="O936">
        <v>37.085307574158797</v>
      </c>
      <c r="P936">
        <v>34.8642857142857</v>
      </c>
      <c r="Q936">
        <v>-4.4303965928551001E-2</v>
      </c>
    </row>
    <row r="937" spans="1:17" hidden="1" x14ac:dyDescent="0.3">
      <c r="A937" t="s">
        <v>2025</v>
      </c>
      <c r="B937" t="s">
        <v>2026</v>
      </c>
      <c r="C937" t="s">
        <v>3131</v>
      </c>
      <c r="D937" t="s">
        <v>750</v>
      </c>
      <c r="E937">
        <v>3142.3289885069998</v>
      </c>
      <c r="F937">
        <v>30.54</v>
      </c>
      <c r="G937">
        <v>46.832276808221799</v>
      </c>
      <c r="H937">
        <v>27.518425054110001</v>
      </c>
      <c r="I937">
        <v>17.160468805881099</v>
      </c>
      <c r="J937">
        <v>2.1721899286345301</v>
      </c>
      <c r="K937">
        <v>26.333684320910599</v>
      </c>
      <c r="L937">
        <v>23.4966249055982</v>
      </c>
      <c r="M937">
        <v>47.671550553325901</v>
      </c>
      <c r="N937">
        <v>0.71022063101107502</v>
      </c>
      <c r="O937">
        <v>23.411918795022899</v>
      </c>
      <c r="P937">
        <v>83.423423423423401</v>
      </c>
      <c r="Q937">
        <v>-1.797639555883E-3</v>
      </c>
    </row>
    <row r="938" spans="1:17" hidden="1" x14ac:dyDescent="0.3">
      <c r="A938" t="s">
        <v>2027</v>
      </c>
      <c r="B938" t="s">
        <v>2028</v>
      </c>
      <c r="C938" t="s">
        <v>3131</v>
      </c>
      <c r="D938" t="s">
        <v>539</v>
      </c>
      <c r="E938">
        <v>3128.23759806</v>
      </c>
      <c r="F938">
        <v>398.7</v>
      </c>
      <c r="G938">
        <v>87.118508049574203</v>
      </c>
      <c r="H938">
        <v>0.69184672738855002</v>
      </c>
      <c r="I938">
        <v>21.946681936828998</v>
      </c>
      <c r="J938">
        <v>4.3937534173120101</v>
      </c>
      <c r="K938">
        <v>395.89883544895201</v>
      </c>
      <c r="L938">
        <v>320.08481547044801</v>
      </c>
      <c r="M938">
        <v>41.750116271040703</v>
      </c>
      <c r="N938">
        <v>0.63743735650440403</v>
      </c>
      <c r="O938">
        <v>25.156759468271801</v>
      </c>
      <c r="P938">
        <v>118.405916187345</v>
      </c>
      <c r="Q938">
        <v>0.14692964616638499</v>
      </c>
    </row>
    <row r="939" spans="1:17" hidden="1" x14ac:dyDescent="0.3">
      <c r="A939" t="s">
        <v>2029</v>
      </c>
      <c r="B939" t="s">
        <v>2030</v>
      </c>
      <c r="C939" t="s">
        <v>3131</v>
      </c>
      <c r="D939" t="s">
        <v>51</v>
      </c>
      <c r="E939">
        <v>3125.0348467599902</v>
      </c>
      <c r="F939">
        <v>121.7</v>
      </c>
      <c r="G939">
        <v>39.669142663548001</v>
      </c>
      <c r="H939">
        <v>-6.6425328159078099</v>
      </c>
      <c r="I939">
        <v>22.721085800288499</v>
      </c>
      <c r="J939">
        <v>-5.4869211005422098</v>
      </c>
      <c r="K939">
        <v>140.10959982486199</v>
      </c>
      <c r="L939">
        <v>120.15032175679001</v>
      </c>
      <c r="M939">
        <v>16.426360750192</v>
      </c>
      <c r="N939">
        <v>0.35814560882975499</v>
      </c>
      <c r="O939">
        <v>38.866064092029497</v>
      </c>
      <c r="P939">
        <v>60.660066006600601</v>
      </c>
      <c r="Q939">
        <v>3.2810494463430002E-3</v>
      </c>
    </row>
    <row r="940" spans="1:17" hidden="1" x14ac:dyDescent="0.3">
      <c r="A940" t="s">
        <v>2031</v>
      </c>
      <c r="B940" t="s">
        <v>2032</v>
      </c>
      <c r="C940" t="s">
        <v>3131</v>
      </c>
      <c r="D940" t="s">
        <v>54</v>
      </c>
      <c r="E940">
        <v>3124.9400319000001</v>
      </c>
      <c r="F940">
        <v>499.5</v>
      </c>
      <c r="G940">
        <v>2.0429013672437399</v>
      </c>
      <c r="H940">
        <v>-1.8836042129505099</v>
      </c>
      <c r="I940">
        <v>-12.373080439871799</v>
      </c>
      <c r="J940">
        <v>0.26674382305528699</v>
      </c>
      <c r="K940">
        <v>516.676632162901</v>
      </c>
      <c r="L940">
        <v>482.14499799973203</v>
      </c>
      <c r="M940">
        <v>37.556655477193203</v>
      </c>
      <c r="N940">
        <v>0.49916647076846099</v>
      </c>
      <c r="O940">
        <v>19.119119119119102</v>
      </c>
      <c r="P940">
        <v>42.287423443953799</v>
      </c>
      <c r="Q940">
        <v>6.1286959600561998E-2</v>
      </c>
    </row>
    <row r="941" spans="1:17" hidden="1" x14ac:dyDescent="0.3">
      <c r="A941" t="s">
        <v>2033</v>
      </c>
      <c r="B941" t="s">
        <v>2034</v>
      </c>
      <c r="C941" t="s">
        <v>3131</v>
      </c>
      <c r="D941" t="s">
        <v>57</v>
      </c>
      <c r="E941">
        <v>3105.1868896400001</v>
      </c>
      <c r="F941">
        <v>205.3</v>
      </c>
      <c r="G941">
        <v>17.9822462701974</v>
      </c>
      <c r="H941">
        <v>2.2004751230675299</v>
      </c>
      <c r="I941">
        <v>1.0825083630573</v>
      </c>
      <c r="J941">
        <v>-3.5538225569610602</v>
      </c>
      <c r="K941">
        <v>227.50045093895201</v>
      </c>
      <c r="L941">
        <v>206.64289531446099</v>
      </c>
      <c r="M941">
        <v>20.108974295194901</v>
      </c>
      <c r="N941">
        <v>0.77787135500105198</v>
      </c>
      <c r="O941">
        <v>31.4661471018022</v>
      </c>
      <c r="P941">
        <v>45.293701344656697</v>
      </c>
      <c r="Q941">
        <v>9.9379796531681996E-2</v>
      </c>
    </row>
    <row r="942" spans="1:17" x14ac:dyDescent="0.3">
      <c r="A942" t="s">
        <v>2035</v>
      </c>
      <c r="B942" t="s">
        <v>2036</v>
      </c>
      <c r="C942" t="s">
        <v>3128</v>
      </c>
      <c r="D942" t="s">
        <v>1497</v>
      </c>
      <c r="E942">
        <v>3104.5380986179998</v>
      </c>
      <c r="F942">
        <v>115.94</v>
      </c>
      <c r="G942">
        <v>-33.670215066100901</v>
      </c>
      <c r="H942">
        <v>-4.84250500695022</v>
      </c>
      <c r="I942">
        <v>-14.0590517256766</v>
      </c>
      <c r="J942">
        <v>-1.4087979143092</v>
      </c>
      <c r="K942">
        <v>127.229722300438</v>
      </c>
      <c r="L942">
        <v>134.990750751283</v>
      </c>
      <c r="M942">
        <v>20.399191778958901</v>
      </c>
      <c r="N942">
        <v>0.36054762605802199</v>
      </c>
      <c r="O942">
        <v>37.829912023460402</v>
      </c>
      <c r="P942">
        <v>11.000478697941499</v>
      </c>
      <c r="Q942">
        <v>-0.105578386196468</v>
      </c>
    </row>
    <row r="943" spans="1:17" hidden="1" x14ac:dyDescent="0.3">
      <c r="A943" t="s">
        <v>2037</v>
      </c>
      <c r="B943" t="s">
        <v>2038</v>
      </c>
      <c r="C943" t="s">
        <v>3131</v>
      </c>
      <c r="D943" t="s">
        <v>77</v>
      </c>
      <c r="E943">
        <v>3099.0048200000001</v>
      </c>
      <c r="F943">
        <v>999.55</v>
      </c>
      <c r="G943">
        <v>76.924935914723306</v>
      </c>
      <c r="H943">
        <v>3.3088460185219</v>
      </c>
      <c r="I943">
        <v>101.18062342553</v>
      </c>
      <c r="J943">
        <v>-0.12979575085169301</v>
      </c>
      <c r="K943">
        <v>988.38596390047405</v>
      </c>
      <c r="L943">
        <v>743.11264726857905</v>
      </c>
      <c r="M943">
        <v>33.850790861975703</v>
      </c>
      <c r="N943">
        <v>0.32976265624601703</v>
      </c>
      <c r="O943">
        <v>14.851683257465799</v>
      </c>
      <c r="P943">
        <v>137.33824053187701</v>
      </c>
      <c r="Q943">
        <v>5.2872120277661E-2</v>
      </c>
    </row>
    <row r="944" spans="1:17" hidden="1" x14ac:dyDescent="0.3">
      <c r="A944" t="s">
        <v>2039</v>
      </c>
      <c r="B944" t="s">
        <v>2040</v>
      </c>
      <c r="C944" t="s">
        <v>3131</v>
      </c>
      <c r="D944" t="s">
        <v>366</v>
      </c>
      <c r="E944">
        <v>3096.5054250749999</v>
      </c>
      <c r="F944">
        <v>281.85000000000002</v>
      </c>
      <c r="G944">
        <v>10.4410763947317</v>
      </c>
      <c r="H944">
        <v>14.045475471703901</v>
      </c>
      <c r="I944">
        <v>16.800279391119201</v>
      </c>
      <c r="J944">
        <v>-0.64943258969893902</v>
      </c>
      <c r="K944">
        <v>273.69359845103202</v>
      </c>
      <c r="L944">
        <v>237.198553388319</v>
      </c>
      <c r="M944">
        <v>40.324666619341002</v>
      </c>
      <c r="N944">
        <v>1.45881873036687</v>
      </c>
      <c r="O944">
        <v>15.132162497782501</v>
      </c>
      <c r="P944">
        <v>57.458100558659197</v>
      </c>
      <c r="Q944">
        <v>5.1420972702138003E-2</v>
      </c>
    </row>
    <row r="945" spans="1:17" hidden="1" x14ac:dyDescent="0.3">
      <c r="A945" t="s">
        <v>2041</v>
      </c>
      <c r="B945" t="s">
        <v>2042</v>
      </c>
      <c r="C945" t="s">
        <v>3131</v>
      </c>
      <c r="D945" t="s">
        <v>453</v>
      </c>
      <c r="E945">
        <v>3068.6424999999999</v>
      </c>
      <c r="F945">
        <v>461.45</v>
      </c>
      <c r="G945">
        <v>117.604474449639</v>
      </c>
      <c r="H945">
        <v>4.2754267401971102</v>
      </c>
      <c r="I945">
        <v>125.15363478520599</v>
      </c>
      <c r="J945">
        <v>-7.9897415827260199</v>
      </c>
      <c r="K945">
        <v>445.835300698249</v>
      </c>
      <c r="L945">
        <v>309.40449227878997</v>
      </c>
      <c r="M945">
        <v>31.818881479293299</v>
      </c>
      <c r="N945">
        <v>0.29309777742417098</v>
      </c>
      <c r="O945">
        <v>24.607216383139999</v>
      </c>
      <c r="P945">
        <v>160.70621468926501</v>
      </c>
      <c r="Q945">
        <v>0.105854183318602</v>
      </c>
    </row>
    <row r="946" spans="1:17" hidden="1" x14ac:dyDescent="0.3">
      <c r="A946" t="s">
        <v>2043</v>
      </c>
      <c r="B946" t="s">
        <v>2044</v>
      </c>
      <c r="C946" t="s">
        <v>3131</v>
      </c>
      <c r="D946" t="s">
        <v>133</v>
      </c>
      <c r="E946">
        <v>3059.8892014200001</v>
      </c>
      <c r="F946">
        <v>845.4</v>
      </c>
      <c r="G946">
        <v>137.36269660831701</v>
      </c>
      <c r="H946">
        <v>32.999329720585798</v>
      </c>
      <c r="I946">
        <v>1.87448655666415</v>
      </c>
      <c r="J946">
        <v>33.973021641607602</v>
      </c>
      <c r="K946">
        <v>711.06823455624101</v>
      </c>
      <c r="L946">
        <v>636.62144608690596</v>
      </c>
      <c r="M946">
        <v>67.042579869971505</v>
      </c>
      <c r="N946">
        <v>4.0813570064984699</v>
      </c>
      <c r="O946">
        <v>11.6039744499645</v>
      </c>
      <c r="P946">
        <v>158.107771188534</v>
      </c>
      <c r="Q946">
        <v>0.10128780416984</v>
      </c>
    </row>
    <row r="947" spans="1:17" hidden="1" x14ac:dyDescent="0.3">
      <c r="A947" t="s">
        <v>2045</v>
      </c>
      <c r="B947" t="s">
        <v>2046</v>
      </c>
      <c r="C947" t="s">
        <v>3131</v>
      </c>
      <c r="D947" t="s">
        <v>268</v>
      </c>
      <c r="E947">
        <v>3052.0072220000002</v>
      </c>
      <c r="F947">
        <v>1278.25</v>
      </c>
      <c r="G947">
        <v>80.565572002241396</v>
      </c>
      <c r="H947">
        <v>26.611534991043499</v>
      </c>
      <c r="I947">
        <v>96.425101872987</v>
      </c>
      <c r="J947">
        <v>13.7220243177245</v>
      </c>
      <c r="K947">
        <v>1123.11531830889</v>
      </c>
      <c r="L947">
        <v>882.47897280479003</v>
      </c>
      <c r="M947">
        <v>79.618021662779597</v>
      </c>
      <c r="N947">
        <v>2.56497120673296</v>
      </c>
      <c r="O947">
        <v>10.698220222961</v>
      </c>
      <c r="P947">
        <v>140.272556390977</v>
      </c>
    </row>
    <row r="948" spans="1:17" hidden="1" x14ac:dyDescent="0.3">
      <c r="A948" t="s">
        <v>2047</v>
      </c>
      <c r="B948" t="s">
        <v>2048</v>
      </c>
      <c r="C948" t="s">
        <v>3131</v>
      </c>
      <c r="D948" t="s">
        <v>1603</v>
      </c>
      <c r="E948">
        <v>3033.4963510529901</v>
      </c>
      <c r="F948">
        <v>137.13</v>
      </c>
      <c r="G948">
        <v>-37.497521394084501</v>
      </c>
      <c r="H948">
        <v>-6.5043182883253303</v>
      </c>
      <c r="I948">
        <v>-18.927021903955801</v>
      </c>
      <c r="J948">
        <v>-2.35886468929065</v>
      </c>
      <c r="K948">
        <v>148.22471250869799</v>
      </c>
      <c r="L948">
        <v>149.67647298282199</v>
      </c>
      <c r="M948">
        <v>28.838717283755699</v>
      </c>
      <c r="N948">
        <v>0.26568342900881903</v>
      </c>
      <c r="O948">
        <v>30.598701961642199</v>
      </c>
      <c r="P948">
        <v>6.3023255813953396</v>
      </c>
      <c r="Q948">
        <v>1.3225659361978E-2</v>
      </c>
    </row>
    <row r="949" spans="1:17" hidden="1" x14ac:dyDescent="0.3">
      <c r="A949" t="s">
        <v>2049</v>
      </c>
      <c r="B949" t="s">
        <v>2050</v>
      </c>
      <c r="C949" t="s">
        <v>3131</v>
      </c>
      <c r="D949" t="s">
        <v>117</v>
      </c>
      <c r="E949">
        <v>3023.5747777900001</v>
      </c>
      <c r="F949">
        <v>17.510000000000002</v>
      </c>
      <c r="G949">
        <v>71.664350797220195</v>
      </c>
      <c r="H949">
        <v>-10.479760830077799</v>
      </c>
      <c r="I949">
        <v>-26.575740904842199</v>
      </c>
      <c r="J949">
        <v>-0.36849369984279301</v>
      </c>
      <c r="K949">
        <v>19.202576779056901</v>
      </c>
      <c r="L949">
        <v>18.429365078843102</v>
      </c>
      <c r="M949">
        <v>23.913816949032299</v>
      </c>
      <c r="N949">
        <v>0.465650209546422</v>
      </c>
      <c r="O949">
        <v>93.889206167904007</v>
      </c>
      <c r="P949">
        <v>100.57273768613901</v>
      </c>
      <c r="Q949">
        <v>0.104961288907469</v>
      </c>
    </row>
    <row r="950" spans="1:17" hidden="1" x14ac:dyDescent="0.3">
      <c r="A950" t="s">
        <v>2051</v>
      </c>
      <c r="B950" t="s">
        <v>2052</v>
      </c>
      <c r="C950" t="s">
        <v>3131</v>
      </c>
      <c r="D950" t="s">
        <v>133</v>
      </c>
      <c r="E950">
        <v>3021.2745771350001</v>
      </c>
      <c r="F950">
        <v>300.55</v>
      </c>
      <c r="G950">
        <v>19.700395814991399</v>
      </c>
      <c r="H950">
        <v>-6.7853367683723302</v>
      </c>
      <c r="I950">
        <v>-28.941887702230499</v>
      </c>
      <c r="J950">
        <v>2.62975968422555</v>
      </c>
      <c r="K950">
        <v>331.80718511478199</v>
      </c>
      <c r="L950">
        <v>330.36445449447302</v>
      </c>
      <c r="M950">
        <v>37.832395851163703</v>
      </c>
      <c r="N950">
        <v>0.94561143771664802</v>
      </c>
      <c r="O950">
        <v>56.047246714357001</v>
      </c>
      <c r="P950">
        <v>47.040117416829702</v>
      </c>
      <c r="Q950">
        <v>5.0286565277072003E-2</v>
      </c>
    </row>
    <row r="951" spans="1:17" hidden="1" x14ac:dyDescent="0.3">
      <c r="A951" t="s">
        <v>2053</v>
      </c>
      <c r="B951" t="s">
        <v>2054</v>
      </c>
      <c r="C951" t="s">
        <v>3131</v>
      </c>
      <c r="D951" t="s">
        <v>48</v>
      </c>
      <c r="E951">
        <v>3013.2129918599999</v>
      </c>
      <c r="F951">
        <v>792.9</v>
      </c>
      <c r="G951">
        <v>-28.7603484165599</v>
      </c>
      <c r="H951">
        <v>-3.3931718954451999</v>
      </c>
      <c r="I951">
        <v>-24.1703215599481</v>
      </c>
      <c r="J951">
        <v>-3.1673372828472801</v>
      </c>
      <c r="K951">
        <v>877.38068099762995</v>
      </c>
      <c r="L951">
        <v>889.45018993057101</v>
      </c>
      <c r="M951">
        <v>29.796532157862401</v>
      </c>
      <c r="N951">
        <v>0.50572981100846204</v>
      </c>
      <c r="O951">
        <v>73.540168999873799</v>
      </c>
      <c r="P951">
        <v>11.8493440541684</v>
      </c>
    </row>
    <row r="952" spans="1:17" hidden="1" x14ac:dyDescent="0.3">
      <c r="A952" t="s">
        <v>2055</v>
      </c>
      <c r="B952" t="s">
        <v>2056</v>
      </c>
      <c r="C952" t="s">
        <v>3131</v>
      </c>
      <c r="D952" t="s">
        <v>268</v>
      </c>
      <c r="E952">
        <v>3004.4449392400002</v>
      </c>
      <c r="F952">
        <v>290.95</v>
      </c>
      <c r="G952">
        <v>31.6911058751685</v>
      </c>
      <c r="H952">
        <v>-3.1107117339752501</v>
      </c>
      <c r="I952">
        <v>27.517393476838901</v>
      </c>
      <c r="J952">
        <v>-3.6699015415212801</v>
      </c>
      <c r="K952">
        <v>328.58365155080298</v>
      </c>
      <c r="L952">
        <v>295.68074085750197</v>
      </c>
      <c r="M952">
        <v>26.9615658276491</v>
      </c>
      <c r="N952">
        <v>0.40963032210644701</v>
      </c>
      <c r="O952">
        <v>57.587214297989298</v>
      </c>
      <c r="P952">
        <v>81.84375</v>
      </c>
      <c r="Q952">
        <v>0.20127797126000799</v>
      </c>
    </row>
    <row r="953" spans="1:17" x14ac:dyDescent="0.3">
      <c r="A953" t="s">
        <v>2057</v>
      </c>
      <c r="B953" t="s">
        <v>2058</v>
      </c>
      <c r="C953" t="s">
        <v>3118</v>
      </c>
      <c r="D953" t="s">
        <v>197</v>
      </c>
      <c r="E953">
        <v>2995.289009565</v>
      </c>
      <c r="F953">
        <v>218.55</v>
      </c>
      <c r="G953">
        <v>-26.673842879335702</v>
      </c>
      <c r="H953">
        <v>-6.7989528711393703</v>
      </c>
      <c r="I953">
        <v>-13.7062597374688</v>
      </c>
      <c r="J953">
        <v>1.4702785405710801</v>
      </c>
      <c r="K953">
        <v>248.187363204023</v>
      </c>
      <c r="L953">
        <v>244.70632693568999</v>
      </c>
      <c r="M953">
        <v>27.1209471607634</v>
      </c>
      <c r="N953">
        <v>0.56612360077727297</v>
      </c>
      <c r="O953">
        <v>32.212308396247899</v>
      </c>
      <c r="P953">
        <v>9.4117647058823604</v>
      </c>
      <c r="Q953">
        <v>-4.6943159478709001E-2</v>
      </c>
    </row>
    <row r="954" spans="1:17" hidden="1" x14ac:dyDescent="0.3">
      <c r="A954" t="s">
        <v>2059</v>
      </c>
      <c r="B954" t="s">
        <v>2060</v>
      </c>
      <c r="C954" t="s">
        <v>3131</v>
      </c>
      <c r="D954" t="s">
        <v>265</v>
      </c>
      <c r="E954">
        <v>2993.11</v>
      </c>
      <c r="F954">
        <v>15950.6</v>
      </c>
      <c r="G954">
        <v>-2.18404579231236</v>
      </c>
      <c r="H954">
        <v>15.193290798310599</v>
      </c>
      <c r="I954">
        <v>22.502279322728</v>
      </c>
      <c r="J954">
        <v>3.2450578916855002</v>
      </c>
      <c r="K954">
        <v>14908.232542951901</v>
      </c>
      <c r="L954">
        <v>14106.659511288201</v>
      </c>
      <c r="M954">
        <v>46.129636684301602</v>
      </c>
      <c r="N954">
        <v>1.4526248968450399</v>
      </c>
      <c r="O954">
        <v>6.5793763244015704</v>
      </c>
      <c r="P954">
        <v>53.356408037688603</v>
      </c>
      <c r="Q954">
        <v>0.142487249079296</v>
      </c>
    </row>
    <row r="955" spans="1:17" hidden="1" x14ac:dyDescent="0.3">
      <c r="A955" t="s">
        <v>2061</v>
      </c>
      <c r="B955" t="s">
        <v>2062</v>
      </c>
      <c r="C955" t="s">
        <v>3131</v>
      </c>
      <c r="D955" t="s">
        <v>192</v>
      </c>
      <c r="E955">
        <v>2988.4686522000002</v>
      </c>
      <c r="F955">
        <v>503.55</v>
      </c>
      <c r="G955">
        <v>11.4059754100895</v>
      </c>
      <c r="H955">
        <v>-11.1288995351883</v>
      </c>
      <c r="I955">
        <v>-12.313550705328799</v>
      </c>
      <c r="J955">
        <v>-9.4769674199260798</v>
      </c>
      <c r="K955">
        <v>581.00288622119001</v>
      </c>
      <c r="L955">
        <v>541.40858119398604</v>
      </c>
      <c r="M955">
        <v>17.337289097385401</v>
      </c>
      <c r="N955">
        <v>1.4392204253993099</v>
      </c>
      <c r="O955">
        <v>38.516532618409201</v>
      </c>
      <c r="P955">
        <v>45.829713292788803</v>
      </c>
      <c r="Q955">
        <v>6.1381673881616999E-2</v>
      </c>
    </row>
    <row r="956" spans="1:17" hidden="1" x14ac:dyDescent="0.3">
      <c r="A956" t="s">
        <v>2063</v>
      </c>
      <c r="B956" t="s">
        <v>2064</v>
      </c>
      <c r="C956" t="s">
        <v>3131</v>
      </c>
      <c r="D956" t="s">
        <v>1342</v>
      </c>
      <c r="E956">
        <v>2987.5472241299999</v>
      </c>
      <c r="F956">
        <v>3290.7</v>
      </c>
      <c r="G956">
        <v>35.333134261987901</v>
      </c>
      <c r="H956">
        <v>1.2402411599768599</v>
      </c>
      <c r="I956">
        <v>44.616564110047797</v>
      </c>
      <c r="J956">
        <v>4.1014078029325098</v>
      </c>
      <c r="K956">
        <v>3253.6571232128999</v>
      </c>
      <c r="L956">
        <v>2678.0462235138898</v>
      </c>
      <c r="M956">
        <v>38.489326774189202</v>
      </c>
      <c r="N956">
        <v>0.45583809671176601</v>
      </c>
      <c r="O956">
        <v>11.5704865226243</v>
      </c>
      <c r="P956">
        <v>70.852262402326005</v>
      </c>
      <c r="Q956">
        <v>0.19488295670179401</v>
      </c>
    </row>
    <row r="957" spans="1:17" hidden="1" x14ac:dyDescent="0.3">
      <c r="A957" t="s">
        <v>2065</v>
      </c>
      <c r="B957" t="s">
        <v>2066</v>
      </c>
      <c r="C957" t="s">
        <v>3131</v>
      </c>
      <c r="D957" t="s">
        <v>51</v>
      </c>
      <c r="E957">
        <v>2979.7897766249998</v>
      </c>
      <c r="F957">
        <v>323.25</v>
      </c>
      <c r="G957">
        <v>-21.061292277009699</v>
      </c>
      <c r="H957">
        <v>-6.5717778235554203</v>
      </c>
      <c r="I957">
        <v>-11.0096936270709</v>
      </c>
      <c r="J957">
        <v>2.0520599476145001</v>
      </c>
      <c r="K957">
        <v>347.46400088188801</v>
      </c>
      <c r="L957">
        <v>344.02242035632401</v>
      </c>
      <c r="M957">
        <v>24.950423900739299</v>
      </c>
      <c r="N957">
        <v>0.95061673687235704</v>
      </c>
      <c r="O957">
        <v>28.383604021655</v>
      </c>
      <c r="P957">
        <v>12.7878576413119</v>
      </c>
      <c r="Q957">
        <v>-9.1966366172728006E-2</v>
      </c>
    </row>
    <row r="958" spans="1:17" x14ac:dyDescent="0.3">
      <c r="A958" t="s">
        <v>2067</v>
      </c>
      <c r="B958" t="s">
        <v>2068</v>
      </c>
      <c r="C958" t="s">
        <v>3130</v>
      </c>
      <c r="D958" t="s">
        <v>268</v>
      </c>
      <c r="E958">
        <v>2968.2315988</v>
      </c>
      <c r="F958">
        <v>289.89999999999998</v>
      </c>
      <c r="G958">
        <v>25.916003926632602</v>
      </c>
      <c r="H958">
        <v>-5.2445358506091999</v>
      </c>
      <c r="I958">
        <v>-4.9422518740716699</v>
      </c>
      <c r="J958">
        <v>-1.4448652207691199</v>
      </c>
      <c r="K958">
        <v>320.50092636299797</v>
      </c>
      <c r="L958">
        <v>287.979620179363</v>
      </c>
      <c r="M958">
        <v>22.931850205396</v>
      </c>
      <c r="N958">
        <v>0.448778445077674</v>
      </c>
      <c r="O958">
        <v>25.163849603311501</v>
      </c>
      <c r="P958">
        <v>53.670818976941398</v>
      </c>
      <c r="Q958">
        <v>-4.8618868833989999E-3</v>
      </c>
    </row>
    <row r="959" spans="1:17" hidden="1" x14ac:dyDescent="0.3">
      <c r="A959" t="s">
        <v>2069</v>
      </c>
      <c r="B959" t="s">
        <v>2070</v>
      </c>
      <c r="C959" t="s">
        <v>3131</v>
      </c>
      <c r="D959" t="s">
        <v>534</v>
      </c>
      <c r="E959">
        <v>2967.9338444800001</v>
      </c>
      <c r="F959">
        <v>281.60000000000002</v>
      </c>
      <c r="G959">
        <v>-60.741914402470897</v>
      </c>
      <c r="H959">
        <v>-2.6744974454689801</v>
      </c>
      <c r="I959">
        <v>-17.324379102373101</v>
      </c>
      <c r="J959">
        <v>1.08627516227226</v>
      </c>
      <c r="K959">
        <v>302.403936838839</v>
      </c>
      <c r="L959">
        <v>307.45244703896202</v>
      </c>
      <c r="M959">
        <v>27.619530178245601</v>
      </c>
      <c r="N959">
        <v>0.447571911491152</v>
      </c>
      <c r="O959">
        <v>82.670454545454504</v>
      </c>
      <c r="P959">
        <v>14.4250304754165</v>
      </c>
    </row>
    <row r="960" spans="1:17" hidden="1" x14ac:dyDescent="0.3">
      <c r="A960" t="s">
        <v>2071</v>
      </c>
      <c r="B960" t="s">
        <v>2072</v>
      </c>
      <c r="C960" t="s">
        <v>3131</v>
      </c>
      <c r="D960" t="s">
        <v>27</v>
      </c>
      <c r="E960">
        <v>2965.41</v>
      </c>
      <c r="F960">
        <v>47.07</v>
      </c>
      <c r="G960">
        <v>66.928319732433806</v>
      </c>
      <c r="H960">
        <v>-3.6748113282387598</v>
      </c>
      <c r="I960">
        <v>20.826288738985401</v>
      </c>
      <c r="J960">
        <v>-3.8050352981514601</v>
      </c>
      <c r="K960">
        <v>54.753019264913902</v>
      </c>
      <c r="L960">
        <v>47.695756326659399</v>
      </c>
      <c r="M960">
        <v>30.358307777969699</v>
      </c>
      <c r="N960">
        <v>0.35410821985463597</v>
      </c>
      <c r="O960">
        <v>116.549819417888</v>
      </c>
      <c r="P960">
        <v>86.4158415841584</v>
      </c>
      <c r="Q960">
        <v>8.6409982428627005E-2</v>
      </c>
    </row>
    <row r="961" spans="1:17" x14ac:dyDescent="0.3">
      <c r="A961" t="s">
        <v>2073</v>
      </c>
      <c r="B961" t="s">
        <v>2074</v>
      </c>
      <c r="C961" t="s">
        <v>3118</v>
      </c>
      <c r="D961" t="s">
        <v>524</v>
      </c>
      <c r="E961">
        <v>2962.7327175999999</v>
      </c>
      <c r="F961">
        <v>407.6</v>
      </c>
      <c r="G961">
        <v>-10.131051073385599</v>
      </c>
      <c r="H961">
        <v>-5.0799187635010004</v>
      </c>
      <c r="I961">
        <v>5.9713569232304904</v>
      </c>
      <c r="J961">
        <v>-3.5528115235615201</v>
      </c>
      <c r="K961">
        <v>436.48763110048202</v>
      </c>
      <c r="L961">
        <v>394.580027064967</v>
      </c>
      <c r="M961">
        <v>22.898303547962701</v>
      </c>
      <c r="N961">
        <v>0.28709282752504101</v>
      </c>
      <c r="O961">
        <v>23.8959764474975</v>
      </c>
      <c r="P961">
        <v>38.1460769361125</v>
      </c>
      <c r="Q961">
        <v>-1.0073855261076001E-2</v>
      </c>
    </row>
    <row r="962" spans="1:17" hidden="1" x14ac:dyDescent="0.3">
      <c r="A962" t="s">
        <v>2075</v>
      </c>
      <c r="B962" t="s">
        <v>2076</v>
      </c>
      <c r="C962" t="s">
        <v>3131</v>
      </c>
      <c r="D962" t="s">
        <v>48</v>
      </c>
      <c r="E962">
        <v>2954.7123763</v>
      </c>
      <c r="F962">
        <v>2361.4</v>
      </c>
      <c r="G962">
        <v>59.035855780090202</v>
      </c>
      <c r="H962">
        <v>13.239986650316901</v>
      </c>
      <c r="I962">
        <v>29.189285025195701</v>
      </c>
      <c r="J962">
        <v>3.1642187265425399</v>
      </c>
      <c r="K962">
        <v>2251.61859450869</v>
      </c>
      <c r="L962">
        <v>2018.1898538777</v>
      </c>
      <c r="M962">
        <v>49.0629482352346</v>
      </c>
      <c r="N962">
        <v>1.32504506634935</v>
      </c>
      <c r="O962">
        <v>11.798085881256799</v>
      </c>
      <c r="P962">
        <v>88.760991207034294</v>
      </c>
      <c r="Q962">
        <v>0.16262148938083601</v>
      </c>
    </row>
    <row r="963" spans="1:17" hidden="1" x14ac:dyDescent="0.3">
      <c r="A963" t="s">
        <v>2077</v>
      </c>
      <c r="B963" t="s">
        <v>2078</v>
      </c>
      <c r="C963" t="s">
        <v>3131</v>
      </c>
      <c r="D963" t="s">
        <v>626</v>
      </c>
      <c r="E963">
        <v>2931.8566208000002</v>
      </c>
      <c r="F963">
        <v>1155.5</v>
      </c>
      <c r="G963">
        <v>68532.351696355705</v>
      </c>
      <c r="H963">
        <v>53.635466334614399</v>
      </c>
      <c r="I963">
        <v>1251.4514335239501</v>
      </c>
      <c r="J963">
        <v>12.7354891684904</v>
      </c>
      <c r="K963">
        <v>780.62297979831396</v>
      </c>
      <c r="L963">
        <v>385.051585976627</v>
      </c>
      <c r="M963">
        <v>99.999999415873702</v>
      </c>
      <c r="N963">
        <v>2.1883909989231198</v>
      </c>
      <c r="O963">
        <v>0</v>
      </c>
      <c r="P963">
        <v>76933.333333333299</v>
      </c>
      <c r="Q963">
        <v>0.33453438398941698</v>
      </c>
    </row>
    <row r="964" spans="1:17" hidden="1" x14ac:dyDescent="0.3">
      <c r="A964" t="s">
        <v>2079</v>
      </c>
      <c r="B964" t="s">
        <v>2080</v>
      </c>
      <c r="C964" t="s">
        <v>3131</v>
      </c>
      <c r="D964" t="s">
        <v>288</v>
      </c>
      <c r="E964">
        <v>2924.2043741399998</v>
      </c>
      <c r="F964">
        <v>163.72999999999999</v>
      </c>
      <c r="G964">
        <v>54.817218449815499</v>
      </c>
      <c r="H964">
        <v>7.1847598299101696</v>
      </c>
      <c r="I964">
        <v>11.6750561494345</v>
      </c>
      <c r="J964">
        <v>-0.20067081199526701</v>
      </c>
      <c r="K964">
        <v>163.9259774512</v>
      </c>
      <c r="L964">
        <v>140.890047375866</v>
      </c>
      <c r="M964">
        <v>33.291780935214099</v>
      </c>
      <c r="N964">
        <v>0.473341354615474</v>
      </c>
      <c r="O964">
        <v>17.388383313992499</v>
      </c>
      <c r="P964">
        <v>79.331872946330705</v>
      </c>
      <c r="Q964">
        <v>0.16779520952048199</v>
      </c>
    </row>
    <row r="965" spans="1:17" x14ac:dyDescent="0.3">
      <c r="A965" t="s">
        <v>2081</v>
      </c>
      <c r="B965" t="s">
        <v>2082</v>
      </c>
      <c r="C965" t="s">
        <v>3123</v>
      </c>
      <c r="D965" t="s">
        <v>117</v>
      </c>
      <c r="E965">
        <v>2918.1417719999999</v>
      </c>
      <c r="F965">
        <v>1002.4</v>
      </c>
      <c r="G965">
        <v>-23.353245938340201</v>
      </c>
      <c r="H965">
        <v>-8.9870446311350598</v>
      </c>
      <c r="I965">
        <v>-22.403884429143201</v>
      </c>
      <c r="J965">
        <v>-1.65292254069096</v>
      </c>
      <c r="K965">
        <v>1109.4979943757801</v>
      </c>
      <c r="L965">
        <v>1121.51149393735</v>
      </c>
      <c r="M965">
        <v>14.8592925943776</v>
      </c>
      <c r="N965">
        <v>0.59089252635268796</v>
      </c>
      <c r="O965">
        <v>35.574620909816403</v>
      </c>
      <c r="P965">
        <v>4.9633507853403103</v>
      </c>
      <c r="Q965">
        <v>-2.3683227665531E-2</v>
      </c>
    </row>
    <row r="966" spans="1:17" hidden="1" x14ac:dyDescent="0.3">
      <c r="A966" t="s">
        <v>2083</v>
      </c>
      <c r="B966" t="s">
        <v>2084</v>
      </c>
      <c r="C966" t="s">
        <v>3131</v>
      </c>
      <c r="D966" t="s">
        <v>236</v>
      </c>
      <c r="E966">
        <v>2905.7101425000001</v>
      </c>
      <c r="F966">
        <v>1006.5</v>
      </c>
      <c r="G966">
        <v>5.8228926991150303</v>
      </c>
      <c r="H966">
        <v>-14.4177243055274</v>
      </c>
      <c r="I966">
        <v>18.2804687215549</v>
      </c>
      <c r="J966">
        <v>-3.30796232686146</v>
      </c>
      <c r="K966">
        <v>1096.0312968174201</v>
      </c>
      <c r="L966">
        <v>943.97286338504102</v>
      </c>
      <c r="M966">
        <v>21.546005856917599</v>
      </c>
      <c r="N966">
        <v>0.27871588061730501</v>
      </c>
      <c r="O966">
        <v>36.090412319920503</v>
      </c>
      <c r="P966">
        <v>52.200211704218901</v>
      </c>
      <c r="Q966">
        <v>-2.5500101254206001E-2</v>
      </c>
    </row>
    <row r="967" spans="1:17" hidden="1" x14ac:dyDescent="0.3">
      <c r="A967" t="s">
        <v>2085</v>
      </c>
      <c r="B967" t="s">
        <v>2086</v>
      </c>
      <c r="C967" t="s">
        <v>3131</v>
      </c>
      <c r="D967" t="s">
        <v>227</v>
      </c>
      <c r="E967">
        <v>2904.00571932</v>
      </c>
      <c r="F967">
        <v>210.52</v>
      </c>
      <c r="G967">
        <v>182.35400956423001</v>
      </c>
      <c r="H967">
        <v>0.86215723655658305</v>
      </c>
      <c r="I967">
        <v>106.80024483331</v>
      </c>
      <c r="J967">
        <v>-6.0899777975439999</v>
      </c>
      <c r="K967">
        <v>232.69417893406199</v>
      </c>
      <c r="L967">
        <v>176.16748432221601</v>
      </c>
      <c r="M967">
        <v>28.2962529919198</v>
      </c>
      <c r="N967">
        <v>0.67675618445636498</v>
      </c>
      <c r="O967">
        <v>46.304389131673901</v>
      </c>
      <c r="P967">
        <v>223.62797847809301</v>
      </c>
      <c r="Q967">
        <v>0.16309354371326801</v>
      </c>
    </row>
    <row r="968" spans="1:17" hidden="1" x14ac:dyDescent="0.3">
      <c r="A968" t="s">
        <v>2087</v>
      </c>
      <c r="B968" t="s">
        <v>2088</v>
      </c>
      <c r="C968" t="s">
        <v>3131</v>
      </c>
      <c r="D968" t="s">
        <v>2089</v>
      </c>
      <c r="E968">
        <v>2898</v>
      </c>
      <c r="F968">
        <v>575.20000000000005</v>
      </c>
      <c r="G968">
        <v>148.68070068481401</v>
      </c>
      <c r="H968">
        <v>45.951251694194497</v>
      </c>
      <c r="I968">
        <v>4.2605805972652604</v>
      </c>
      <c r="J968">
        <v>7.7823774323557497</v>
      </c>
      <c r="K968">
        <v>544.33441270005505</v>
      </c>
      <c r="M968">
        <v>49.271153491093898</v>
      </c>
      <c r="N968">
        <v>1.10255410411386</v>
      </c>
      <c r="O968">
        <v>24.6088317107093</v>
      </c>
      <c r="P968">
        <v>187.6</v>
      </c>
    </row>
    <row r="969" spans="1:17" hidden="1" x14ac:dyDescent="0.3">
      <c r="A969" t="s">
        <v>2090</v>
      </c>
      <c r="B969" t="s">
        <v>2091</v>
      </c>
      <c r="C969" t="s">
        <v>3131</v>
      </c>
      <c r="D969" t="s">
        <v>394</v>
      </c>
      <c r="E969">
        <v>2897.3511494999998</v>
      </c>
      <c r="F969">
        <v>4036.8</v>
      </c>
      <c r="G969">
        <v>-22.0826531435006</v>
      </c>
      <c r="H969">
        <v>-2.0266127579882198</v>
      </c>
      <c r="I969">
        <v>-11.219317942685599</v>
      </c>
      <c r="J969">
        <v>2.4013312158041198</v>
      </c>
      <c r="K969">
        <v>4243.56184148186</v>
      </c>
      <c r="L969">
        <v>4187.3716810235601</v>
      </c>
      <c r="M969">
        <v>25.423804962585201</v>
      </c>
      <c r="N969">
        <v>0.45782388997767198</v>
      </c>
      <c r="O969">
        <v>26.263376932223501</v>
      </c>
      <c r="P969">
        <v>14.193575762719</v>
      </c>
      <c r="Q969">
        <v>4.5859973413147001E-2</v>
      </c>
    </row>
    <row r="970" spans="1:17" hidden="1" x14ac:dyDescent="0.3">
      <c r="A970" t="s">
        <v>2092</v>
      </c>
      <c r="B970" t="s">
        <v>2093</v>
      </c>
      <c r="C970" t="s">
        <v>3131</v>
      </c>
      <c r="D970" t="s">
        <v>117</v>
      </c>
      <c r="E970">
        <v>2893.1854349999999</v>
      </c>
      <c r="F970">
        <v>569.85</v>
      </c>
      <c r="G970">
        <v>-51.041224913136297</v>
      </c>
      <c r="H970">
        <v>3.9854370091143601</v>
      </c>
      <c r="I970">
        <v>-23.292504652989798</v>
      </c>
      <c r="J970">
        <v>2.49388379540849</v>
      </c>
      <c r="K970">
        <v>573.27424303525299</v>
      </c>
      <c r="L970">
        <v>617.45477553534499</v>
      </c>
      <c r="M970">
        <v>57.688853315606103</v>
      </c>
      <c r="N970">
        <v>1.08156498490324</v>
      </c>
      <c r="O970">
        <v>45.125910327279101</v>
      </c>
      <c r="P970">
        <v>13.742514970059799</v>
      </c>
      <c r="Q970">
        <v>1.6253541360259E-2</v>
      </c>
    </row>
    <row r="971" spans="1:17" hidden="1" x14ac:dyDescent="0.3">
      <c r="A971" t="s">
        <v>2094</v>
      </c>
      <c r="B971" t="s">
        <v>2095</v>
      </c>
      <c r="C971" t="s">
        <v>3131</v>
      </c>
      <c r="D971" t="s">
        <v>133</v>
      </c>
      <c r="E971">
        <v>2871.7524911999999</v>
      </c>
      <c r="F971">
        <v>560.79999999999995</v>
      </c>
      <c r="G971">
        <v>13.8255741599634</v>
      </c>
      <c r="H971">
        <v>-14.4317772424117</v>
      </c>
      <c r="I971">
        <v>17.503164994066498</v>
      </c>
      <c r="J971">
        <v>-5.8501299417086701</v>
      </c>
      <c r="K971">
        <v>621.70049036172998</v>
      </c>
      <c r="L971">
        <v>533.733211603727</v>
      </c>
      <c r="M971">
        <v>12.7440063857479</v>
      </c>
      <c r="N971">
        <v>0.49061855038526497</v>
      </c>
      <c r="O971">
        <v>31.4015691868758</v>
      </c>
      <c r="P971">
        <v>66.064554338169899</v>
      </c>
      <c r="Q971">
        <v>0.18179681567870601</v>
      </c>
    </row>
    <row r="972" spans="1:17" hidden="1" x14ac:dyDescent="0.3">
      <c r="A972" t="s">
        <v>2096</v>
      </c>
      <c r="B972" t="s">
        <v>2097</v>
      </c>
      <c r="C972" t="s">
        <v>3131</v>
      </c>
      <c r="D972" t="s">
        <v>2098</v>
      </c>
      <c r="E972">
        <v>2867.5855999599999</v>
      </c>
      <c r="F972">
        <v>248.2</v>
      </c>
      <c r="G972">
        <v>10.196991411631799</v>
      </c>
      <c r="H972">
        <v>11.700193728160601</v>
      </c>
      <c r="I972">
        <v>-22.366722263008</v>
      </c>
      <c r="J972">
        <v>-7.3678147096309301</v>
      </c>
      <c r="K972">
        <v>269.46401647473698</v>
      </c>
      <c r="L972">
        <v>244.18372918561599</v>
      </c>
      <c r="M972">
        <v>25.354965991156199</v>
      </c>
      <c r="N972">
        <v>0.82302365407401201</v>
      </c>
      <c r="O972">
        <v>32.957292506043501</v>
      </c>
      <c r="P972">
        <v>129.284064665127</v>
      </c>
    </row>
    <row r="973" spans="1:17" hidden="1" x14ac:dyDescent="0.3">
      <c r="A973" t="s">
        <v>2099</v>
      </c>
      <c r="B973" t="s">
        <v>2100</v>
      </c>
      <c r="C973" t="s">
        <v>3131</v>
      </c>
      <c r="D973" t="s">
        <v>133</v>
      </c>
      <c r="E973">
        <v>2856.2795293200002</v>
      </c>
      <c r="F973">
        <v>61.32</v>
      </c>
      <c r="G973">
        <v>20.5191820232961</v>
      </c>
      <c r="H973">
        <v>-11.065141041812399</v>
      </c>
      <c r="I973">
        <v>-8.2061509945371593</v>
      </c>
      <c r="J973">
        <v>-1.34104745375319</v>
      </c>
      <c r="K973">
        <v>74.492531602415397</v>
      </c>
      <c r="M973">
        <v>23.561922835393599</v>
      </c>
      <c r="N973">
        <v>0.42275683377708601</v>
      </c>
      <c r="O973">
        <v>77.022178734507406</v>
      </c>
      <c r="P973">
        <v>70.3333333333333</v>
      </c>
    </row>
    <row r="974" spans="1:17" hidden="1" x14ac:dyDescent="0.3">
      <c r="A974" t="s">
        <v>2101</v>
      </c>
      <c r="B974" t="s">
        <v>2102</v>
      </c>
      <c r="C974" t="s">
        <v>3131</v>
      </c>
      <c r="D974" t="s">
        <v>48</v>
      </c>
      <c r="E974">
        <v>2853.271350175</v>
      </c>
      <c r="F974">
        <v>337.25</v>
      </c>
      <c r="G974">
        <v>48.442115970459099</v>
      </c>
      <c r="H974">
        <v>-7.6583575214898501</v>
      </c>
      <c r="I974">
        <v>-0.87637948576000102</v>
      </c>
      <c r="J974">
        <v>-6.1738989633489902</v>
      </c>
      <c r="K974">
        <v>370.42859850454801</v>
      </c>
      <c r="L974">
        <v>316.87452384212997</v>
      </c>
      <c r="M974">
        <v>20.4499625102621</v>
      </c>
      <c r="N974">
        <v>0.51881816292796501</v>
      </c>
      <c r="O974">
        <v>23.054114158636001</v>
      </c>
      <c r="P974">
        <v>80.058729311265296</v>
      </c>
      <c r="Q974">
        <v>7.3454916924973995E-2</v>
      </c>
    </row>
    <row r="975" spans="1:17" x14ac:dyDescent="0.3">
      <c r="A975" t="s">
        <v>2103</v>
      </c>
      <c r="B975" t="s">
        <v>2104</v>
      </c>
      <c r="C975" t="s">
        <v>3129</v>
      </c>
      <c r="D975" t="s">
        <v>133</v>
      </c>
      <c r="E975">
        <v>2849.0252713650002</v>
      </c>
      <c r="F975">
        <v>374.85</v>
      </c>
      <c r="G975">
        <v>-36.163689000246698</v>
      </c>
      <c r="H975">
        <v>-1.70186782326192</v>
      </c>
      <c r="I975">
        <v>-39.160546277840801</v>
      </c>
      <c r="J975">
        <v>3.3135113114847901</v>
      </c>
      <c r="K975">
        <v>402.488577365894</v>
      </c>
      <c r="L975">
        <v>432.472268617981</v>
      </c>
      <c r="M975">
        <v>35.0695714575726</v>
      </c>
      <c r="N975">
        <v>2.2065235040748199</v>
      </c>
      <c r="O975">
        <v>56.062424969987902</v>
      </c>
      <c r="P975">
        <v>8.6521739130434892</v>
      </c>
      <c r="Q975">
        <v>1.2544704079960001E-2</v>
      </c>
    </row>
    <row r="976" spans="1:17" hidden="1" x14ac:dyDescent="0.3">
      <c r="A976" t="s">
        <v>2105</v>
      </c>
      <c r="B976" t="s">
        <v>2106</v>
      </c>
      <c r="C976" t="s">
        <v>3131</v>
      </c>
      <c r="D976" t="s">
        <v>149</v>
      </c>
      <c r="E976">
        <v>2832.8264361900001</v>
      </c>
      <c r="F976">
        <v>296.55</v>
      </c>
      <c r="G976">
        <v>-23.815143600189099</v>
      </c>
      <c r="H976">
        <v>2.5184872705664798</v>
      </c>
      <c r="I976">
        <v>-24.001799871705199</v>
      </c>
      <c r="J976">
        <v>0.36480403043703702</v>
      </c>
      <c r="K976">
        <v>318.50649562749499</v>
      </c>
      <c r="L976">
        <v>334.45755542362201</v>
      </c>
      <c r="M976">
        <v>39.4794876632334</v>
      </c>
      <c r="N976">
        <v>1.0036680916929399</v>
      </c>
      <c r="O976">
        <v>62.940482212105799</v>
      </c>
      <c r="P976">
        <v>8.6263736263736401</v>
      </c>
      <c r="Q976">
        <v>9.7702640948211003E-2</v>
      </c>
    </row>
    <row r="977" spans="1:17" hidden="1" x14ac:dyDescent="0.3">
      <c r="A977" t="s">
        <v>2107</v>
      </c>
      <c r="B977" t="s">
        <v>2108</v>
      </c>
      <c r="C977" t="s">
        <v>3131</v>
      </c>
      <c r="D977" t="s">
        <v>166</v>
      </c>
      <c r="E977">
        <v>2829.4642801</v>
      </c>
      <c r="F977">
        <v>450.8</v>
      </c>
      <c r="G977">
        <v>17.276333912026899</v>
      </c>
      <c r="H977">
        <v>18.422651503741701</v>
      </c>
      <c r="I977">
        <v>41.5108631636176</v>
      </c>
      <c r="J977">
        <v>11.3166646408171</v>
      </c>
      <c r="K977">
        <v>416.25577556719401</v>
      </c>
      <c r="L977">
        <v>378.29371336324903</v>
      </c>
      <c r="M977">
        <v>51.300104626935003</v>
      </c>
      <c r="N977">
        <v>1.67250374768582</v>
      </c>
      <c r="O977">
        <v>7.3646850044365397</v>
      </c>
      <c r="P977">
        <v>82.510121457489802</v>
      </c>
      <c r="Q977">
        <v>0.10853285083979899</v>
      </c>
    </row>
    <row r="978" spans="1:17" hidden="1" x14ac:dyDescent="0.3">
      <c r="A978" t="s">
        <v>2109</v>
      </c>
      <c r="B978" t="s">
        <v>2110</v>
      </c>
      <c r="C978" t="s">
        <v>3131</v>
      </c>
      <c r="D978" t="s">
        <v>436</v>
      </c>
      <c r="E978">
        <v>2821.8249768549999</v>
      </c>
      <c r="F978">
        <v>4418.45</v>
      </c>
      <c r="G978">
        <v>8.2416771014798105</v>
      </c>
      <c r="H978">
        <v>4.9513520236372504</v>
      </c>
      <c r="I978">
        <v>16.1018541416944</v>
      </c>
      <c r="J978">
        <v>-0.80233380992825498</v>
      </c>
      <c r="K978">
        <v>4640.3830457163103</v>
      </c>
      <c r="L978">
        <v>4115.2699422350697</v>
      </c>
      <c r="M978">
        <v>30.044186103225499</v>
      </c>
      <c r="N978">
        <v>0.28837873321740998</v>
      </c>
      <c r="O978">
        <v>22.803245482012901</v>
      </c>
      <c r="P978">
        <v>54.921898283690602</v>
      </c>
      <c r="Q978">
        <v>0.122994715785752</v>
      </c>
    </row>
    <row r="979" spans="1:17" hidden="1" x14ac:dyDescent="0.3">
      <c r="A979" t="s">
        <v>2111</v>
      </c>
      <c r="B979" t="s">
        <v>2112</v>
      </c>
      <c r="C979" t="s">
        <v>3131</v>
      </c>
      <c r="D979" t="s">
        <v>453</v>
      </c>
      <c r="E979">
        <v>2818.5075833999999</v>
      </c>
      <c r="F979">
        <v>496.95</v>
      </c>
      <c r="G979">
        <v>3.5615645545262198</v>
      </c>
      <c r="H979">
        <v>5.2485031889904201</v>
      </c>
      <c r="I979">
        <v>-20.0371128791503</v>
      </c>
      <c r="J979">
        <v>-2.3157341096222499</v>
      </c>
      <c r="K979">
        <v>521.48185976064701</v>
      </c>
      <c r="L979">
        <v>510.58691608616999</v>
      </c>
      <c r="M979">
        <v>32.3250951421305</v>
      </c>
      <c r="N979">
        <v>0.82420441392918098</v>
      </c>
      <c r="O979">
        <v>32.800080490995001</v>
      </c>
      <c r="P979">
        <v>28.994159636599601</v>
      </c>
      <c r="Q979">
        <v>2.3138282754960001E-3</v>
      </c>
    </row>
    <row r="980" spans="1:17" hidden="1" x14ac:dyDescent="0.3">
      <c r="A980" t="s">
        <v>2113</v>
      </c>
      <c r="B980" t="s">
        <v>2114</v>
      </c>
      <c r="C980" t="s">
        <v>3131</v>
      </c>
      <c r="D980" t="s">
        <v>299</v>
      </c>
      <c r="E980">
        <v>2809.8952913849998</v>
      </c>
      <c r="F980">
        <v>850.15</v>
      </c>
      <c r="G980">
        <v>38.335421866331799</v>
      </c>
      <c r="H980">
        <v>-3.3473503170961298</v>
      </c>
      <c r="I980">
        <v>88.262793567696306</v>
      </c>
      <c r="J980">
        <v>-2.0631360800229301</v>
      </c>
      <c r="K980">
        <v>830.88699237290803</v>
      </c>
      <c r="L980">
        <v>650.562127949147</v>
      </c>
      <c r="M980">
        <v>35.658306050632703</v>
      </c>
      <c r="N980">
        <v>0.51336306006728605</v>
      </c>
      <c r="O980">
        <v>13.8034464506263</v>
      </c>
      <c r="P980">
        <v>107.606837606837</v>
      </c>
      <c r="Q980">
        <v>-3.6736282243510998E-2</v>
      </c>
    </row>
    <row r="981" spans="1:17" hidden="1" x14ac:dyDescent="0.3">
      <c r="A981" t="s">
        <v>2115</v>
      </c>
      <c r="B981" t="s">
        <v>2116</v>
      </c>
      <c r="C981" t="s">
        <v>3131</v>
      </c>
      <c r="D981" t="s">
        <v>1990</v>
      </c>
      <c r="E981">
        <v>2808.32</v>
      </c>
      <c r="F981">
        <v>438.8</v>
      </c>
      <c r="G981">
        <v>59.526789290358998</v>
      </c>
      <c r="H981">
        <v>13.994379675937701</v>
      </c>
      <c r="I981">
        <v>37.983870514185803</v>
      </c>
      <c r="J981">
        <v>-5.8584709302159101</v>
      </c>
      <c r="K981">
        <v>421.89035818141201</v>
      </c>
      <c r="L981">
        <v>334.03768991452603</v>
      </c>
      <c r="M981">
        <v>35.165792313091302</v>
      </c>
      <c r="N981">
        <v>0.55947789310656204</v>
      </c>
      <c r="O981">
        <v>16.1121239744758</v>
      </c>
      <c r="P981">
        <v>93.261396168244801</v>
      </c>
      <c r="Q981">
        <v>0.19248280223115299</v>
      </c>
    </row>
    <row r="982" spans="1:17" hidden="1" x14ac:dyDescent="0.3">
      <c r="A982" t="s">
        <v>2117</v>
      </c>
      <c r="B982" t="s">
        <v>2118</v>
      </c>
      <c r="C982" t="s">
        <v>3131</v>
      </c>
      <c r="D982" t="s">
        <v>268</v>
      </c>
      <c r="E982">
        <v>2803.0871964490002</v>
      </c>
      <c r="F982">
        <v>94.97</v>
      </c>
      <c r="G982">
        <v>64.942605446719497</v>
      </c>
      <c r="H982">
        <v>10.2749057574521</v>
      </c>
      <c r="I982">
        <v>58.5269726798576</v>
      </c>
      <c r="J982">
        <v>3.90834233390264</v>
      </c>
      <c r="K982">
        <v>91.998553674163901</v>
      </c>
      <c r="L982">
        <v>70.986987405237997</v>
      </c>
      <c r="M982">
        <v>38.237479885743497</v>
      </c>
      <c r="N982">
        <v>0.72739506188370295</v>
      </c>
      <c r="O982">
        <v>18.353164157102199</v>
      </c>
      <c r="P982">
        <v>106.681175190424</v>
      </c>
      <c r="Q982">
        <v>7.2274180090251994E-2</v>
      </c>
    </row>
    <row r="983" spans="1:17" hidden="1" x14ac:dyDescent="0.3">
      <c r="A983" t="s">
        <v>2119</v>
      </c>
      <c r="B983" t="s">
        <v>2120</v>
      </c>
      <c r="C983" t="s">
        <v>3131</v>
      </c>
      <c r="D983" t="s">
        <v>2121</v>
      </c>
      <c r="E983">
        <v>2797.8353200000001</v>
      </c>
      <c r="F983">
        <v>284.2</v>
      </c>
      <c r="G983">
        <v>163.67019276363499</v>
      </c>
      <c r="H983">
        <v>7.8613399754863398</v>
      </c>
      <c r="I983">
        <v>65.008501674660906</v>
      </c>
      <c r="J983">
        <v>2.9071666631542898</v>
      </c>
      <c r="K983">
        <v>257.372916478408</v>
      </c>
      <c r="L983">
        <v>189.357609978818</v>
      </c>
      <c r="M983">
        <v>36.229154677900297</v>
      </c>
      <c r="N983">
        <v>0.150290130067077</v>
      </c>
      <c r="O983">
        <v>16.062631949331401</v>
      </c>
      <c r="P983">
        <v>219.86494091164801</v>
      </c>
    </row>
    <row r="984" spans="1:17" hidden="1" x14ac:dyDescent="0.3">
      <c r="A984" t="s">
        <v>2122</v>
      </c>
      <c r="B984" t="s">
        <v>2123</v>
      </c>
      <c r="C984" t="s">
        <v>3131</v>
      </c>
      <c r="D984" t="s">
        <v>21</v>
      </c>
      <c r="E984">
        <v>2797.144001875</v>
      </c>
      <c r="F984">
        <v>220.45</v>
      </c>
      <c r="G984">
        <v>-45.503179069705901</v>
      </c>
      <c r="H984">
        <v>-12.1727628275524</v>
      </c>
      <c r="I984">
        <v>-13.008439503632699</v>
      </c>
      <c r="J984">
        <v>-4.2084904613184202</v>
      </c>
      <c r="K984">
        <v>247.85941196640599</v>
      </c>
      <c r="L984">
        <v>235.84105930318501</v>
      </c>
      <c r="M984">
        <v>19.881821946087701</v>
      </c>
      <c r="N984">
        <v>0.32116328670667899</v>
      </c>
      <c r="O984">
        <v>45.157632116126102</v>
      </c>
      <c r="P984">
        <v>31.251488449630799</v>
      </c>
      <c r="Q984">
        <v>0.114353833999675</v>
      </c>
    </row>
    <row r="985" spans="1:17" hidden="1" x14ac:dyDescent="0.3">
      <c r="A985" t="s">
        <v>2124</v>
      </c>
      <c r="B985" t="s">
        <v>2125</v>
      </c>
      <c r="C985" t="s">
        <v>3131</v>
      </c>
      <c r="D985" t="s">
        <v>117</v>
      </c>
      <c r="E985">
        <v>2796.3629159849902</v>
      </c>
      <c r="F985">
        <v>156.15</v>
      </c>
      <c r="G985">
        <v>-29.677409817543001</v>
      </c>
      <c r="H985">
        <v>-2.1530512317951298</v>
      </c>
      <c r="I985">
        <v>-16.9183902937617</v>
      </c>
      <c r="J985">
        <v>-0.61784633492629104</v>
      </c>
      <c r="K985">
        <v>182.277873173487</v>
      </c>
      <c r="L985">
        <v>174.64825682408701</v>
      </c>
      <c r="M985">
        <v>20.284029534963501</v>
      </c>
      <c r="N985">
        <v>0.34743491070508797</v>
      </c>
      <c r="O985">
        <v>51.777137367915401</v>
      </c>
      <c r="P985">
        <v>21.8493952399531</v>
      </c>
      <c r="Q985">
        <v>8.8063390846198006E-2</v>
      </c>
    </row>
    <row r="986" spans="1:17" hidden="1" x14ac:dyDescent="0.3">
      <c r="A986" t="s">
        <v>2126</v>
      </c>
      <c r="B986" t="s">
        <v>2127</v>
      </c>
      <c r="C986" t="s">
        <v>3131</v>
      </c>
      <c r="D986" t="s">
        <v>138</v>
      </c>
      <c r="E986">
        <v>2795.7977663199999</v>
      </c>
      <c r="F986">
        <v>91.22</v>
      </c>
      <c r="G986">
        <v>16.260141572117501</v>
      </c>
      <c r="H986">
        <v>-5.3069279220320604</v>
      </c>
      <c r="I986">
        <v>-26.407466377587799</v>
      </c>
      <c r="J986">
        <v>-1.5093594608857801</v>
      </c>
      <c r="K986">
        <v>103.53062003516099</v>
      </c>
      <c r="L986">
        <v>103.25764321098301</v>
      </c>
      <c r="M986">
        <v>15.957223558071799</v>
      </c>
      <c r="N986">
        <v>0.37075888135259899</v>
      </c>
      <c r="O986">
        <v>77.263757947818405</v>
      </c>
      <c r="P986">
        <v>39.800766283524901</v>
      </c>
      <c r="Q986">
        <v>0.179826247643356</v>
      </c>
    </row>
    <row r="987" spans="1:17" hidden="1" x14ac:dyDescent="0.3">
      <c r="A987" t="s">
        <v>2128</v>
      </c>
      <c r="B987" t="s">
        <v>2129</v>
      </c>
      <c r="C987" t="s">
        <v>3131</v>
      </c>
      <c r="D987" t="s">
        <v>768</v>
      </c>
      <c r="E987">
        <v>2795.0117573000002</v>
      </c>
      <c r="F987">
        <v>681.65</v>
      </c>
      <c r="G987">
        <v>-24.534556211963299</v>
      </c>
      <c r="H987">
        <v>0.42139229664675898</v>
      </c>
      <c r="I987">
        <v>1.75553434314377</v>
      </c>
      <c r="J987">
        <v>0.37111656193531001</v>
      </c>
      <c r="K987">
        <v>717.12816427539894</v>
      </c>
      <c r="L987">
        <v>705.97304105311503</v>
      </c>
      <c r="M987">
        <v>27.071174871686502</v>
      </c>
      <c r="N987">
        <v>0.43744929694322399</v>
      </c>
      <c r="O987">
        <v>28.012909851096602</v>
      </c>
      <c r="P987">
        <v>21.462936564504599</v>
      </c>
      <c r="Q987">
        <v>-4.2882869408225999E-2</v>
      </c>
    </row>
    <row r="988" spans="1:17" x14ac:dyDescent="0.3">
      <c r="A988" t="s">
        <v>2130</v>
      </c>
      <c r="B988" t="s">
        <v>2131</v>
      </c>
      <c r="C988" t="s">
        <v>3127</v>
      </c>
      <c r="D988" t="s">
        <v>98</v>
      </c>
      <c r="E988">
        <v>2788.3625327999998</v>
      </c>
      <c r="F988">
        <v>648</v>
      </c>
      <c r="G988">
        <v>-41.389379723486002</v>
      </c>
      <c r="H988">
        <v>-2.5304948408176902</v>
      </c>
      <c r="I988">
        <v>-15.5190005820336</v>
      </c>
      <c r="J988">
        <v>0.93828809038509897</v>
      </c>
      <c r="K988">
        <v>696.64010295912306</v>
      </c>
      <c r="L988">
        <v>757.05300138324901</v>
      </c>
      <c r="M988">
        <v>32.058745341169299</v>
      </c>
      <c r="N988">
        <v>0.75341077391758504</v>
      </c>
      <c r="O988">
        <v>37.160493827160401</v>
      </c>
      <c r="P988">
        <v>4.7188106011635398</v>
      </c>
    </row>
    <row r="989" spans="1:17" hidden="1" x14ac:dyDescent="0.3">
      <c r="A989" t="s">
        <v>2132</v>
      </c>
      <c r="B989" t="s">
        <v>2133</v>
      </c>
      <c r="C989" t="s">
        <v>3131</v>
      </c>
      <c r="D989" t="s">
        <v>1342</v>
      </c>
      <c r="E989">
        <v>2786.3817549299902</v>
      </c>
      <c r="F989">
        <v>368.95</v>
      </c>
      <c r="G989">
        <v>16.134294454762401</v>
      </c>
      <c r="H989">
        <v>7.9347282793853102</v>
      </c>
      <c r="I989">
        <v>-2.5108918203599702</v>
      </c>
      <c r="J989">
        <v>2.7036623417352601</v>
      </c>
      <c r="K989">
        <v>391.453219558576</v>
      </c>
      <c r="L989">
        <v>355.90815990554898</v>
      </c>
      <c r="M989">
        <v>26.716977677440902</v>
      </c>
      <c r="N989">
        <v>0.41144398089159201</v>
      </c>
      <c r="O989">
        <v>22.469169264127899</v>
      </c>
      <c r="P989">
        <v>41.008981463787499</v>
      </c>
      <c r="Q989">
        <v>3.7768665844555002E-2</v>
      </c>
    </row>
    <row r="990" spans="1:17" hidden="1" x14ac:dyDescent="0.3">
      <c r="A990" t="s">
        <v>2134</v>
      </c>
      <c r="B990" t="s">
        <v>2135</v>
      </c>
      <c r="C990" t="s">
        <v>3131</v>
      </c>
      <c r="D990" t="s">
        <v>394</v>
      </c>
      <c r="E990">
        <v>2779.946555</v>
      </c>
      <c r="F990">
        <v>1622.9</v>
      </c>
      <c r="G990">
        <v>259.831725999708</v>
      </c>
      <c r="H990">
        <v>12.2708102661348</v>
      </c>
      <c r="I990">
        <v>76.284454774261306</v>
      </c>
      <c r="J990">
        <v>4.3846265055060396</v>
      </c>
      <c r="K990">
        <v>1626.7723400222101</v>
      </c>
      <c r="L990">
        <v>1298.5400034352999</v>
      </c>
      <c r="M990">
        <v>50.783380093448102</v>
      </c>
      <c r="N990">
        <v>0.78066100606118805</v>
      </c>
      <c r="O990">
        <v>34.278144063096903</v>
      </c>
      <c r="P990">
        <v>292.00483091787402</v>
      </c>
      <c r="Q990">
        <v>0.26359458473279301</v>
      </c>
    </row>
    <row r="991" spans="1:17" hidden="1" x14ac:dyDescent="0.3">
      <c r="A991" t="s">
        <v>2136</v>
      </c>
      <c r="B991" t="s">
        <v>2137</v>
      </c>
      <c r="C991" t="s">
        <v>3131</v>
      </c>
      <c r="D991" t="s">
        <v>192</v>
      </c>
      <c r="E991">
        <v>2766.2724727049999</v>
      </c>
      <c r="F991">
        <v>291.23</v>
      </c>
      <c r="G991">
        <v>-5.62758717489326</v>
      </c>
      <c r="H991">
        <v>26.252504323760402</v>
      </c>
      <c r="I991">
        <v>28.3967907000888</v>
      </c>
      <c r="J991">
        <v>19.747180498705099</v>
      </c>
      <c r="K991">
        <v>246.410683503353</v>
      </c>
      <c r="L991">
        <v>222.144666593398</v>
      </c>
      <c r="M991">
        <v>64.2174990255224</v>
      </c>
      <c r="N991">
        <v>2.6461102405538499</v>
      </c>
      <c r="O991">
        <v>13.8962332177316</v>
      </c>
      <c r="P991">
        <v>68.682305241818696</v>
      </c>
      <c r="Q991">
        <v>0.102209217076921</v>
      </c>
    </row>
    <row r="992" spans="1:17" hidden="1" x14ac:dyDescent="0.3">
      <c r="A992" t="s">
        <v>2138</v>
      </c>
      <c r="B992" t="s">
        <v>2139</v>
      </c>
      <c r="C992" t="s">
        <v>3131</v>
      </c>
      <c r="D992" t="s">
        <v>397</v>
      </c>
      <c r="E992">
        <v>2764.9946572499998</v>
      </c>
      <c r="F992">
        <v>1852.9</v>
      </c>
      <c r="G992">
        <v>-44.2314347700312</v>
      </c>
      <c r="H992">
        <v>4.0967110502967898</v>
      </c>
      <c r="I992">
        <v>-9.8708872189317791</v>
      </c>
      <c r="J992">
        <v>-0.73957004642523405</v>
      </c>
      <c r="K992">
        <v>1897.89259120115</v>
      </c>
      <c r="L992">
        <v>1954.74037566429</v>
      </c>
      <c r="M992">
        <v>33.883615250025102</v>
      </c>
      <c r="N992">
        <v>0.36518011733101002</v>
      </c>
      <c r="O992">
        <v>32.764855092017903</v>
      </c>
      <c r="P992">
        <v>9.6390532544378793</v>
      </c>
      <c r="Q992">
        <v>-7.4068061710150998E-2</v>
      </c>
    </row>
    <row r="993" spans="1:17" hidden="1" x14ac:dyDescent="0.3">
      <c r="A993" t="s">
        <v>2140</v>
      </c>
      <c r="B993" t="s">
        <v>2141</v>
      </c>
      <c r="C993" t="s">
        <v>3131</v>
      </c>
      <c r="D993" t="s">
        <v>72</v>
      </c>
      <c r="E993">
        <v>2755.7999</v>
      </c>
      <c r="F993">
        <v>1027.9000000000001</v>
      </c>
      <c r="G993">
        <v>309.95798789097501</v>
      </c>
      <c r="H993">
        <v>12.0572809969413</v>
      </c>
      <c r="I993">
        <v>-36.756338208605001</v>
      </c>
      <c r="J993">
        <v>-1.6597813037943601</v>
      </c>
      <c r="K993">
        <v>1063.4557395398199</v>
      </c>
      <c r="L993">
        <v>961.90614536895396</v>
      </c>
      <c r="M993">
        <v>31.4282084953443</v>
      </c>
      <c r="N993">
        <v>0.399502977625039</v>
      </c>
      <c r="O993">
        <v>54.489736355676598</v>
      </c>
      <c r="P993">
        <v>358.27017387427497</v>
      </c>
      <c r="Q993">
        <v>0.20370159907498001</v>
      </c>
    </row>
    <row r="994" spans="1:17" x14ac:dyDescent="0.3">
      <c r="A994" t="s">
        <v>2142</v>
      </c>
      <c r="B994" t="s">
        <v>2143</v>
      </c>
      <c r="C994" t="s">
        <v>3120</v>
      </c>
      <c r="D994" t="s">
        <v>171</v>
      </c>
      <c r="E994">
        <v>2751.5433172500002</v>
      </c>
      <c r="F994">
        <v>175.5</v>
      </c>
      <c r="G994">
        <v>-5.1419537960675497</v>
      </c>
      <c r="H994">
        <v>2.8604919051522599</v>
      </c>
      <c r="I994">
        <v>-33.3234690291603</v>
      </c>
      <c r="J994">
        <v>5.8052895386885002</v>
      </c>
      <c r="K994">
        <v>186.16990808432899</v>
      </c>
      <c r="L994">
        <v>185.83417395228699</v>
      </c>
      <c r="M994">
        <v>38.490668617015899</v>
      </c>
      <c r="N994">
        <v>0.57493127100061503</v>
      </c>
      <c r="O994">
        <v>61.253561253561202</v>
      </c>
      <c r="P994">
        <v>31.954887218045101</v>
      </c>
      <c r="Q994">
        <v>-1.4680733019804E-2</v>
      </c>
    </row>
    <row r="995" spans="1:17" hidden="1" x14ac:dyDescent="0.3">
      <c r="A995" t="s">
        <v>2144</v>
      </c>
      <c r="B995" t="s">
        <v>2145</v>
      </c>
      <c r="C995" t="s">
        <v>3131</v>
      </c>
      <c r="D995" t="s">
        <v>111</v>
      </c>
      <c r="E995">
        <v>2740.8178615400002</v>
      </c>
      <c r="F995">
        <v>480.7</v>
      </c>
      <c r="G995">
        <v>-19.389411404254599</v>
      </c>
      <c r="H995">
        <v>6.4446631307473004</v>
      </c>
      <c r="I995">
        <v>-8.3082316894657602</v>
      </c>
      <c r="J995">
        <v>7.5938383291956404</v>
      </c>
      <c r="K995">
        <v>500.84207799549199</v>
      </c>
      <c r="M995">
        <v>48.766249450919197</v>
      </c>
      <c r="N995">
        <v>0.70490279827444702</v>
      </c>
      <c r="O995">
        <v>30.5387975868525</v>
      </c>
      <c r="P995">
        <v>9.4489981785063701</v>
      </c>
    </row>
    <row r="996" spans="1:17" hidden="1" x14ac:dyDescent="0.3">
      <c r="A996" t="s">
        <v>2146</v>
      </c>
      <c r="B996" t="s">
        <v>2147</v>
      </c>
      <c r="C996" t="s">
        <v>3131</v>
      </c>
      <c r="D996" t="s">
        <v>220</v>
      </c>
      <c r="E996">
        <v>2739.56658444</v>
      </c>
      <c r="F996">
        <v>727.3</v>
      </c>
      <c r="G996">
        <v>35.562302891733303</v>
      </c>
      <c r="H996">
        <v>34.836048574161097</v>
      </c>
      <c r="I996">
        <v>15.211165387360699</v>
      </c>
      <c r="J996">
        <v>21.742336142936701</v>
      </c>
      <c r="K996">
        <v>635.69378607863803</v>
      </c>
      <c r="L996">
        <v>586.07081230554195</v>
      </c>
      <c r="M996">
        <v>64.769794374284004</v>
      </c>
      <c r="N996">
        <v>2.48395805717159</v>
      </c>
      <c r="O996">
        <v>11.7558091571566</v>
      </c>
      <c r="P996">
        <v>62.706935123042499</v>
      </c>
      <c r="Q996">
        <v>7.2278566305621003E-2</v>
      </c>
    </row>
    <row r="997" spans="1:17" hidden="1" x14ac:dyDescent="0.3">
      <c r="A997" t="s">
        <v>2148</v>
      </c>
      <c r="B997" t="s">
        <v>2149</v>
      </c>
      <c r="C997" t="s">
        <v>3131</v>
      </c>
      <c r="D997" t="s">
        <v>21</v>
      </c>
      <c r="E997">
        <v>2731.9299145</v>
      </c>
      <c r="F997">
        <v>688.25</v>
      </c>
      <c r="G997">
        <v>96.1162723192746</v>
      </c>
      <c r="H997">
        <v>-3.5113606599840601</v>
      </c>
      <c r="I997">
        <v>-1.67689243843125</v>
      </c>
      <c r="J997">
        <v>-6.2485416363026403</v>
      </c>
      <c r="K997">
        <v>747.12486266404699</v>
      </c>
      <c r="L997">
        <v>629.32978862812604</v>
      </c>
      <c r="M997">
        <v>19.808194720096498</v>
      </c>
      <c r="N997">
        <v>0.45626804657766901</v>
      </c>
      <c r="O997">
        <v>24.3516164184526</v>
      </c>
      <c r="P997">
        <v>130.530899346843</v>
      </c>
      <c r="Q997">
        <v>9.8217261456802998E-2</v>
      </c>
    </row>
    <row r="998" spans="1:17" hidden="1" x14ac:dyDescent="0.3">
      <c r="A998" t="s">
        <v>2150</v>
      </c>
      <c r="B998" t="s">
        <v>2151</v>
      </c>
      <c r="C998" t="s">
        <v>3131</v>
      </c>
      <c r="D998" t="s">
        <v>77</v>
      </c>
      <c r="E998">
        <v>2718.324875756</v>
      </c>
      <c r="F998">
        <v>207.97</v>
      </c>
      <c r="G998">
        <v>-36.110608027138603</v>
      </c>
      <c r="H998">
        <v>-1.1429063042588801</v>
      </c>
      <c r="I998">
        <v>-18.386599616100099</v>
      </c>
      <c r="J998">
        <v>-2.4260523839649202</v>
      </c>
      <c r="K998">
        <v>229.49337708191999</v>
      </c>
      <c r="L998">
        <v>233.700462005091</v>
      </c>
      <c r="M998">
        <v>15.1936884179175</v>
      </c>
      <c r="N998">
        <v>0.36121696373075302</v>
      </c>
      <c r="O998">
        <v>46.655767658796897</v>
      </c>
      <c r="P998">
        <v>7.2010309278350597</v>
      </c>
      <c r="Q998">
        <v>-7.4227995326985999E-2</v>
      </c>
    </row>
    <row r="999" spans="1:17" hidden="1" x14ac:dyDescent="0.3">
      <c r="A999" t="s">
        <v>2152</v>
      </c>
      <c r="B999" t="s">
        <v>2153</v>
      </c>
      <c r="C999" t="s">
        <v>3131</v>
      </c>
      <c r="D999" t="s">
        <v>192</v>
      </c>
      <c r="E999">
        <v>2716.4245512950001</v>
      </c>
      <c r="F999">
        <v>1902.55</v>
      </c>
      <c r="G999">
        <v>46.873482515695201</v>
      </c>
      <c r="H999">
        <v>-2.0389455203921698</v>
      </c>
      <c r="I999">
        <v>40.980493246430903</v>
      </c>
      <c r="J999">
        <v>-0.64787143596172003</v>
      </c>
      <c r="K999">
        <v>1958.86539953186</v>
      </c>
      <c r="L999">
        <v>1591.17718541162</v>
      </c>
      <c r="M999">
        <v>31.210473706010301</v>
      </c>
      <c r="N999">
        <v>0.34592323627738603</v>
      </c>
      <c r="O999">
        <v>29.231820451499299</v>
      </c>
      <c r="P999">
        <v>86.506224879913702</v>
      </c>
      <c r="Q999">
        <v>0.1288809710936</v>
      </c>
    </row>
    <row r="1000" spans="1:17" hidden="1" x14ac:dyDescent="0.3">
      <c r="A1000" t="s">
        <v>2154</v>
      </c>
      <c r="B1000" t="s">
        <v>2155</v>
      </c>
      <c r="C1000" t="s">
        <v>3131</v>
      </c>
      <c r="D1000" t="s">
        <v>146</v>
      </c>
      <c r="E1000">
        <v>2713.6470903750001</v>
      </c>
      <c r="F1000">
        <v>42.25</v>
      </c>
      <c r="G1000">
        <v>48.134717406006999</v>
      </c>
      <c r="H1000">
        <v>-7.3887925789985998</v>
      </c>
      <c r="I1000">
        <v>-7.1372804711211799</v>
      </c>
      <c r="J1000">
        <v>-0.17562647538960599</v>
      </c>
      <c r="K1000">
        <v>49.975461898684003</v>
      </c>
      <c r="L1000">
        <v>45.813185374815902</v>
      </c>
      <c r="M1000">
        <v>18.868065323978499</v>
      </c>
      <c r="N1000">
        <v>0.31045157791223799</v>
      </c>
      <c r="O1000">
        <v>60.828402366863898</v>
      </c>
      <c r="P1000">
        <v>71.052631578947299</v>
      </c>
      <c r="Q1000">
        <v>8.1092589525793998E-2</v>
      </c>
    </row>
    <row r="1001" spans="1:17" hidden="1" x14ac:dyDescent="0.3">
      <c r="A1001" t="s">
        <v>2156</v>
      </c>
      <c r="B1001" t="s">
        <v>2157</v>
      </c>
      <c r="C1001" t="s">
        <v>3131</v>
      </c>
      <c r="D1001" t="s">
        <v>192</v>
      </c>
      <c r="E1001">
        <v>2705.8746836250002</v>
      </c>
      <c r="F1001">
        <v>1790.55</v>
      </c>
      <c r="G1001">
        <v>-39.182009626056001</v>
      </c>
      <c r="H1001">
        <v>0.56533044706603897</v>
      </c>
      <c r="I1001">
        <v>-13.6049312554922</v>
      </c>
      <c r="J1001">
        <v>4.8789447525307603E-2</v>
      </c>
      <c r="K1001">
        <v>1919.6429565436999</v>
      </c>
      <c r="L1001">
        <v>1992.2741974442899</v>
      </c>
      <c r="M1001">
        <v>21.437513909228102</v>
      </c>
      <c r="N1001">
        <v>0.32053503546191198</v>
      </c>
      <c r="O1001">
        <v>37.387953422132803</v>
      </c>
      <c r="P1001">
        <v>2.7781763912406898</v>
      </c>
      <c r="Q1001">
        <v>1.7975820522477998E-2</v>
      </c>
    </row>
    <row r="1002" spans="1:17" hidden="1" x14ac:dyDescent="0.3">
      <c r="A1002" t="s">
        <v>2158</v>
      </c>
      <c r="B1002" t="s">
        <v>2159</v>
      </c>
      <c r="C1002" t="s">
        <v>3131</v>
      </c>
      <c r="D1002" t="s">
        <v>227</v>
      </c>
      <c r="E1002">
        <v>2683.3164699640001</v>
      </c>
      <c r="F1002">
        <v>150.28</v>
      </c>
      <c r="G1002">
        <v>109.800569321924</v>
      </c>
      <c r="H1002">
        <v>2.9669004557233798</v>
      </c>
      <c r="I1002">
        <v>104.05610325957601</v>
      </c>
      <c r="J1002">
        <v>18.324296818366001</v>
      </c>
      <c r="K1002">
        <v>116.04304034983601</v>
      </c>
      <c r="L1002">
        <v>86.728612071612005</v>
      </c>
      <c r="M1002">
        <v>70.532328790591095</v>
      </c>
      <c r="N1002">
        <v>0.86978206517710799</v>
      </c>
      <c r="O1002">
        <v>10.7199893532073</v>
      </c>
      <c r="P1002">
        <v>190.90205187766099</v>
      </c>
    </row>
    <row r="1003" spans="1:17" hidden="1" x14ac:dyDescent="0.3">
      <c r="A1003" t="s">
        <v>2160</v>
      </c>
      <c r="B1003" t="s">
        <v>2161</v>
      </c>
      <c r="C1003" t="s">
        <v>3131</v>
      </c>
      <c r="D1003" t="s">
        <v>2162</v>
      </c>
      <c r="E1003">
        <v>2677.22</v>
      </c>
      <c r="F1003">
        <v>956.15</v>
      </c>
      <c r="G1003">
        <v>93.515682790555005</v>
      </c>
      <c r="H1003">
        <v>17.4450761090288</v>
      </c>
      <c r="I1003">
        <v>7.72151911628925</v>
      </c>
      <c r="J1003">
        <v>-6.8770350423828397</v>
      </c>
      <c r="K1003">
        <v>1010.69281218084</v>
      </c>
      <c r="L1003">
        <v>898.07850249206695</v>
      </c>
      <c r="M1003">
        <v>33.086406138956796</v>
      </c>
      <c r="N1003">
        <v>1.4177911759048101</v>
      </c>
      <c r="O1003">
        <v>52.481305234534297</v>
      </c>
      <c r="P1003">
        <v>124.395681764843</v>
      </c>
      <c r="Q1003">
        <v>9.8927798304243003E-2</v>
      </c>
    </row>
    <row r="1004" spans="1:17" hidden="1" x14ac:dyDescent="0.3">
      <c r="A1004" t="s">
        <v>2163</v>
      </c>
      <c r="B1004" t="s">
        <v>2164</v>
      </c>
      <c r="C1004" t="s">
        <v>3131</v>
      </c>
      <c r="D1004" t="s">
        <v>77</v>
      </c>
      <c r="E1004">
        <v>2669.3126178000002</v>
      </c>
      <c r="F1004">
        <v>207.05</v>
      </c>
      <c r="G1004">
        <v>48.636476372573298</v>
      </c>
      <c r="H1004">
        <v>-4.4360582710990197</v>
      </c>
      <c r="I1004">
        <v>8.1474026305033593</v>
      </c>
      <c r="J1004">
        <v>-3.2293177597016398</v>
      </c>
      <c r="K1004">
        <v>236.931359803606</v>
      </c>
      <c r="L1004">
        <v>210.02238690758099</v>
      </c>
      <c r="M1004">
        <v>13.897295094324299</v>
      </c>
      <c r="N1004">
        <v>0.45339562947860801</v>
      </c>
      <c r="O1004">
        <v>36.097560975609703</v>
      </c>
      <c r="P1004">
        <v>69.922035289290093</v>
      </c>
      <c r="Q1004">
        <v>4.4236919794645002E-2</v>
      </c>
    </row>
    <row r="1005" spans="1:17" hidden="1" x14ac:dyDescent="0.3">
      <c r="A1005" t="s">
        <v>2165</v>
      </c>
      <c r="B1005" t="s">
        <v>2166</v>
      </c>
      <c r="C1005" t="s">
        <v>3131</v>
      </c>
      <c r="D1005" t="s">
        <v>80</v>
      </c>
      <c r="E1005">
        <v>2655.4143735399998</v>
      </c>
      <c r="F1005">
        <v>30.37</v>
      </c>
      <c r="G1005">
        <v>107.918134339258</v>
      </c>
      <c r="H1005">
        <v>12.7788756317773</v>
      </c>
      <c r="I1005">
        <v>28.483931650090899</v>
      </c>
      <c r="J1005">
        <v>-1.22341308094349</v>
      </c>
      <c r="K1005">
        <v>28.709496747624701</v>
      </c>
      <c r="L1005">
        <v>25.1014403504808</v>
      </c>
      <c r="M1005">
        <v>48.863505685502801</v>
      </c>
      <c r="N1005">
        <v>2.8002757878947002</v>
      </c>
      <c r="O1005">
        <v>14.916035561409201</v>
      </c>
      <c r="P1005">
        <v>182.62505722644499</v>
      </c>
      <c r="Q1005">
        <v>5.7927034272103002E-2</v>
      </c>
    </row>
    <row r="1006" spans="1:17" hidden="1" x14ac:dyDescent="0.3">
      <c r="A1006" t="s">
        <v>2167</v>
      </c>
      <c r="B1006" t="s">
        <v>2168</v>
      </c>
      <c r="C1006" t="s">
        <v>3131</v>
      </c>
      <c r="D1006" t="s">
        <v>122</v>
      </c>
      <c r="E1006">
        <v>2646.9902757999998</v>
      </c>
      <c r="F1006">
        <v>3839</v>
      </c>
      <c r="G1006">
        <v>26.8607164367825</v>
      </c>
      <c r="H1006">
        <v>-5.5560269060435896</v>
      </c>
      <c r="I1006">
        <v>-18.5727098502365</v>
      </c>
      <c r="J1006">
        <v>-3.2242601633222598</v>
      </c>
      <c r="K1006">
        <v>4089.31658235226</v>
      </c>
      <c r="L1006">
        <v>3891.1622633268998</v>
      </c>
      <c r="M1006">
        <v>26.053333789940599</v>
      </c>
      <c r="N1006">
        <v>0.54556039318207605</v>
      </c>
      <c r="O1006">
        <v>33.967178952852301</v>
      </c>
      <c r="P1006">
        <v>79.964372773298294</v>
      </c>
      <c r="Q1006">
        <v>0.135481991540887</v>
      </c>
    </row>
    <row r="1007" spans="1:17" hidden="1" x14ac:dyDescent="0.3">
      <c r="A1007" t="s">
        <v>2169</v>
      </c>
      <c r="B1007" t="s">
        <v>2170</v>
      </c>
      <c r="C1007" t="s">
        <v>3131</v>
      </c>
      <c r="D1007" t="s">
        <v>1660</v>
      </c>
      <c r="E1007">
        <v>2644.090741</v>
      </c>
      <c r="F1007">
        <v>67.66</v>
      </c>
      <c r="G1007">
        <v>2.6166333817893901</v>
      </c>
      <c r="H1007">
        <v>10.1259916724952</v>
      </c>
      <c r="I1007">
        <v>-2.9431806325208698</v>
      </c>
      <c r="J1007">
        <v>5.5751857634024704</v>
      </c>
      <c r="K1007">
        <v>64.4798582300851</v>
      </c>
      <c r="L1007">
        <v>60.958326252044699</v>
      </c>
      <c r="M1007">
        <v>53.860821394049402</v>
      </c>
      <c r="N1007">
        <v>1.0810514860375799</v>
      </c>
      <c r="O1007">
        <v>0.54685190659178295</v>
      </c>
      <c r="P1007">
        <v>29.196104640061101</v>
      </c>
      <c r="Q1007">
        <v>-2.7484158448541001E-2</v>
      </c>
    </row>
    <row r="1008" spans="1:17" hidden="1" x14ac:dyDescent="0.3">
      <c r="A1008" t="s">
        <v>2171</v>
      </c>
      <c r="B1008" t="s">
        <v>2172</v>
      </c>
      <c r="C1008" t="s">
        <v>3131</v>
      </c>
      <c r="D1008" t="s">
        <v>227</v>
      </c>
      <c r="E1008">
        <v>2643.8931376</v>
      </c>
      <c r="F1008">
        <v>425.36</v>
      </c>
      <c r="G1008">
        <v>-31.209984067124299</v>
      </c>
      <c r="H1008">
        <v>-1.1093012317951201</v>
      </c>
      <c r="I1008">
        <v>-20.7209038348151</v>
      </c>
      <c r="J1008">
        <v>-4.0062984135105202</v>
      </c>
      <c r="O1008">
        <v>20.721271393643001</v>
      </c>
      <c r="P1008">
        <v>5.7846306888833503</v>
      </c>
    </row>
    <row r="1009" spans="1:17" hidden="1" x14ac:dyDescent="0.3">
      <c r="A1009" t="s">
        <v>2173</v>
      </c>
      <c r="B1009" t="s">
        <v>2174</v>
      </c>
      <c r="C1009" t="s">
        <v>3131</v>
      </c>
      <c r="D1009" t="s">
        <v>227</v>
      </c>
      <c r="E1009">
        <v>2624.16</v>
      </c>
      <c r="F1009">
        <v>596.4</v>
      </c>
      <c r="G1009">
        <v>139.93024084422601</v>
      </c>
      <c r="H1009">
        <v>3.5133120598241399</v>
      </c>
      <c r="I1009">
        <v>62.262159040677801</v>
      </c>
      <c r="J1009">
        <v>-10.8759440221014</v>
      </c>
      <c r="K1009">
        <v>613.89066221736596</v>
      </c>
      <c r="L1009">
        <v>450.67970902766302</v>
      </c>
      <c r="M1009">
        <v>21.904870643623401</v>
      </c>
      <c r="N1009">
        <v>0.62484605687910599</v>
      </c>
      <c r="O1009">
        <v>27.0623742454728</v>
      </c>
      <c r="P1009">
        <v>162.211475049461</v>
      </c>
      <c r="Q1009">
        <v>0.191580727374731</v>
      </c>
    </row>
    <row r="1010" spans="1:17" hidden="1" x14ac:dyDescent="0.3">
      <c r="A1010" t="s">
        <v>2175</v>
      </c>
      <c r="B1010" t="s">
        <v>2176</v>
      </c>
      <c r="C1010" t="s">
        <v>3131</v>
      </c>
      <c r="D1010" t="s">
        <v>2177</v>
      </c>
      <c r="E1010">
        <v>2623.8797610050001</v>
      </c>
      <c r="F1010">
        <v>5313.85</v>
      </c>
      <c r="G1010">
        <v>61.249716261497902</v>
      </c>
      <c r="H1010">
        <v>12.936774391913</v>
      </c>
      <c r="I1010">
        <v>37.0395751265416</v>
      </c>
      <c r="J1010">
        <v>-3.1627420417582401</v>
      </c>
      <c r="K1010">
        <v>5471.1171124857601</v>
      </c>
      <c r="L1010">
        <v>4538.1349371279002</v>
      </c>
      <c r="M1010">
        <v>30.8724136082025</v>
      </c>
      <c r="N1010">
        <v>0.58031084258196397</v>
      </c>
      <c r="O1010">
        <v>21.249188441525401</v>
      </c>
      <c r="P1010">
        <v>93.230909090909094</v>
      </c>
      <c r="Q1010">
        <v>0.155510949715673</v>
      </c>
    </row>
    <row r="1011" spans="1:17" hidden="1" x14ac:dyDescent="0.3">
      <c r="A1011" t="s">
        <v>2178</v>
      </c>
      <c r="B1011" t="s">
        <v>2179</v>
      </c>
      <c r="C1011" t="s">
        <v>3131</v>
      </c>
      <c r="D1011" t="s">
        <v>265</v>
      </c>
      <c r="E1011">
        <v>2617.7144205</v>
      </c>
      <c r="F1011">
        <v>18001</v>
      </c>
      <c r="G1011">
        <v>14.559131561428501</v>
      </c>
      <c r="H1011">
        <v>5.6192427990081502</v>
      </c>
      <c r="I1011">
        <v>21.924774071854301</v>
      </c>
      <c r="J1011">
        <v>4.2628696127988803</v>
      </c>
      <c r="K1011">
        <v>18005.199840672201</v>
      </c>
      <c r="L1011">
        <v>16270.2047098721</v>
      </c>
      <c r="M1011">
        <v>44.675231873085998</v>
      </c>
      <c r="N1011">
        <v>0.78848710559129298</v>
      </c>
      <c r="O1011">
        <v>16.104660852174799</v>
      </c>
      <c r="P1011">
        <v>42.865079365079303</v>
      </c>
      <c r="Q1011">
        <v>0.15173033595068799</v>
      </c>
    </row>
    <row r="1012" spans="1:17" x14ac:dyDescent="0.3">
      <c r="A1012" t="s">
        <v>2180</v>
      </c>
      <c r="B1012" t="s">
        <v>2181</v>
      </c>
      <c r="C1012" t="s">
        <v>3114</v>
      </c>
      <c r="D1012" t="s">
        <v>69</v>
      </c>
      <c r="E1012">
        <v>2615.6400131310002</v>
      </c>
      <c r="F1012">
        <v>197.79</v>
      </c>
      <c r="G1012">
        <v>4.4648824203362203</v>
      </c>
      <c r="H1012">
        <v>-7.6660034549378997</v>
      </c>
      <c r="I1012">
        <v>-10.1695630963686</v>
      </c>
      <c r="J1012">
        <v>-2.2244413679372901</v>
      </c>
      <c r="K1012">
        <v>232.59357629281899</v>
      </c>
      <c r="L1012">
        <v>215.22171456857399</v>
      </c>
      <c r="M1012">
        <v>17.825434743715199</v>
      </c>
      <c r="N1012">
        <v>0.37688804086873101</v>
      </c>
      <c r="O1012">
        <v>48.414985590778102</v>
      </c>
      <c r="P1012">
        <v>27.277992277992201</v>
      </c>
      <c r="Q1012">
        <v>2.0485459631708999E-2</v>
      </c>
    </row>
    <row r="1013" spans="1:17" hidden="1" x14ac:dyDescent="0.3">
      <c r="A1013" t="s">
        <v>2182</v>
      </c>
      <c r="B1013" t="s">
        <v>2183</v>
      </c>
      <c r="C1013" t="s">
        <v>3131</v>
      </c>
      <c r="D1013" t="s">
        <v>273</v>
      </c>
      <c r="E1013">
        <v>2612.632273188</v>
      </c>
      <c r="F1013">
        <v>2.04</v>
      </c>
      <c r="G1013">
        <v>113.664827668941</v>
      </c>
      <c r="H1013">
        <v>-6.0434093585168798</v>
      </c>
      <c r="I1013">
        <v>7.0099056760649603</v>
      </c>
      <c r="J1013">
        <v>-5.3896798512452797</v>
      </c>
      <c r="K1013">
        <v>2.4296715087527301</v>
      </c>
      <c r="L1013">
        <v>2.1840609557930502</v>
      </c>
      <c r="M1013">
        <v>21.820090522876299</v>
      </c>
      <c r="N1013">
        <v>0.45105922612379301</v>
      </c>
      <c r="O1013">
        <v>112.254901960784</v>
      </c>
      <c r="P1013">
        <v>140</v>
      </c>
      <c r="Q1013">
        <v>5.2389264706952002E-2</v>
      </c>
    </row>
    <row r="1014" spans="1:17" hidden="1" x14ac:dyDescent="0.3">
      <c r="A1014" t="s">
        <v>2184</v>
      </c>
      <c r="B1014" t="s">
        <v>2185</v>
      </c>
      <c r="C1014" t="s">
        <v>3131</v>
      </c>
      <c r="D1014" t="s">
        <v>253</v>
      </c>
      <c r="E1014">
        <v>2607.0212602749998</v>
      </c>
      <c r="F1014">
        <v>243.05</v>
      </c>
      <c r="G1014">
        <v>-18.724891784731099</v>
      </c>
      <c r="H1014">
        <v>-4.3000193231644896</v>
      </c>
      <c r="I1014">
        <v>-20.792348315378199</v>
      </c>
      <c r="J1014">
        <v>0.89444295953414898</v>
      </c>
      <c r="K1014">
        <v>269.83816659448701</v>
      </c>
      <c r="L1014">
        <v>267.97569789999301</v>
      </c>
      <c r="M1014">
        <v>17.485478611584199</v>
      </c>
      <c r="N1014">
        <v>0.54882953097741005</v>
      </c>
      <c r="O1014">
        <v>39.683192758691597</v>
      </c>
      <c r="P1014">
        <v>15.5455193724744</v>
      </c>
      <c r="Q1014">
        <v>4.7854307617713997E-2</v>
      </c>
    </row>
    <row r="1015" spans="1:17" hidden="1" x14ac:dyDescent="0.3">
      <c r="A1015" t="s">
        <v>2186</v>
      </c>
      <c r="B1015" t="s">
        <v>2187</v>
      </c>
      <c r="C1015" t="s">
        <v>3131</v>
      </c>
      <c r="D1015" t="s">
        <v>133</v>
      </c>
      <c r="E1015">
        <v>2604.6748828929999</v>
      </c>
      <c r="F1015">
        <v>140.29</v>
      </c>
      <c r="G1015">
        <v>-37.511532581336198</v>
      </c>
      <c r="H1015">
        <v>-11.7549559936998</v>
      </c>
      <c r="I1015">
        <v>-24.978139318853302</v>
      </c>
      <c r="J1015">
        <v>-3.8970360163298801</v>
      </c>
      <c r="M1015">
        <v>27.1954583560101</v>
      </c>
      <c r="O1015">
        <v>35.433744386627602</v>
      </c>
      <c r="P1015">
        <v>0.89176555195971097</v>
      </c>
    </row>
    <row r="1016" spans="1:17" x14ac:dyDescent="0.3">
      <c r="A1016" t="s">
        <v>2188</v>
      </c>
      <c r="B1016" t="s">
        <v>2189</v>
      </c>
      <c r="C1016" t="s">
        <v>3114</v>
      </c>
      <c r="D1016" t="s">
        <v>433</v>
      </c>
      <c r="E1016">
        <v>2586.8287607980001</v>
      </c>
      <c r="F1016">
        <v>77.86</v>
      </c>
      <c r="G1016">
        <v>-21.667057962618099</v>
      </c>
      <c r="H1016">
        <v>-9.4148284838293801</v>
      </c>
      <c r="I1016">
        <v>-23.812624216949501</v>
      </c>
      <c r="J1016">
        <v>-4.4436213923429904</v>
      </c>
      <c r="K1016">
        <v>84.855935043581198</v>
      </c>
      <c r="L1016">
        <v>85.858225714884199</v>
      </c>
      <c r="M1016">
        <v>27.2296193707665</v>
      </c>
      <c r="N1016">
        <v>0.26376512263704799</v>
      </c>
      <c r="O1016">
        <v>54.122784484973003</v>
      </c>
      <c r="P1016">
        <v>24.476418864907998</v>
      </c>
      <c r="Q1016">
        <v>-3.5167838760996002E-2</v>
      </c>
    </row>
    <row r="1017" spans="1:17" hidden="1" x14ac:dyDescent="0.3">
      <c r="A1017" t="s">
        <v>2190</v>
      </c>
      <c r="B1017" t="s">
        <v>2191</v>
      </c>
      <c r="C1017" t="s">
        <v>3131</v>
      </c>
      <c r="D1017" t="s">
        <v>133</v>
      </c>
      <c r="E1017">
        <v>2582.2891333889902</v>
      </c>
      <c r="F1017">
        <v>10.39</v>
      </c>
      <c r="G1017">
        <v>290.37593878005202</v>
      </c>
      <c r="H1017">
        <v>-4.4599267757463803</v>
      </c>
      <c r="I1017">
        <v>-15.106977440818101</v>
      </c>
      <c r="J1017">
        <v>-3.0377641559115802</v>
      </c>
      <c r="K1017">
        <v>10.8115683618636</v>
      </c>
      <c r="L1017">
        <v>9.9091311906577406</v>
      </c>
      <c r="M1017">
        <v>28.861173111560198</v>
      </c>
      <c r="N1017">
        <v>0.72949001932218704</v>
      </c>
      <c r="O1017">
        <v>90.567853705486002</v>
      </c>
      <c r="P1017">
        <v>351.739130434782</v>
      </c>
      <c r="Q1017">
        <v>0.14237966732350499</v>
      </c>
    </row>
    <row r="1018" spans="1:17" hidden="1" x14ac:dyDescent="0.3">
      <c r="A1018" t="s">
        <v>2192</v>
      </c>
      <c r="B1018" t="s">
        <v>2193</v>
      </c>
      <c r="C1018" t="s">
        <v>3131</v>
      </c>
      <c r="D1018" t="s">
        <v>1323</v>
      </c>
      <c r="E1018">
        <v>2580.8388</v>
      </c>
      <c r="F1018">
        <v>999.99</v>
      </c>
      <c r="G1018">
        <v>-25.223061209947002</v>
      </c>
      <c r="H1018">
        <v>5.1126154348715396</v>
      </c>
      <c r="I1018">
        <v>-9.5615228953636002</v>
      </c>
      <c r="J1018">
        <v>2.33464203716674</v>
      </c>
      <c r="K1018">
        <v>999.99508697896397</v>
      </c>
      <c r="L1018">
        <v>999.99614739120796</v>
      </c>
      <c r="M1018">
        <v>55.379180563809697</v>
      </c>
      <c r="N1018">
        <v>0.82487053718137604</v>
      </c>
      <c r="O1018">
        <v>3.0010300103000902</v>
      </c>
      <c r="P1018">
        <v>3.09175257731959</v>
      </c>
      <c r="Q1018">
        <v>-0.101916752053546</v>
      </c>
    </row>
    <row r="1019" spans="1:17" hidden="1" x14ac:dyDescent="0.3">
      <c r="A1019" t="s">
        <v>2194</v>
      </c>
      <c r="B1019" t="s">
        <v>2195</v>
      </c>
      <c r="C1019" t="s">
        <v>3131</v>
      </c>
      <c r="D1019" t="s">
        <v>253</v>
      </c>
      <c r="E1019">
        <v>2569.6193395400001</v>
      </c>
      <c r="F1019">
        <v>795.8</v>
      </c>
      <c r="G1019">
        <v>-5.5046367595154697</v>
      </c>
      <c r="H1019">
        <v>-1.18121591991569E-2</v>
      </c>
      <c r="I1019">
        <v>29.212563773046799</v>
      </c>
      <c r="J1019">
        <v>1.63154274723296</v>
      </c>
      <c r="K1019">
        <v>787.81721088321206</v>
      </c>
      <c r="L1019">
        <v>693.61340628232199</v>
      </c>
      <c r="M1019">
        <v>34.732405026455801</v>
      </c>
      <c r="N1019">
        <v>0.80160244430499605</v>
      </c>
      <c r="O1019">
        <v>13.395325458657901</v>
      </c>
      <c r="P1019">
        <v>50.7054256225736</v>
      </c>
      <c r="Q1019">
        <v>6.98122203783E-3</v>
      </c>
    </row>
    <row r="1020" spans="1:17" hidden="1" x14ac:dyDescent="0.3">
      <c r="A1020" t="s">
        <v>2196</v>
      </c>
      <c r="B1020" t="s">
        <v>2197</v>
      </c>
      <c r="C1020" t="s">
        <v>3131</v>
      </c>
      <c r="D1020" t="s">
        <v>51</v>
      </c>
      <c r="E1020">
        <v>2568.33670394</v>
      </c>
      <c r="F1020">
        <v>1040.2</v>
      </c>
      <c r="G1020">
        <v>25.671710158888001</v>
      </c>
      <c r="H1020">
        <v>8.0969883564867509</v>
      </c>
      <c r="I1020">
        <v>-7.76576030789969</v>
      </c>
      <c r="J1020">
        <v>0.20471652926607001</v>
      </c>
      <c r="K1020">
        <v>1090.61235138694</v>
      </c>
      <c r="L1020">
        <v>1025.80285268428</v>
      </c>
      <c r="M1020">
        <v>35.8212243385113</v>
      </c>
      <c r="N1020">
        <v>0.80800543936607605</v>
      </c>
      <c r="O1020">
        <v>19.9769275139396</v>
      </c>
      <c r="P1020">
        <v>73.381115092924404</v>
      </c>
      <c r="Q1020">
        <v>2.7119974399448001E-2</v>
      </c>
    </row>
    <row r="1021" spans="1:17" hidden="1" x14ac:dyDescent="0.3">
      <c r="A1021" t="s">
        <v>2198</v>
      </c>
      <c r="B1021" t="s">
        <v>2199</v>
      </c>
      <c r="C1021" t="s">
        <v>3131</v>
      </c>
      <c r="D1021" t="s">
        <v>268</v>
      </c>
      <c r="E1021">
        <v>2554.1943744499999</v>
      </c>
      <c r="F1021">
        <v>475.1</v>
      </c>
      <c r="G1021">
        <v>86.279427889801198</v>
      </c>
      <c r="H1021">
        <v>-1.1029809083070701</v>
      </c>
      <c r="I1021">
        <v>-14.4692527700683</v>
      </c>
      <c r="J1021">
        <v>-3.1096217177963799</v>
      </c>
      <c r="K1021">
        <v>546.81663139776902</v>
      </c>
      <c r="L1021">
        <v>490.620148576622</v>
      </c>
      <c r="M1021">
        <v>24.338035481373801</v>
      </c>
      <c r="N1021">
        <v>0.84618786769454502</v>
      </c>
      <c r="O1021">
        <v>91.286045043148704</v>
      </c>
      <c r="P1021">
        <v>113.81638163816299</v>
      </c>
      <c r="Q1021">
        <v>0.17940572826623299</v>
      </c>
    </row>
    <row r="1022" spans="1:17" hidden="1" x14ac:dyDescent="0.3">
      <c r="A1022" t="s">
        <v>2200</v>
      </c>
      <c r="B1022" t="s">
        <v>2201</v>
      </c>
      <c r="C1022" t="s">
        <v>3131</v>
      </c>
      <c r="D1022" t="s">
        <v>1522</v>
      </c>
      <c r="E1022">
        <v>2547.02</v>
      </c>
      <c r="F1022">
        <v>158.19999999999999</v>
      </c>
      <c r="G1022">
        <v>132.91547366377301</v>
      </c>
      <c r="H1022">
        <v>11.1645708488842</v>
      </c>
      <c r="I1022">
        <v>159.25750854048999</v>
      </c>
      <c r="J1022">
        <v>-2.5486767289001002</v>
      </c>
      <c r="K1022">
        <v>155.78778884046599</v>
      </c>
      <c r="L1022">
        <v>109.33811234632699</v>
      </c>
      <c r="M1022">
        <v>24.4433456613422</v>
      </c>
      <c r="N1022">
        <v>5.7606263943245299E-2</v>
      </c>
      <c r="O1022">
        <v>31.3211125158027</v>
      </c>
      <c r="P1022">
        <v>204.17227456258399</v>
      </c>
      <c r="Q1022">
        <v>0.186572268378252</v>
      </c>
    </row>
    <row r="1023" spans="1:17" hidden="1" x14ac:dyDescent="0.3">
      <c r="A1023" t="s">
        <v>2202</v>
      </c>
      <c r="B1023" t="s">
        <v>2203</v>
      </c>
      <c r="C1023" t="s">
        <v>3131</v>
      </c>
      <c r="D1023" t="s">
        <v>146</v>
      </c>
      <c r="E1023">
        <v>2543.5019750000001</v>
      </c>
      <c r="F1023">
        <v>455.05</v>
      </c>
      <c r="G1023">
        <v>-37.077673387247501</v>
      </c>
      <c r="H1023">
        <v>-0.90645145476057198</v>
      </c>
      <c r="I1023">
        <v>-5.5263148478098696</v>
      </c>
      <c r="J1023">
        <v>-4.3370632768429296</v>
      </c>
      <c r="K1023">
        <v>467.102069662242</v>
      </c>
      <c r="L1023">
        <v>450.70341123539401</v>
      </c>
      <c r="M1023">
        <v>26.888748767825</v>
      </c>
      <c r="N1023">
        <v>0.62391857483713098</v>
      </c>
      <c r="O1023">
        <v>26.579496758597902</v>
      </c>
      <c r="P1023">
        <v>40.015384615384598</v>
      </c>
      <c r="Q1023">
        <v>0.22571901408185599</v>
      </c>
    </row>
    <row r="1024" spans="1:17" hidden="1" x14ac:dyDescent="0.3">
      <c r="A1024" t="s">
        <v>2204</v>
      </c>
      <c r="B1024" t="s">
        <v>2205</v>
      </c>
      <c r="C1024" t="s">
        <v>3131</v>
      </c>
      <c r="D1024" t="s">
        <v>611</v>
      </c>
      <c r="E1024">
        <v>2539.152681</v>
      </c>
      <c r="F1024">
        <v>584.35</v>
      </c>
      <c r="G1024">
        <v>-13.225977846684</v>
      </c>
      <c r="H1024">
        <v>2.4490889501203301</v>
      </c>
      <c r="I1024">
        <v>5.6607979170193197</v>
      </c>
      <c r="J1024">
        <v>1.1864041204661</v>
      </c>
      <c r="K1024">
        <v>611.16014871333903</v>
      </c>
      <c r="L1024">
        <v>581.37974977122701</v>
      </c>
      <c r="M1024">
        <v>36.479170209189498</v>
      </c>
      <c r="N1024">
        <v>0.41287381026432102</v>
      </c>
      <c r="O1024">
        <v>19.791221014802701</v>
      </c>
      <c r="P1024">
        <v>28.428571428571399</v>
      </c>
      <c r="Q1024">
        <v>2.0603686706045E-2</v>
      </c>
    </row>
    <row r="1025" spans="1:17" hidden="1" x14ac:dyDescent="0.3">
      <c r="A1025" t="s">
        <v>2206</v>
      </c>
      <c r="B1025" t="s">
        <v>2207</v>
      </c>
      <c r="C1025" t="s">
        <v>3131</v>
      </c>
      <c r="D1025" t="s">
        <v>268</v>
      </c>
      <c r="E1025">
        <v>2529.4091426059999</v>
      </c>
      <c r="F1025">
        <v>99.46</v>
      </c>
      <c r="G1025">
        <v>14.0386115911127</v>
      </c>
      <c r="H1025">
        <v>8.5763954407406509</v>
      </c>
      <c r="I1025">
        <v>3.6541856988310402</v>
      </c>
      <c r="J1025">
        <v>1.1861093268863601</v>
      </c>
      <c r="K1025">
        <v>100.588957957853</v>
      </c>
      <c r="L1025">
        <v>91.412942020206401</v>
      </c>
      <c r="M1025">
        <v>39.116590214578302</v>
      </c>
      <c r="N1025">
        <v>1.25806308129004</v>
      </c>
      <c r="O1025">
        <v>16.579529459079001</v>
      </c>
      <c r="P1025">
        <v>39.299719887955099</v>
      </c>
      <c r="Q1025">
        <v>-2.8052648484099E-2</v>
      </c>
    </row>
    <row r="1026" spans="1:17" hidden="1" x14ac:dyDescent="0.3">
      <c r="A1026" t="s">
        <v>2208</v>
      </c>
      <c r="B1026" t="s">
        <v>2209</v>
      </c>
      <c r="C1026" t="s">
        <v>3131</v>
      </c>
      <c r="D1026" t="s">
        <v>117</v>
      </c>
      <c r="E1026">
        <v>2529.2972076330002</v>
      </c>
      <c r="F1026">
        <v>187.43</v>
      </c>
      <c r="G1026">
        <v>65.696991411631799</v>
      </c>
      <c r="H1026">
        <v>23.9784486706819</v>
      </c>
      <c r="I1026">
        <v>25.086465610383499</v>
      </c>
      <c r="J1026">
        <v>13.9632934274294</v>
      </c>
      <c r="K1026">
        <v>178.964932921133</v>
      </c>
      <c r="L1026">
        <v>156.26829382660901</v>
      </c>
      <c r="M1026">
        <v>51.113471830150999</v>
      </c>
      <c r="N1026">
        <v>1.6149273179593899</v>
      </c>
      <c r="O1026">
        <v>14.7094915435095</v>
      </c>
      <c r="P1026">
        <v>99.181721572794899</v>
      </c>
      <c r="Q1026">
        <v>0.18685601209743899</v>
      </c>
    </row>
    <row r="1027" spans="1:17" hidden="1" x14ac:dyDescent="0.3">
      <c r="A1027" t="s">
        <v>2210</v>
      </c>
      <c r="B1027" t="s">
        <v>2211</v>
      </c>
      <c r="C1027" t="s">
        <v>3131</v>
      </c>
      <c r="D1027" t="s">
        <v>200</v>
      </c>
      <c r="E1027">
        <v>2528.5583473500001</v>
      </c>
      <c r="F1027">
        <v>1747.25</v>
      </c>
      <c r="G1027">
        <v>10.9606620848073</v>
      </c>
      <c r="H1027">
        <v>-0.86457471165528299</v>
      </c>
      <c r="I1027">
        <v>-28.6216053523979</v>
      </c>
      <c r="J1027">
        <v>1.6101680058394401</v>
      </c>
      <c r="K1027">
        <v>1909.9296484791701</v>
      </c>
      <c r="L1027">
        <v>1859.49356001246</v>
      </c>
      <c r="M1027">
        <v>30.882644424378501</v>
      </c>
      <c r="N1027">
        <v>0.42295224813627802</v>
      </c>
      <c r="O1027">
        <v>41.9373300901416</v>
      </c>
      <c r="P1027">
        <v>46.219507092346902</v>
      </c>
      <c r="Q1027">
        <v>9.3721048671040003E-2</v>
      </c>
    </row>
    <row r="1028" spans="1:17" x14ac:dyDescent="0.3">
      <c r="A1028" t="s">
        <v>2212</v>
      </c>
      <c r="B1028" t="s">
        <v>2213</v>
      </c>
      <c r="C1028" t="s">
        <v>3122</v>
      </c>
      <c r="D1028" t="s">
        <v>265</v>
      </c>
      <c r="E1028">
        <v>2527.7414079999999</v>
      </c>
      <c r="F1028">
        <v>260.8</v>
      </c>
      <c r="G1028">
        <v>-21.89777781291</v>
      </c>
      <c r="H1028">
        <v>-9.8547389955081997</v>
      </c>
      <c r="I1028">
        <v>-27.997801237818599</v>
      </c>
      <c r="J1028">
        <v>-3.0683361356901502</v>
      </c>
      <c r="K1028">
        <v>300.54161232469801</v>
      </c>
      <c r="L1028">
        <v>304.07258501063899</v>
      </c>
      <c r="M1028">
        <v>8.2614714575421697</v>
      </c>
      <c r="N1028">
        <v>1.1589332267436501</v>
      </c>
      <c r="O1028">
        <v>53.968558282208498</v>
      </c>
      <c r="P1028">
        <v>6.38384662451561</v>
      </c>
      <c r="Q1028">
        <v>7.2717635869035999E-2</v>
      </c>
    </row>
    <row r="1029" spans="1:17" hidden="1" x14ac:dyDescent="0.3">
      <c r="A1029" t="s">
        <v>2214</v>
      </c>
      <c r="B1029" t="s">
        <v>2215</v>
      </c>
      <c r="C1029" t="s">
        <v>3131</v>
      </c>
      <c r="D1029" t="s">
        <v>138</v>
      </c>
      <c r="E1029">
        <v>2508.9291985999998</v>
      </c>
      <c r="F1029">
        <v>3419.95</v>
      </c>
      <c r="G1029">
        <v>377.51735261033099</v>
      </c>
      <c r="H1029">
        <v>-13.557436213233601</v>
      </c>
      <c r="I1029">
        <v>79.307730176567901</v>
      </c>
      <c r="J1029">
        <v>-10.5699075893007</v>
      </c>
      <c r="K1029">
        <v>3260.0441425312301</v>
      </c>
      <c r="L1029">
        <v>2110.3464507414601</v>
      </c>
      <c r="M1029">
        <v>35.3567787283596</v>
      </c>
      <c r="N1029">
        <v>0.73434019970104403</v>
      </c>
      <c r="O1029">
        <v>42.651208350999198</v>
      </c>
      <c r="P1029">
        <v>500.04386349679697</v>
      </c>
      <c r="Q1029">
        <v>0.24536731583038099</v>
      </c>
    </row>
    <row r="1030" spans="1:17" x14ac:dyDescent="0.3">
      <c r="A1030" t="s">
        <v>2216</v>
      </c>
      <c r="B1030" t="s">
        <v>2217</v>
      </c>
      <c r="C1030" t="s">
        <v>3122</v>
      </c>
      <c r="D1030" t="s">
        <v>1627</v>
      </c>
      <c r="E1030">
        <v>2502.1732913999999</v>
      </c>
      <c r="F1030">
        <v>605.4</v>
      </c>
      <c r="G1030">
        <v>-36.069033286986198</v>
      </c>
      <c r="H1030">
        <v>7.4132949220510298</v>
      </c>
      <c r="I1030">
        <v>-30.465625325465499</v>
      </c>
      <c r="J1030">
        <v>-0.94466099313628704</v>
      </c>
      <c r="K1030">
        <v>630.67854514800797</v>
      </c>
      <c r="L1030">
        <v>673.35446403077697</v>
      </c>
      <c r="M1030">
        <v>29.0972437118484</v>
      </c>
      <c r="N1030">
        <v>0.65315224512872305</v>
      </c>
      <c r="O1030">
        <v>49.487941856623699</v>
      </c>
      <c r="P1030">
        <v>11.8625277161862</v>
      </c>
    </row>
    <row r="1031" spans="1:17" hidden="1" x14ac:dyDescent="0.3">
      <c r="A1031" t="s">
        <v>2218</v>
      </c>
      <c r="B1031" t="s">
        <v>2219</v>
      </c>
      <c r="C1031" t="s">
        <v>3131</v>
      </c>
      <c r="D1031" t="s">
        <v>366</v>
      </c>
      <c r="E1031">
        <v>2499.5475974999999</v>
      </c>
      <c r="F1031">
        <v>1047</v>
      </c>
      <c r="G1031">
        <v>7.1051218957528501</v>
      </c>
      <c r="H1031">
        <v>31.281893852845901</v>
      </c>
      <c r="I1031">
        <v>7.6705899699370201</v>
      </c>
      <c r="J1031">
        <v>0.39144761772480302</v>
      </c>
      <c r="K1031">
        <v>982.55786430040303</v>
      </c>
      <c r="L1031">
        <v>939.89230992966395</v>
      </c>
      <c r="M1031">
        <v>39.304789803763597</v>
      </c>
      <c r="N1031">
        <v>0.53823050256202598</v>
      </c>
      <c r="O1031">
        <v>38.490926456542503</v>
      </c>
      <c r="P1031">
        <v>40.216954600241003</v>
      </c>
      <c r="Q1031">
        <v>3.5486510213380999E-2</v>
      </c>
    </row>
    <row r="1032" spans="1:17" hidden="1" x14ac:dyDescent="0.3">
      <c r="A1032" t="s">
        <v>2220</v>
      </c>
      <c r="B1032" t="s">
        <v>2221</v>
      </c>
      <c r="C1032" t="s">
        <v>3131</v>
      </c>
      <c r="D1032" t="s">
        <v>962</v>
      </c>
      <c r="E1032">
        <v>2494.3217785000002</v>
      </c>
      <c r="F1032">
        <v>957.5</v>
      </c>
      <c r="G1032">
        <v>340.91075205326302</v>
      </c>
      <c r="H1032">
        <v>3.9273409250676199</v>
      </c>
      <c r="I1032">
        <v>157.2258830673</v>
      </c>
      <c r="J1032">
        <v>-4.1172433144818603</v>
      </c>
      <c r="K1032">
        <v>938.05222790653295</v>
      </c>
      <c r="L1032">
        <v>616.66435236160498</v>
      </c>
      <c r="M1032">
        <v>39.049188015907703</v>
      </c>
      <c r="N1032">
        <v>0.39974929890800998</v>
      </c>
      <c r="O1032">
        <v>24.281984334203599</v>
      </c>
      <c r="P1032">
        <v>400.71904824159998</v>
      </c>
    </row>
    <row r="1033" spans="1:17" hidden="1" x14ac:dyDescent="0.3">
      <c r="A1033" t="s">
        <v>2222</v>
      </c>
      <c r="B1033" t="s">
        <v>2223</v>
      </c>
      <c r="C1033" t="s">
        <v>3131</v>
      </c>
      <c r="D1033" t="s">
        <v>51</v>
      </c>
      <c r="E1033">
        <v>2494.1091013290002</v>
      </c>
      <c r="F1033">
        <v>114.37</v>
      </c>
      <c r="G1033">
        <v>62.821740306770401</v>
      </c>
      <c r="H1033">
        <v>-14.3041143655864</v>
      </c>
      <c r="I1033">
        <v>0.35678561016258897</v>
      </c>
      <c r="J1033">
        <v>-9.5914226750248908</v>
      </c>
      <c r="K1033">
        <v>138.847897540243</v>
      </c>
      <c r="L1033">
        <v>119.326028385613</v>
      </c>
      <c r="M1033">
        <v>13.277513918834799</v>
      </c>
      <c r="N1033">
        <v>0.48365635459963602</v>
      </c>
      <c r="O1033">
        <v>48.028329107283298</v>
      </c>
      <c r="P1033">
        <v>88.2633744855967</v>
      </c>
      <c r="Q1033">
        <v>2.2143418926253999E-2</v>
      </c>
    </row>
    <row r="1034" spans="1:17" hidden="1" x14ac:dyDescent="0.3">
      <c r="A1034" t="s">
        <v>2224</v>
      </c>
      <c r="B1034" t="s">
        <v>2225</v>
      </c>
      <c r="C1034" t="s">
        <v>3131</v>
      </c>
      <c r="D1034" t="s">
        <v>253</v>
      </c>
      <c r="E1034">
        <v>2490.1305000000002</v>
      </c>
      <c r="F1034">
        <v>5290</v>
      </c>
      <c r="G1034">
        <v>64.196409536115596</v>
      </c>
      <c r="H1034">
        <v>31.6737698419056</v>
      </c>
      <c r="I1034">
        <v>49.6319769541699</v>
      </c>
      <c r="J1034">
        <v>3.67987680600416</v>
      </c>
      <c r="K1034">
        <v>4535.1906192794304</v>
      </c>
      <c r="L1034">
        <v>3629.1644491667298</v>
      </c>
      <c r="M1034">
        <v>61.295618930261398</v>
      </c>
      <c r="N1034">
        <v>0.84881078380280495</v>
      </c>
      <c r="O1034">
        <v>8.4858223062381697</v>
      </c>
      <c r="P1034">
        <v>109.206675630783</v>
      </c>
      <c r="Q1034">
        <v>0.21458423221539999</v>
      </c>
    </row>
    <row r="1035" spans="1:17" hidden="1" x14ac:dyDescent="0.3">
      <c r="A1035" t="s">
        <v>2226</v>
      </c>
      <c r="B1035" t="s">
        <v>2227</v>
      </c>
      <c r="C1035" t="s">
        <v>3131</v>
      </c>
      <c r="D1035" t="s">
        <v>397</v>
      </c>
      <c r="E1035">
        <v>2469.6732956699998</v>
      </c>
      <c r="F1035">
        <v>1152.25</v>
      </c>
      <c r="G1035">
        <v>-4.1703237613139397</v>
      </c>
      <c r="H1035">
        <v>7.0916665898410001</v>
      </c>
      <c r="I1035">
        <v>-2.1556690549459998</v>
      </c>
      <c r="J1035">
        <v>8.0030270616978907</v>
      </c>
      <c r="K1035">
        <v>1119.9861142100999</v>
      </c>
      <c r="L1035">
        <v>1066.3950100366101</v>
      </c>
      <c r="M1035">
        <v>44.079935490776798</v>
      </c>
      <c r="N1035">
        <v>0.58113524871622901</v>
      </c>
      <c r="O1035">
        <v>12.6318073334779</v>
      </c>
      <c r="P1035">
        <v>33.982558139534802</v>
      </c>
      <c r="Q1035">
        <v>0.10690285549602301</v>
      </c>
    </row>
    <row r="1036" spans="1:17" hidden="1" x14ac:dyDescent="0.3">
      <c r="A1036" t="s">
        <v>2228</v>
      </c>
      <c r="B1036" t="s">
        <v>2229</v>
      </c>
      <c r="C1036" t="s">
        <v>3131</v>
      </c>
      <c r="D1036" t="s">
        <v>280</v>
      </c>
      <c r="E1036">
        <v>2468.9803730399999</v>
      </c>
      <c r="F1036">
        <v>1634.4</v>
      </c>
      <c r="G1036">
        <v>18.119211890033501</v>
      </c>
      <c r="H1036">
        <v>20.5083257114715</v>
      </c>
      <c r="I1036">
        <v>-5.3999015837837003</v>
      </c>
      <c r="J1036">
        <v>2.5021334497149401</v>
      </c>
      <c r="K1036">
        <v>1591.7325323692201</v>
      </c>
      <c r="L1036">
        <v>1519.1148472720899</v>
      </c>
      <c r="M1036">
        <v>47.098551619539101</v>
      </c>
      <c r="N1036">
        <v>2.4129726217981</v>
      </c>
      <c r="O1036">
        <v>19.627998042094902</v>
      </c>
      <c r="P1036">
        <v>50.608182823442597</v>
      </c>
      <c r="Q1036">
        <v>2.3016608592372E-2</v>
      </c>
    </row>
    <row r="1037" spans="1:17" hidden="1" x14ac:dyDescent="0.3">
      <c r="A1037" t="s">
        <v>2230</v>
      </c>
      <c r="B1037" t="s">
        <v>2231</v>
      </c>
      <c r="C1037" t="s">
        <v>3131</v>
      </c>
      <c r="D1037" t="s">
        <v>265</v>
      </c>
      <c r="E1037">
        <v>2464.7251553999999</v>
      </c>
      <c r="F1037">
        <v>361.05</v>
      </c>
      <c r="G1037">
        <v>-53.018593762023201</v>
      </c>
      <c r="H1037">
        <v>-2.7105276351731602</v>
      </c>
      <c r="I1037">
        <v>-29.372738886479599</v>
      </c>
      <c r="J1037">
        <v>-1.39976652314453</v>
      </c>
      <c r="K1037">
        <v>402.20135093852599</v>
      </c>
      <c r="L1037">
        <v>452.25536491139098</v>
      </c>
      <c r="M1037">
        <v>15.2561171573902</v>
      </c>
      <c r="N1037">
        <v>0.69474356421892802</v>
      </c>
      <c r="O1037">
        <v>60.033236393851197</v>
      </c>
      <c r="P1037">
        <v>0.27773920288849302</v>
      </c>
      <c r="Q1037">
        <v>-0.205785552176317</v>
      </c>
    </row>
    <row r="1038" spans="1:17" hidden="1" x14ac:dyDescent="0.3">
      <c r="A1038" t="s">
        <v>2232</v>
      </c>
      <c r="B1038" t="s">
        <v>2233</v>
      </c>
      <c r="C1038" t="s">
        <v>3131</v>
      </c>
      <c r="D1038" t="s">
        <v>1019</v>
      </c>
      <c r="E1038">
        <v>2462.67048105</v>
      </c>
      <c r="F1038">
        <v>373.7</v>
      </c>
      <c r="G1038">
        <v>-7.0436568653592504</v>
      </c>
      <c r="H1038">
        <v>3.5717652146072201</v>
      </c>
      <c r="I1038">
        <v>2.5260595881396899</v>
      </c>
      <c r="J1038">
        <v>-0.60215333899879897</v>
      </c>
      <c r="K1038">
        <v>389.87429771528798</v>
      </c>
      <c r="M1038">
        <v>36.279140673380297</v>
      </c>
      <c r="N1038">
        <v>0.52754999517790102</v>
      </c>
      <c r="O1038">
        <v>27.080545892427001</v>
      </c>
      <c r="P1038">
        <v>32.423812898653402</v>
      </c>
    </row>
    <row r="1039" spans="1:17" hidden="1" x14ac:dyDescent="0.3">
      <c r="A1039" t="s">
        <v>2234</v>
      </c>
      <c r="B1039" t="s">
        <v>2235</v>
      </c>
      <c r="C1039" t="s">
        <v>3131</v>
      </c>
      <c r="D1039" t="s">
        <v>227</v>
      </c>
      <c r="E1039">
        <v>2458.0379250000001</v>
      </c>
      <c r="F1039">
        <v>1575</v>
      </c>
      <c r="G1039">
        <v>39.854163965997898</v>
      </c>
      <c r="H1039">
        <v>1.3235279713146899</v>
      </c>
      <c r="I1039">
        <v>11.8257603416306</v>
      </c>
      <c r="J1039">
        <v>7.76695194132009</v>
      </c>
      <c r="K1039">
        <v>1727.6359983187001</v>
      </c>
      <c r="L1039">
        <v>1605.61600772971</v>
      </c>
      <c r="M1039">
        <v>42.222676927142203</v>
      </c>
      <c r="N1039">
        <v>0.80350244656193603</v>
      </c>
      <c r="O1039">
        <v>60</v>
      </c>
      <c r="P1039">
        <v>70.077209653906294</v>
      </c>
      <c r="Q1039">
        <v>0.28737170580975802</v>
      </c>
    </row>
    <row r="1040" spans="1:17" hidden="1" x14ac:dyDescent="0.3">
      <c r="A1040" t="s">
        <v>2236</v>
      </c>
      <c r="B1040" t="s">
        <v>2237</v>
      </c>
      <c r="C1040" t="s">
        <v>3131</v>
      </c>
      <c r="D1040" t="s">
        <v>51</v>
      </c>
      <c r="E1040">
        <v>2457.8716910500002</v>
      </c>
      <c r="F1040">
        <v>290.35000000000002</v>
      </c>
      <c r="G1040">
        <v>137.026469565615</v>
      </c>
      <c r="H1040">
        <v>-11.853311158298601</v>
      </c>
      <c r="I1040">
        <v>25.9893641261116</v>
      </c>
      <c r="J1040">
        <v>-9.962000677971</v>
      </c>
      <c r="K1040">
        <v>330.370294143379</v>
      </c>
      <c r="L1040">
        <v>250.043118199714</v>
      </c>
      <c r="M1040">
        <v>14.8957870341436</v>
      </c>
      <c r="N1040">
        <v>0.46221539413136498</v>
      </c>
      <c r="O1040">
        <v>37.075942827621802</v>
      </c>
      <c r="P1040">
        <v>159.58873491282901</v>
      </c>
      <c r="Q1040">
        <v>7.1789808090877996E-2</v>
      </c>
    </row>
    <row r="1041" spans="1:17" hidden="1" x14ac:dyDescent="0.3">
      <c r="A1041" t="s">
        <v>2238</v>
      </c>
      <c r="B1041" t="s">
        <v>2239</v>
      </c>
      <c r="C1041" t="s">
        <v>3131</v>
      </c>
      <c r="D1041" t="s">
        <v>2240</v>
      </c>
      <c r="E1041">
        <v>2446.3097613099999</v>
      </c>
      <c r="F1041">
        <v>1470.1</v>
      </c>
      <c r="G1041">
        <v>6.4059463070245197</v>
      </c>
      <c r="H1041">
        <v>22.924910767780698</v>
      </c>
      <c r="I1041">
        <v>13.387377330445499</v>
      </c>
      <c r="J1041">
        <v>2.6479428657199602</v>
      </c>
      <c r="M1041">
        <v>45.922579017077901</v>
      </c>
      <c r="O1041">
        <v>17.6790694510577</v>
      </c>
      <c r="P1041">
        <v>32.423546367607898</v>
      </c>
    </row>
    <row r="1042" spans="1:17" hidden="1" x14ac:dyDescent="0.3">
      <c r="A1042" t="s">
        <v>2241</v>
      </c>
      <c r="B1042" t="s">
        <v>2242</v>
      </c>
      <c r="C1042" t="s">
        <v>3131</v>
      </c>
      <c r="D1042" t="s">
        <v>117</v>
      </c>
      <c r="E1042">
        <v>2434.5996799999998</v>
      </c>
      <c r="F1042">
        <v>504.25</v>
      </c>
      <c r="G1042">
        <v>-2.3796065224443899</v>
      </c>
      <c r="H1042">
        <v>-5.3905862458007201</v>
      </c>
      <c r="I1042">
        <v>-12.422243373113499</v>
      </c>
      <c r="J1042">
        <v>-4.2514994416508998</v>
      </c>
      <c r="K1042">
        <v>575.37660270262597</v>
      </c>
      <c r="L1042">
        <v>551.03375199702896</v>
      </c>
      <c r="M1042">
        <v>12.238552124903</v>
      </c>
      <c r="N1042">
        <v>0.66057320527557095</v>
      </c>
      <c r="O1042">
        <v>44.7297967278135</v>
      </c>
      <c r="P1042">
        <v>22.2424242424242</v>
      </c>
      <c r="Q1042">
        <v>9.7006044421299995E-4</v>
      </c>
    </row>
    <row r="1043" spans="1:17" hidden="1" x14ac:dyDescent="0.3">
      <c r="A1043" t="s">
        <v>2243</v>
      </c>
      <c r="B1043" t="s">
        <v>2244</v>
      </c>
      <c r="C1043" t="s">
        <v>3131</v>
      </c>
      <c r="D1043" t="s">
        <v>1627</v>
      </c>
      <c r="E1043">
        <v>2433.644968095</v>
      </c>
      <c r="F1043">
        <v>326.14999999999998</v>
      </c>
      <c r="G1043">
        <v>-37.936561219947102</v>
      </c>
      <c r="H1043">
        <v>1.71065513607502</v>
      </c>
      <c r="I1043">
        <v>-28.024022895363601</v>
      </c>
      <c r="J1043">
        <v>-4.4458290614849796</v>
      </c>
      <c r="M1043">
        <v>24.086612666554402</v>
      </c>
      <c r="O1043">
        <v>32.193775869998397</v>
      </c>
      <c r="P1043">
        <v>0.35384615384614898</v>
      </c>
    </row>
    <row r="1044" spans="1:17" hidden="1" x14ac:dyDescent="0.3">
      <c r="A1044" t="s">
        <v>2245</v>
      </c>
      <c r="B1044" t="s">
        <v>2246</v>
      </c>
      <c r="C1044" t="s">
        <v>3131</v>
      </c>
      <c r="D1044" t="s">
        <v>394</v>
      </c>
      <c r="E1044">
        <v>2432.13249808</v>
      </c>
      <c r="F1044">
        <v>1056</v>
      </c>
      <c r="G1044">
        <v>-39.998411681283599</v>
      </c>
      <c r="H1044">
        <v>0.29340331104640799</v>
      </c>
      <c r="I1044">
        <v>-19.765604528016599</v>
      </c>
      <c r="J1044">
        <v>0.66971776099747005</v>
      </c>
      <c r="K1044">
        <v>1146.17164798675</v>
      </c>
      <c r="L1044">
        <v>1189.4624955685599</v>
      </c>
      <c r="M1044">
        <v>18.343160090624298</v>
      </c>
      <c r="N1044">
        <v>1.0025285803363899</v>
      </c>
      <c r="O1044">
        <v>36.363636363636303</v>
      </c>
      <c r="P1044">
        <v>2.5143189981555198</v>
      </c>
      <c r="Q1044">
        <v>-3.2495040573532002E-2</v>
      </c>
    </row>
    <row r="1045" spans="1:17" hidden="1" x14ac:dyDescent="0.3">
      <c r="A1045" t="s">
        <v>2247</v>
      </c>
      <c r="B1045" t="s">
        <v>2248</v>
      </c>
      <c r="C1045" t="s">
        <v>3131</v>
      </c>
      <c r="D1045" t="s">
        <v>268</v>
      </c>
      <c r="E1045">
        <v>2429.3271327900002</v>
      </c>
      <c r="F1045">
        <v>442.3</v>
      </c>
      <c r="G1045">
        <v>87.6376024328558</v>
      </c>
      <c r="H1045">
        <v>23.8801685941602</v>
      </c>
      <c r="I1045">
        <v>118.193368968694</v>
      </c>
      <c r="J1045">
        <v>22.8963897007181</v>
      </c>
      <c r="K1045">
        <v>383.69787350584699</v>
      </c>
      <c r="M1045">
        <v>60.358358263016498</v>
      </c>
      <c r="N1045">
        <v>0.81389687651726605</v>
      </c>
      <c r="O1045">
        <v>9.6088627628306593</v>
      </c>
      <c r="P1045">
        <v>165.24737631184399</v>
      </c>
    </row>
    <row r="1046" spans="1:17" hidden="1" x14ac:dyDescent="0.3">
      <c r="A1046" t="s">
        <v>2249</v>
      </c>
      <c r="B1046" t="s">
        <v>2250</v>
      </c>
      <c r="C1046" t="s">
        <v>3131</v>
      </c>
      <c r="D1046" t="s">
        <v>159</v>
      </c>
      <c r="E1046">
        <v>2422.3157999999999</v>
      </c>
      <c r="F1046">
        <v>2280.9</v>
      </c>
      <c r="G1046">
        <v>359.08254493234699</v>
      </c>
      <c r="H1046">
        <v>33.864687935943998</v>
      </c>
      <c r="I1046">
        <v>15.797092108758401</v>
      </c>
      <c r="J1046">
        <v>8.2303185246187507</v>
      </c>
      <c r="K1046">
        <v>2018.41929983465</v>
      </c>
      <c r="L1046">
        <v>1578.60669490693</v>
      </c>
      <c r="M1046">
        <v>57.487758948634003</v>
      </c>
      <c r="N1046">
        <v>1.14729125514875</v>
      </c>
      <c r="O1046">
        <v>15.0686132666929</v>
      </c>
      <c r="P1046">
        <v>378.77833753148599</v>
      </c>
      <c r="Q1046">
        <v>0.18896471001159601</v>
      </c>
    </row>
    <row r="1047" spans="1:17" x14ac:dyDescent="0.3">
      <c r="A1047" t="s">
        <v>2251</v>
      </c>
      <c r="B1047" t="s">
        <v>2252</v>
      </c>
      <c r="C1047" t="s">
        <v>3118</v>
      </c>
      <c r="D1047" t="s">
        <v>366</v>
      </c>
      <c r="E1047">
        <v>2418.4434077999999</v>
      </c>
      <c r="F1047">
        <v>1848.05</v>
      </c>
      <c r="G1047">
        <v>-30.4036404913683</v>
      </c>
      <c r="H1047">
        <v>-12.2642765959767</v>
      </c>
      <c r="I1047">
        <v>-5.2844739462875703</v>
      </c>
      <c r="J1047">
        <v>-2.2047644815966598</v>
      </c>
      <c r="K1047">
        <v>2049.61521642554</v>
      </c>
      <c r="L1047">
        <v>1978.81186827073</v>
      </c>
      <c r="M1047">
        <v>14.116574919885901</v>
      </c>
      <c r="N1047">
        <v>0.39284486871111401</v>
      </c>
      <c r="O1047">
        <v>38.521685019344702</v>
      </c>
      <c r="P1047">
        <v>20.708687132592999</v>
      </c>
      <c r="Q1047">
        <v>-8.1266441859846994E-2</v>
      </c>
    </row>
    <row r="1048" spans="1:17" hidden="1" x14ac:dyDescent="0.3">
      <c r="A1048" t="s">
        <v>2253</v>
      </c>
      <c r="B1048" t="s">
        <v>2254</v>
      </c>
      <c r="C1048" t="s">
        <v>3131</v>
      </c>
      <c r="D1048" t="s">
        <v>51</v>
      </c>
      <c r="E1048">
        <v>2410.9909434000001</v>
      </c>
      <c r="F1048">
        <v>273.35000000000002</v>
      </c>
      <c r="G1048">
        <v>46.424290428404497</v>
      </c>
      <c r="H1048">
        <v>2.6809879315996099E-2</v>
      </c>
      <c r="I1048">
        <v>22.2687158314268</v>
      </c>
      <c r="J1048">
        <v>-0.73173384935807495</v>
      </c>
      <c r="K1048">
        <v>263.04397606779401</v>
      </c>
      <c r="L1048">
        <v>230.526772866545</v>
      </c>
      <c r="M1048">
        <v>40.244681123099497</v>
      </c>
      <c r="N1048">
        <v>0.33036339966758499</v>
      </c>
      <c r="O1048">
        <v>10.8468995792939</v>
      </c>
      <c r="P1048">
        <v>92.5</v>
      </c>
      <c r="Q1048">
        <v>0.12856310309303401</v>
      </c>
    </row>
    <row r="1049" spans="1:17" hidden="1" x14ac:dyDescent="0.3">
      <c r="A1049" t="s">
        <v>2255</v>
      </c>
      <c r="B1049" t="s">
        <v>2256</v>
      </c>
      <c r="C1049" t="s">
        <v>3131</v>
      </c>
      <c r="D1049" t="s">
        <v>48</v>
      </c>
      <c r="E1049">
        <v>2399.5176092299998</v>
      </c>
      <c r="F1049">
        <v>605.29999999999995</v>
      </c>
      <c r="G1049">
        <v>-39.805288900022497</v>
      </c>
      <c r="H1049">
        <v>-1.2600920983633099</v>
      </c>
      <c r="I1049">
        <v>-21.741428589959099</v>
      </c>
      <c r="J1049">
        <v>-0.59697664583478804</v>
      </c>
      <c r="K1049">
        <v>662.41426311601595</v>
      </c>
      <c r="L1049">
        <v>684.76281161016004</v>
      </c>
      <c r="M1049">
        <v>21.643337353811599</v>
      </c>
      <c r="N1049">
        <v>0.41703880785142999</v>
      </c>
      <c r="O1049">
        <v>33.322319510986297</v>
      </c>
      <c r="P1049">
        <v>0.90015002500416497</v>
      </c>
      <c r="Q1049">
        <v>-8.293396613071E-3</v>
      </c>
    </row>
    <row r="1050" spans="1:17" hidden="1" x14ac:dyDescent="0.3">
      <c r="A1050" t="s">
        <v>2257</v>
      </c>
      <c r="B1050" t="s">
        <v>2258</v>
      </c>
      <c r="C1050" t="s">
        <v>3131</v>
      </c>
      <c r="D1050" t="s">
        <v>122</v>
      </c>
      <c r="E1050">
        <v>2384.354119478</v>
      </c>
      <c r="F1050">
        <v>200.03</v>
      </c>
      <c r="G1050">
        <v>-17.8675038428979</v>
      </c>
      <c r="H1050">
        <v>22.579983147876</v>
      </c>
      <c r="I1050">
        <v>-16.198629079727599</v>
      </c>
      <c r="J1050">
        <v>-8.4898898777268705</v>
      </c>
      <c r="K1050">
        <v>200.40481670641</v>
      </c>
      <c r="L1050">
        <v>196.318714627661</v>
      </c>
      <c r="M1050">
        <v>36.817998412510299</v>
      </c>
      <c r="N1050">
        <v>2.2585400683570498</v>
      </c>
      <c r="O1050">
        <v>44.853272009198598</v>
      </c>
      <c r="P1050">
        <v>33.531375166889099</v>
      </c>
      <c r="Q1050">
        <v>3.9213469996930997E-2</v>
      </c>
    </row>
    <row r="1051" spans="1:17" hidden="1" x14ac:dyDescent="0.3">
      <c r="A1051" t="s">
        <v>2259</v>
      </c>
      <c r="B1051" t="s">
        <v>2260</v>
      </c>
      <c r="C1051" t="s">
        <v>3131</v>
      </c>
      <c r="D1051" t="s">
        <v>875</v>
      </c>
      <c r="E1051">
        <v>2383.5</v>
      </c>
      <c r="F1051">
        <v>397.25</v>
      </c>
      <c r="G1051">
        <v>-27.300107705335801</v>
      </c>
      <c r="H1051">
        <v>-10.089120275924699</v>
      </c>
      <c r="I1051">
        <v>-19.9191895996398</v>
      </c>
      <c r="J1051">
        <v>-4.7414457572658097</v>
      </c>
      <c r="M1051">
        <v>16.070502736302601</v>
      </c>
      <c r="O1051">
        <v>49.452485840150999</v>
      </c>
      <c r="P1051">
        <v>4.5394736842105203</v>
      </c>
    </row>
    <row r="1052" spans="1:17" hidden="1" x14ac:dyDescent="0.3">
      <c r="A1052" t="s">
        <v>2261</v>
      </c>
      <c r="B1052" t="s">
        <v>2262</v>
      </c>
      <c r="C1052" t="s">
        <v>3131</v>
      </c>
      <c r="D1052" t="s">
        <v>404</v>
      </c>
      <c r="E1052">
        <v>2381.8124417099998</v>
      </c>
      <c r="F1052">
        <v>1835</v>
      </c>
      <c r="G1052">
        <v>339.33290080536898</v>
      </c>
      <c r="H1052">
        <v>15.417880002183599</v>
      </c>
      <c r="I1052">
        <v>123.469145718516</v>
      </c>
      <c r="J1052">
        <v>8.1344758564087201</v>
      </c>
      <c r="K1052">
        <v>1610.3254773666199</v>
      </c>
      <c r="L1052">
        <v>1163.9434542015899</v>
      </c>
      <c r="M1052">
        <v>69.964177427927496</v>
      </c>
      <c r="N1052">
        <v>4.1606015327517198</v>
      </c>
      <c r="O1052">
        <v>1.9073569482288699</v>
      </c>
      <c r="P1052">
        <v>401.366120218579</v>
      </c>
      <c r="Q1052">
        <v>0.12921589236231501</v>
      </c>
    </row>
    <row r="1053" spans="1:17" hidden="1" x14ac:dyDescent="0.3">
      <c r="A1053" t="s">
        <v>2263</v>
      </c>
      <c r="B1053" t="s">
        <v>2264</v>
      </c>
      <c r="C1053" t="s">
        <v>3131</v>
      </c>
      <c r="D1053" t="s">
        <v>765</v>
      </c>
      <c r="E1053">
        <v>2379.8914021189998</v>
      </c>
      <c r="F1053">
        <v>20.8</v>
      </c>
      <c r="G1053">
        <v>-24.302178638675802</v>
      </c>
      <c r="H1053">
        <v>-5.8238845651284503</v>
      </c>
      <c r="I1053">
        <v>9.3635771618119303</v>
      </c>
      <c r="J1053">
        <v>8.5121126254020396</v>
      </c>
      <c r="K1053">
        <v>20.009679386576099</v>
      </c>
      <c r="L1053">
        <v>18.683742243340699</v>
      </c>
      <c r="M1053">
        <v>50.418896564227701</v>
      </c>
      <c r="N1053">
        <v>0.21685535619547799</v>
      </c>
      <c r="O1053">
        <v>32.211538461538403</v>
      </c>
      <c r="P1053">
        <v>47.413182140326001</v>
      </c>
      <c r="Q1053">
        <v>8.3259527487375001E-2</v>
      </c>
    </row>
    <row r="1054" spans="1:17" x14ac:dyDescent="0.3">
      <c r="A1054" t="s">
        <v>2265</v>
      </c>
      <c r="B1054" t="s">
        <v>2266</v>
      </c>
      <c r="C1054" t="s">
        <v>3133</v>
      </c>
      <c r="D1054" t="s">
        <v>1985</v>
      </c>
      <c r="E1054">
        <v>2377.061694814</v>
      </c>
      <c r="F1054">
        <v>12.91</v>
      </c>
      <c r="G1054">
        <v>-45.224061219947103</v>
      </c>
      <c r="H1054">
        <v>2.83252639881561</v>
      </c>
      <c r="I1054">
        <v>-35.578714872440898</v>
      </c>
      <c r="J1054">
        <v>-3.9452330510478002</v>
      </c>
      <c r="K1054">
        <v>14.3043141156858</v>
      </c>
      <c r="L1054">
        <v>16.027707092239201</v>
      </c>
      <c r="M1054">
        <v>26.526237043991799</v>
      </c>
      <c r="N1054">
        <v>0.84583504950831101</v>
      </c>
      <c r="O1054">
        <v>101.78156467854301</v>
      </c>
      <c r="P1054">
        <v>0.46692607003890801</v>
      </c>
      <c r="Q1054">
        <v>-2.1598228095970999E-2</v>
      </c>
    </row>
    <row r="1055" spans="1:17" hidden="1" x14ac:dyDescent="0.3">
      <c r="A1055" t="s">
        <v>2267</v>
      </c>
      <c r="B1055" t="s">
        <v>2268</v>
      </c>
      <c r="C1055" t="s">
        <v>3131</v>
      </c>
      <c r="D1055" t="s">
        <v>280</v>
      </c>
      <c r="E1055">
        <v>2376.633907725</v>
      </c>
      <c r="F1055">
        <v>1592.25</v>
      </c>
      <c r="G1055">
        <v>-9.3221569265032205</v>
      </c>
      <c r="H1055">
        <v>-3.2912158854116602</v>
      </c>
      <c r="I1055">
        <v>-18.5836067167503</v>
      </c>
      <c r="J1055">
        <v>-4.05216692449505</v>
      </c>
      <c r="K1055">
        <v>1761.5282141208299</v>
      </c>
      <c r="L1055">
        <v>1714.06365844433</v>
      </c>
      <c r="M1055">
        <v>24.195724210950001</v>
      </c>
      <c r="N1055">
        <v>1.06353313006904</v>
      </c>
      <c r="O1055">
        <v>33.609671848013797</v>
      </c>
      <c r="P1055">
        <v>21.545801526717501</v>
      </c>
      <c r="Q1055">
        <v>1.9102814804247002E-2</v>
      </c>
    </row>
    <row r="1056" spans="1:17" hidden="1" x14ac:dyDescent="0.3">
      <c r="A1056" t="s">
        <v>2269</v>
      </c>
      <c r="B1056" t="s">
        <v>2270</v>
      </c>
      <c r="C1056" t="s">
        <v>3131</v>
      </c>
      <c r="D1056" t="s">
        <v>48</v>
      </c>
      <c r="E1056">
        <v>2368.4238033299998</v>
      </c>
      <c r="F1056">
        <v>352.3</v>
      </c>
      <c r="G1056">
        <v>89.886147596758207</v>
      </c>
      <c r="H1056">
        <v>-3.5552677075985901</v>
      </c>
      <c r="I1056">
        <v>-6.24773990416125</v>
      </c>
      <c r="J1056">
        <v>-2.9389428925905898</v>
      </c>
      <c r="K1056">
        <v>405.18176203915601</v>
      </c>
      <c r="L1056">
        <v>360.854355391296</v>
      </c>
      <c r="M1056">
        <v>27.067597128467501</v>
      </c>
      <c r="N1056">
        <v>1.24623032257027</v>
      </c>
      <c r="O1056">
        <v>83.366449049105796</v>
      </c>
      <c r="P1056">
        <v>120.325203252032</v>
      </c>
      <c r="Q1056">
        <v>2.6964944045227E-2</v>
      </c>
    </row>
    <row r="1057" spans="1:17" hidden="1" x14ac:dyDescent="0.3">
      <c r="A1057" t="s">
        <v>2271</v>
      </c>
      <c r="B1057" t="s">
        <v>2272</v>
      </c>
      <c r="C1057" t="s">
        <v>3131</v>
      </c>
      <c r="D1057" t="s">
        <v>117</v>
      </c>
      <c r="E1057">
        <v>2366.04548952</v>
      </c>
      <c r="F1057">
        <v>182.96</v>
      </c>
      <c r="G1057">
        <v>-1.3711487565562901</v>
      </c>
      <c r="H1057">
        <v>10.2459285667427</v>
      </c>
      <c r="I1057">
        <v>17.847947856725501</v>
      </c>
      <c r="J1057">
        <v>-6.83337137508087</v>
      </c>
      <c r="K1057">
        <v>183.17915339419901</v>
      </c>
      <c r="L1057">
        <v>164.276212620851</v>
      </c>
      <c r="M1057">
        <v>34.784937115559103</v>
      </c>
      <c r="N1057">
        <v>1.3629717954681999</v>
      </c>
      <c r="O1057">
        <v>16.965456930476599</v>
      </c>
      <c r="P1057">
        <v>59.095652173913003</v>
      </c>
    </row>
    <row r="1058" spans="1:17" hidden="1" x14ac:dyDescent="0.3">
      <c r="A1058" t="s">
        <v>2273</v>
      </c>
      <c r="B1058" t="s">
        <v>2274</v>
      </c>
      <c r="C1058" t="s">
        <v>3131</v>
      </c>
      <c r="D1058" t="s">
        <v>739</v>
      </c>
      <c r="E1058">
        <v>2362.0547588449999</v>
      </c>
      <c r="F1058">
        <v>2079.25</v>
      </c>
      <c r="G1058">
        <v>-32.4935449974028</v>
      </c>
      <c r="H1058">
        <v>-8.3411192165332402</v>
      </c>
      <c r="I1058">
        <v>-29.795918874954602</v>
      </c>
      <c r="J1058">
        <v>-0.58253235293481298</v>
      </c>
      <c r="K1058">
        <v>2335.5215454045501</v>
      </c>
      <c r="L1058">
        <v>2380.2940810226301</v>
      </c>
      <c r="M1058">
        <v>19.874589827078498</v>
      </c>
      <c r="N1058">
        <v>0.56256656187755305</v>
      </c>
      <c r="O1058">
        <v>55.344475171335802</v>
      </c>
      <c r="P1058">
        <v>6.7897588659767401</v>
      </c>
      <c r="Q1058">
        <v>5.7684631529662002E-2</v>
      </c>
    </row>
    <row r="1059" spans="1:17" x14ac:dyDescent="0.3">
      <c r="A1059" t="s">
        <v>2275</v>
      </c>
      <c r="B1059" t="s">
        <v>2276</v>
      </c>
      <c r="C1059" t="s">
        <v>3126</v>
      </c>
      <c r="D1059" t="s">
        <v>439</v>
      </c>
      <c r="E1059">
        <v>2354.91831594</v>
      </c>
      <c r="F1059">
        <v>443.7</v>
      </c>
      <c r="G1059">
        <v>-34.800214913747801</v>
      </c>
      <c r="H1059">
        <v>-1.6177430942397899</v>
      </c>
      <c r="I1059">
        <v>-25.264002234206501</v>
      </c>
      <c r="J1059">
        <v>0.87870268901219595</v>
      </c>
      <c r="K1059">
        <v>469.57151017664597</v>
      </c>
      <c r="L1059">
        <v>487.98247081267903</v>
      </c>
      <c r="M1059">
        <v>24.7272400029645</v>
      </c>
      <c r="N1059">
        <v>0.30645456326043402</v>
      </c>
      <c r="O1059">
        <v>31.169709263015498</v>
      </c>
      <c r="P1059">
        <v>2.4474717155391099</v>
      </c>
      <c r="Q1059">
        <v>-1.8314467820810001E-2</v>
      </c>
    </row>
    <row r="1060" spans="1:17" hidden="1" x14ac:dyDescent="0.3">
      <c r="A1060" t="s">
        <v>2277</v>
      </c>
      <c r="B1060" t="s">
        <v>2278</v>
      </c>
      <c r="C1060" t="s">
        <v>3131</v>
      </c>
      <c r="D1060" t="s">
        <v>192</v>
      </c>
      <c r="E1060">
        <v>2337.49386392</v>
      </c>
      <c r="F1060">
        <v>2500.6</v>
      </c>
      <c r="G1060">
        <v>-2.7184365899885599</v>
      </c>
      <c r="H1060">
        <v>-3.0080843388272198</v>
      </c>
      <c r="I1060">
        <v>-7.8263370697772396</v>
      </c>
      <c r="J1060">
        <v>2.5943438245609198</v>
      </c>
      <c r="K1060">
        <v>2665.0329264284601</v>
      </c>
      <c r="L1060">
        <v>2606.9681398652301</v>
      </c>
      <c r="M1060">
        <v>38.665928580941902</v>
      </c>
      <c r="N1060">
        <v>0.42016645055541202</v>
      </c>
      <c r="O1060">
        <v>21.322882508197999</v>
      </c>
      <c r="P1060">
        <v>19.132920438303898</v>
      </c>
      <c r="Q1060">
        <v>6.1467741010466002E-2</v>
      </c>
    </row>
    <row r="1061" spans="1:17" hidden="1" x14ac:dyDescent="0.3">
      <c r="A1061" t="s">
        <v>2279</v>
      </c>
      <c r="B1061" t="s">
        <v>2280</v>
      </c>
      <c r="C1061" t="s">
        <v>3131</v>
      </c>
      <c r="D1061" t="s">
        <v>397</v>
      </c>
      <c r="E1061">
        <v>2334.3312084999998</v>
      </c>
      <c r="F1061">
        <v>702.5</v>
      </c>
      <c r="G1061">
        <v>-41.851467137786798</v>
      </c>
      <c r="H1061">
        <v>-1.7417668104587101</v>
      </c>
      <c r="I1061">
        <v>-29.064215687846701</v>
      </c>
      <c r="J1061">
        <v>0.38293933446403</v>
      </c>
      <c r="K1061">
        <v>761.41639659733698</v>
      </c>
      <c r="L1061">
        <v>808.75168161819704</v>
      </c>
      <c r="M1061">
        <v>18.155833702710201</v>
      </c>
      <c r="N1061">
        <v>0.67761388643793197</v>
      </c>
      <c r="O1061">
        <v>33.765124555160099</v>
      </c>
      <c r="P1061">
        <v>0.92665756770346996</v>
      </c>
      <c r="Q1061">
        <v>-3.1206301386076999E-2</v>
      </c>
    </row>
    <row r="1062" spans="1:17" hidden="1" x14ac:dyDescent="0.3">
      <c r="A1062" t="s">
        <v>2281</v>
      </c>
      <c r="B1062" t="s">
        <v>2282</v>
      </c>
      <c r="C1062" t="s">
        <v>3131</v>
      </c>
      <c r="D1062" t="s">
        <v>485</v>
      </c>
      <c r="E1062">
        <v>2328.7989113099902</v>
      </c>
      <c r="F1062">
        <v>369.6</v>
      </c>
      <c r="G1062">
        <v>7.2965554885505597</v>
      </c>
      <c r="H1062">
        <v>1.3761496190101099</v>
      </c>
      <c r="I1062">
        <v>10.360605592631201</v>
      </c>
      <c r="J1062">
        <v>-3.0285878949802298</v>
      </c>
      <c r="K1062">
        <v>363.70421904233098</v>
      </c>
      <c r="L1062">
        <v>332.02013770487702</v>
      </c>
      <c r="M1062">
        <v>24.572667709117599</v>
      </c>
      <c r="N1062">
        <v>0.42007684848084298</v>
      </c>
      <c r="O1062">
        <v>9.5238095238095095</v>
      </c>
      <c r="P1062">
        <v>57.0760730981725</v>
      </c>
    </row>
    <row r="1063" spans="1:17" hidden="1" x14ac:dyDescent="0.3">
      <c r="A1063" t="s">
        <v>2283</v>
      </c>
      <c r="B1063" t="s">
        <v>2284</v>
      </c>
      <c r="C1063" t="s">
        <v>3131</v>
      </c>
      <c r="D1063" t="s">
        <v>2285</v>
      </c>
      <c r="E1063">
        <v>2324.23884</v>
      </c>
      <c r="F1063">
        <v>940.5</v>
      </c>
      <c r="G1063">
        <v>1098.7023191481501</v>
      </c>
      <c r="H1063">
        <v>19.0770090114802</v>
      </c>
      <c r="I1063">
        <v>160.231936657132</v>
      </c>
      <c r="J1063">
        <v>-3.3876224138379101</v>
      </c>
      <c r="K1063">
        <v>880.17542152629505</v>
      </c>
      <c r="L1063">
        <v>628.14564944874803</v>
      </c>
      <c r="M1063">
        <v>37.247261476090301</v>
      </c>
      <c r="N1063">
        <v>0.88564651368049396</v>
      </c>
      <c r="O1063">
        <v>21.557682083997801</v>
      </c>
      <c r="P1063">
        <v>1256.0247167868099</v>
      </c>
    </row>
    <row r="1064" spans="1:17" x14ac:dyDescent="0.3">
      <c r="A1064" t="s">
        <v>2286</v>
      </c>
      <c r="B1064" t="s">
        <v>2287</v>
      </c>
      <c r="C1064" t="s">
        <v>3128</v>
      </c>
      <c r="D1064" t="s">
        <v>611</v>
      </c>
      <c r="E1064">
        <v>2314.2785817019999</v>
      </c>
      <c r="F1064">
        <v>157.06</v>
      </c>
      <c r="G1064">
        <v>-56.667999987013701</v>
      </c>
      <c r="H1064">
        <v>-4.78306754500883</v>
      </c>
      <c r="I1064">
        <v>-34.913233921979497</v>
      </c>
      <c r="J1064">
        <v>-1.8784743857478901</v>
      </c>
      <c r="K1064">
        <v>173.13889756874201</v>
      </c>
      <c r="L1064">
        <v>199.82768929376101</v>
      </c>
      <c r="M1064">
        <v>19.167170499842602</v>
      </c>
      <c r="N1064">
        <v>0.40305178941944098</v>
      </c>
      <c r="O1064">
        <v>98.650197376798602</v>
      </c>
      <c r="P1064">
        <v>9.1300722623679906</v>
      </c>
    </row>
    <row r="1065" spans="1:17" hidden="1" x14ac:dyDescent="0.3">
      <c r="A1065" t="s">
        <v>2288</v>
      </c>
      <c r="B1065" t="s">
        <v>2289</v>
      </c>
      <c r="C1065" t="s">
        <v>3131</v>
      </c>
      <c r="D1065" t="s">
        <v>2290</v>
      </c>
      <c r="E1065">
        <v>2313.8693416799902</v>
      </c>
      <c r="F1065">
        <v>464.85</v>
      </c>
      <c r="G1065">
        <v>69.2558112391999</v>
      </c>
      <c r="H1065">
        <v>3.8090037843861002</v>
      </c>
      <c r="I1065">
        <v>14.085238642074801</v>
      </c>
      <c r="J1065">
        <v>5.0619578266404197</v>
      </c>
      <c r="K1065">
        <v>484.01083126395599</v>
      </c>
      <c r="L1065">
        <v>439.84440706910698</v>
      </c>
      <c r="M1065">
        <v>46.486296252807698</v>
      </c>
      <c r="N1065">
        <v>1.4754293532282901</v>
      </c>
      <c r="O1065">
        <v>32.946111648919</v>
      </c>
      <c r="P1065">
        <v>108.219484882418</v>
      </c>
    </row>
    <row r="1066" spans="1:17" hidden="1" x14ac:dyDescent="0.3">
      <c r="A1066" t="s">
        <v>2291</v>
      </c>
      <c r="B1066" t="s">
        <v>2292</v>
      </c>
      <c r="C1066" t="s">
        <v>3131</v>
      </c>
      <c r="D1066" t="s">
        <v>48</v>
      </c>
      <c r="E1066">
        <v>2310.41220006</v>
      </c>
      <c r="F1066">
        <v>2268.25</v>
      </c>
      <c r="G1066">
        <v>1.38771661985192</v>
      </c>
      <c r="H1066">
        <v>-12.1186414525577</v>
      </c>
      <c r="I1066">
        <v>-33.785218754517999</v>
      </c>
      <c r="J1066">
        <v>-4.8098467461966203</v>
      </c>
      <c r="K1066">
        <v>2630.5209686742201</v>
      </c>
      <c r="L1066">
        <v>2568.8753458133001</v>
      </c>
      <c r="M1066">
        <v>17.9442399301143</v>
      </c>
      <c r="N1066">
        <v>0.64969216615950698</v>
      </c>
      <c r="O1066">
        <v>63.469635181307098</v>
      </c>
      <c r="P1066">
        <v>33.015686849435497</v>
      </c>
      <c r="Q1066">
        <v>7.8115924887412994E-2</v>
      </c>
    </row>
    <row r="1067" spans="1:17" hidden="1" x14ac:dyDescent="0.3">
      <c r="A1067" t="s">
        <v>2293</v>
      </c>
      <c r="B1067" t="s">
        <v>2294</v>
      </c>
      <c r="C1067" t="s">
        <v>3131</v>
      </c>
      <c r="D1067" t="s">
        <v>611</v>
      </c>
      <c r="E1067">
        <v>2303.8930686399999</v>
      </c>
      <c r="F1067">
        <v>507.8</v>
      </c>
      <c r="G1067">
        <v>-25.293190194863101</v>
      </c>
      <c r="H1067">
        <v>9.07950467765383</v>
      </c>
      <c r="I1067">
        <v>-2.3515577312128499</v>
      </c>
      <c r="J1067">
        <v>-1.29292939140469</v>
      </c>
      <c r="K1067">
        <v>499.25832921654097</v>
      </c>
      <c r="L1067">
        <v>497.55188509286501</v>
      </c>
      <c r="M1067">
        <v>47.061019679962797</v>
      </c>
      <c r="N1067">
        <v>1.83753930176151</v>
      </c>
      <c r="O1067">
        <v>12.6821583300512</v>
      </c>
      <c r="P1067">
        <v>23.974609375</v>
      </c>
      <c r="Q1067">
        <v>-3.3725534118199998E-4</v>
      </c>
    </row>
    <row r="1068" spans="1:17" hidden="1" x14ac:dyDescent="0.3">
      <c r="A1068" t="s">
        <v>2295</v>
      </c>
      <c r="B1068" t="s">
        <v>2296</v>
      </c>
      <c r="C1068" t="s">
        <v>3131</v>
      </c>
      <c r="D1068" t="s">
        <v>149</v>
      </c>
      <c r="E1068">
        <v>2296.52777939</v>
      </c>
      <c r="F1068">
        <v>1263.05</v>
      </c>
      <c r="G1068">
        <v>347.53784354195699</v>
      </c>
      <c r="H1068">
        <v>-2.2015451327162099</v>
      </c>
      <c r="I1068">
        <v>87.374627412580494</v>
      </c>
      <c r="J1068">
        <v>0.13312036655995799</v>
      </c>
      <c r="K1068">
        <v>1309.1608488189599</v>
      </c>
      <c r="M1068">
        <v>45.054030055660498</v>
      </c>
      <c r="N1068">
        <v>0.75016151361328998</v>
      </c>
      <c r="O1068">
        <v>24.223110724041</v>
      </c>
      <c r="P1068">
        <v>445.94769829262998</v>
      </c>
    </row>
    <row r="1069" spans="1:17" hidden="1" x14ac:dyDescent="0.3">
      <c r="A1069" t="s">
        <v>2297</v>
      </c>
      <c r="B1069" t="s">
        <v>2298</v>
      </c>
      <c r="C1069" t="s">
        <v>3131</v>
      </c>
      <c r="D1069" t="s">
        <v>268</v>
      </c>
      <c r="E1069">
        <v>2295.9721832199998</v>
      </c>
      <c r="F1069">
        <v>391.1</v>
      </c>
      <c r="G1069">
        <v>-28.883031024565199</v>
      </c>
      <c r="H1069">
        <v>-11.679184728760999</v>
      </c>
      <c r="I1069">
        <v>-9.2022721896925699</v>
      </c>
      <c r="J1069">
        <v>-2.8612817568206701</v>
      </c>
      <c r="K1069">
        <v>444.508652136313</v>
      </c>
      <c r="L1069">
        <v>425.248828891936</v>
      </c>
      <c r="M1069">
        <v>15.1740213437705</v>
      </c>
      <c r="N1069">
        <v>0.366435981206016</v>
      </c>
      <c r="O1069">
        <v>37.484019432370197</v>
      </c>
      <c r="P1069">
        <v>18.210669487683202</v>
      </c>
      <c r="Q1069">
        <v>-4.5990149987478003E-2</v>
      </c>
    </row>
    <row r="1070" spans="1:17" hidden="1" x14ac:dyDescent="0.3">
      <c r="A1070" t="s">
        <v>2299</v>
      </c>
      <c r="B1070" t="s">
        <v>2300</v>
      </c>
      <c r="C1070" t="s">
        <v>3131</v>
      </c>
      <c r="D1070" t="s">
        <v>504</v>
      </c>
      <c r="E1070">
        <v>2293.3863306899998</v>
      </c>
      <c r="F1070">
        <v>586.95000000000005</v>
      </c>
      <c r="G1070">
        <v>-33.395412894588198</v>
      </c>
      <c r="H1070">
        <v>3.0485540411544201</v>
      </c>
      <c r="I1070">
        <v>-4.1371852213627003</v>
      </c>
      <c r="J1070">
        <v>-9.2847349954998304</v>
      </c>
      <c r="K1070">
        <v>628.91755486499699</v>
      </c>
      <c r="L1070">
        <v>609.78400580842595</v>
      </c>
      <c r="M1070">
        <v>20.543827967776998</v>
      </c>
      <c r="N1070">
        <v>1.04976661702716</v>
      </c>
      <c r="O1070">
        <v>22.668029644773799</v>
      </c>
      <c r="P1070">
        <v>27.307233488775601</v>
      </c>
      <c r="Q1070">
        <v>-0.109197529734379</v>
      </c>
    </row>
    <row r="1071" spans="1:17" hidden="1" x14ac:dyDescent="0.3">
      <c r="A1071" t="s">
        <v>2301</v>
      </c>
      <c r="B1071" t="s">
        <v>2302</v>
      </c>
      <c r="C1071" t="s">
        <v>3131</v>
      </c>
      <c r="D1071" t="s">
        <v>928</v>
      </c>
      <c r="E1071">
        <v>2290.4447058400001</v>
      </c>
      <c r="F1071">
        <v>343.9</v>
      </c>
      <c r="G1071">
        <v>245.88701458037099</v>
      </c>
      <c r="H1071">
        <v>12.114660366950901</v>
      </c>
      <c r="I1071">
        <v>50.131999277842702</v>
      </c>
      <c r="J1071">
        <v>3.6787779059635701</v>
      </c>
      <c r="K1071">
        <v>346.253069246113</v>
      </c>
      <c r="L1071">
        <v>265.99319055217001</v>
      </c>
      <c r="M1071">
        <v>48.399446056227902</v>
      </c>
      <c r="N1071">
        <v>0.73755782287604399</v>
      </c>
      <c r="O1071">
        <v>26.533876126780999</v>
      </c>
      <c r="Q1071">
        <v>0.16753268611869901</v>
      </c>
    </row>
    <row r="1072" spans="1:17" hidden="1" x14ac:dyDescent="0.3">
      <c r="A1072" t="s">
        <v>2303</v>
      </c>
      <c r="B1072" t="s">
        <v>2304</v>
      </c>
      <c r="C1072" t="s">
        <v>3131</v>
      </c>
      <c r="D1072" t="s">
        <v>268</v>
      </c>
      <c r="E1072">
        <v>2289.728525</v>
      </c>
      <c r="F1072">
        <v>469.45</v>
      </c>
      <c r="G1072">
        <v>-9.4676809955604906</v>
      </c>
      <c r="H1072">
        <v>9.7428289180176098</v>
      </c>
      <c r="I1072">
        <v>-7.5515272413001497</v>
      </c>
      <c r="J1072">
        <v>0.89618395079926305</v>
      </c>
      <c r="K1072">
        <v>465.30334879724597</v>
      </c>
      <c r="L1072">
        <v>447.89809208352</v>
      </c>
      <c r="M1072">
        <v>31.9804954497118</v>
      </c>
      <c r="N1072">
        <v>0.31636480652819299</v>
      </c>
      <c r="O1072">
        <v>12.8767706891042</v>
      </c>
      <c r="P1072">
        <v>23.037609749705101</v>
      </c>
      <c r="Q1072">
        <v>2.2797166311073001E-2</v>
      </c>
    </row>
    <row r="1073" spans="1:17" hidden="1" x14ac:dyDescent="0.3">
      <c r="A1073" t="s">
        <v>2305</v>
      </c>
      <c r="B1073" t="s">
        <v>2306</v>
      </c>
      <c r="C1073" t="s">
        <v>3131</v>
      </c>
      <c r="D1073" t="s">
        <v>117</v>
      </c>
      <c r="E1073">
        <v>2284.154173204</v>
      </c>
      <c r="F1073">
        <v>43.09</v>
      </c>
      <c r="G1073">
        <v>-9.0431566973340392</v>
      </c>
      <c r="H1073">
        <v>-13.9340036127474</v>
      </c>
      <c r="I1073">
        <v>5.4985572114454699</v>
      </c>
      <c r="J1073">
        <v>-8.5355992889705004</v>
      </c>
      <c r="K1073">
        <v>49.7928152147337</v>
      </c>
      <c r="L1073">
        <v>43.695106471337603</v>
      </c>
      <c r="M1073">
        <v>17.0450626531353</v>
      </c>
      <c r="N1073">
        <v>0.83750031260765201</v>
      </c>
      <c r="O1073">
        <v>36.690647482014299</v>
      </c>
      <c r="P1073">
        <v>40.449804432855203</v>
      </c>
      <c r="Q1073">
        <v>0.11087990854834499</v>
      </c>
    </row>
    <row r="1074" spans="1:17" hidden="1" x14ac:dyDescent="0.3">
      <c r="A1074" t="s">
        <v>2307</v>
      </c>
      <c r="B1074" t="s">
        <v>2308</v>
      </c>
      <c r="C1074" t="s">
        <v>3131</v>
      </c>
      <c r="D1074" t="s">
        <v>138</v>
      </c>
      <c r="E1074">
        <v>2282.2834507550001</v>
      </c>
      <c r="F1074">
        <v>1769.65</v>
      </c>
      <c r="G1074">
        <v>7.8200406086652698</v>
      </c>
      <c r="H1074">
        <v>10.5733283807291</v>
      </c>
      <c r="I1074">
        <v>-15.1147064359517</v>
      </c>
      <c r="J1074">
        <v>7.1193311820893603</v>
      </c>
      <c r="K1074">
        <v>1765.0229153636301</v>
      </c>
      <c r="L1074">
        <v>1657.3129765537001</v>
      </c>
      <c r="M1074">
        <v>40.899239028393502</v>
      </c>
      <c r="N1074">
        <v>0.51411029355642501</v>
      </c>
      <c r="O1074">
        <v>18.611024778910998</v>
      </c>
      <c r="P1074">
        <v>39.014139827179797</v>
      </c>
      <c r="Q1074">
        <v>0.116044192087841</v>
      </c>
    </row>
    <row r="1075" spans="1:17" x14ac:dyDescent="0.3">
      <c r="A1075" t="s">
        <v>2309</v>
      </c>
      <c r="B1075" t="s">
        <v>2310</v>
      </c>
      <c r="C1075" t="s">
        <v>3116</v>
      </c>
      <c r="D1075" t="s">
        <v>24</v>
      </c>
      <c r="E1075">
        <v>2278.8318636959998</v>
      </c>
      <c r="F1075">
        <v>44.26</v>
      </c>
      <c r="G1075">
        <v>-59.402193008506103</v>
      </c>
      <c r="H1075">
        <v>-4.5823909231654003</v>
      </c>
      <c r="I1075">
        <v>-36.825286247869698</v>
      </c>
      <c r="J1075">
        <v>2.66676786498132</v>
      </c>
      <c r="K1075">
        <v>48.099157995942697</v>
      </c>
      <c r="L1075">
        <v>56.435194568368701</v>
      </c>
      <c r="M1075">
        <v>34.668411663898802</v>
      </c>
      <c r="N1075">
        <v>0.87453564400454598</v>
      </c>
      <c r="O1075">
        <v>86.172616357885204</v>
      </c>
      <c r="P1075">
        <v>0.59090909090908605</v>
      </c>
    </row>
    <row r="1076" spans="1:17" hidden="1" x14ac:dyDescent="0.3">
      <c r="A1076" t="s">
        <v>2311</v>
      </c>
      <c r="B1076" t="s">
        <v>2312</v>
      </c>
      <c r="C1076" t="s">
        <v>3131</v>
      </c>
      <c r="D1076" t="s">
        <v>280</v>
      </c>
      <c r="E1076">
        <v>2276.4758750000001</v>
      </c>
      <c r="F1076">
        <v>3795</v>
      </c>
      <c r="G1076">
        <v>1753.4888100671801</v>
      </c>
      <c r="H1076">
        <v>-1.42484610358999</v>
      </c>
      <c r="I1076">
        <v>80.759439993302394</v>
      </c>
      <c r="J1076">
        <v>-3.25998609507708</v>
      </c>
      <c r="K1076">
        <v>3776.0530469864502</v>
      </c>
      <c r="L1076">
        <v>2650.2200941969299</v>
      </c>
      <c r="M1076">
        <v>37.5695832497316</v>
      </c>
      <c r="N1076">
        <v>0.74376220997999498</v>
      </c>
      <c r="O1076">
        <v>26.453227931488701</v>
      </c>
      <c r="P1076">
        <v>1877.59249609171</v>
      </c>
      <c r="Q1076">
        <v>0.23042564460703499</v>
      </c>
    </row>
    <row r="1077" spans="1:17" hidden="1" x14ac:dyDescent="0.3">
      <c r="A1077" t="s">
        <v>2313</v>
      </c>
      <c r="B1077" t="s">
        <v>2314</v>
      </c>
      <c r="C1077" t="s">
        <v>3131</v>
      </c>
      <c r="D1077" t="s">
        <v>611</v>
      </c>
      <c r="E1077">
        <v>2271.5691000000002</v>
      </c>
      <c r="F1077">
        <v>404.05</v>
      </c>
      <c r="G1077">
        <v>25.511232897699902</v>
      </c>
      <c r="H1077">
        <v>6.9263792789241903</v>
      </c>
      <c r="I1077">
        <v>4.9813544965570102</v>
      </c>
      <c r="J1077">
        <v>2.06806723784783</v>
      </c>
      <c r="K1077">
        <v>401.15908246005</v>
      </c>
      <c r="L1077">
        <v>370.36835227531401</v>
      </c>
      <c r="M1077">
        <v>54.286906836381398</v>
      </c>
      <c r="N1077">
        <v>0.43221681778269899</v>
      </c>
      <c r="O1077">
        <v>17.312213834921401</v>
      </c>
      <c r="P1077">
        <v>55.105566218809898</v>
      </c>
      <c r="Q1077">
        <v>5.7513277819974E-2</v>
      </c>
    </row>
    <row r="1078" spans="1:17" hidden="1" x14ac:dyDescent="0.3">
      <c r="A1078" t="s">
        <v>2315</v>
      </c>
      <c r="B1078" t="s">
        <v>2316</v>
      </c>
      <c r="C1078" t="s">
        <v>3131</v>
      </c>
      <c r="D1078" t="s">
        <v>1234</v>
      </c>
      <c r="E1078">
        <v>2270.6910754599999</v>
      </c>
      <c r="F1078">
        <v>799.1</v>
      </c>
      <c r="G1078">
        <v>3.2602451713359999</v>
      </c>
      <c r="H1078">
        <v>2.9465669549012601</v>
      </c>
      <c r="I1078">
        <v>-27.610953722971001</v>
      </c>
      <c r="J1078">
        <v>1.0980646885824401</v>
      </c>
      <c r="K1078">
        <v>817.76560533374504</v>
      </c>
      <c r="L1078">
        <v>832.325197688412</v>
      </c>
      <c r="M1078">
        <v>53.169946376298398</v>
      </c>
      <c r="N1078">
        <v>0.77008003605815001</v>
      </c>
      <c r="O1078">
        <v>44.030784632711701</v>
      </c>
      <c r="P1078">
        <v>34.744119382851302</v>
      </c>
      <c r="Q1078">
        <v>-3.366926552317E-3</v>
      </c>
    </row>
    <row r="1079" spans="1:17" hidden="1" x14ac:dyDescent="0.3">
      <c r="A1079" t="s">
        <v>2317</v>
      </c>
      <c r="B1079" t="s">
        <v>2318</v>
      </c>
      <c r="C1079" t="s">
        <v>3131</v>
      </c>
      <c r="D1079" t="s">
        <v>436</v>
      </c>
      <c r="E1079">
        <v>2268.5099249999998</v>
      </c>
      <c r="F1079">
        <v>375</v>
      </c>
      <c r="G1079">
        <v>2.4289835224208098</v>
      </c>
      <c r="H1079">
        <v>3.6301948415032901</v>
      </c>
      <c r="I1079">
        <v>0.50598517625365402</v>
      </c>
      <c r="J1079">
        <v>2.5258043089720101</v>
      </c>
      <c r="K1079">
        <v>399.06082672426902</v>
      </c>
      <c r="L1079">
        <v>374.77210863457998</v>
      </c>
      <c r="M1079">
        <v>32.155207332958497</v>
      </c>
      <c r="N1079">
        <v>0.34611896593725</v>
      </c>
      <c r="O1079">
        <v>20.6666666666666</v>
      </c>
      <c r="P1079">
        <v>28.865979381443299</v>
      </c>
      <c r="Q1079">
        <v>2.8677850780564E-2</v>
      </c>
    </row>
    <row r="1080" spans="1:17" hidden="1" x14ac:dyDescent="0.3">
      <c r="A1080" t="s">
        <v>2319</v>
      </c>
      <c r="B1080" t="s">
        <v>2320</v>
      </c>
      <c r="C1080" t="s">
        <v>3131</v>
      </c>
      <c r="D1080" t="s">
        <v>539</v>
      </c>
      <c r="E1080">
        <v>2267.232</v>
      </c>
      <c r="F1080">
        <v>128.82</v>
      </c>
      <c r="G1080">
        <v>124.628337304038</v>
      </c>
      <c r="H1080">
        <v>-11.550999949743799</v>
      </c>
      <c r="I1080">
        <v>18.681384023501401</v>
      </c>
      <c r="J1080">
        <v>-5.5419089832414299</v>
      </c>
      <c r="K1080">
        <v>147.28926825246501</v>
      </c>
      <c r="L1080">
        <v>123.249502262993</v>
      </c>
      <c r="M1080">
        <v>27.944753618647301</v>
      </c>
      <c r="N1080">
        <v>0.54292709803011097</v>
      </c>
      <c r="O1080">
        <v>44.775655954044403</v>
      </c>
      <c r="P1080">
        <v>146.30975143403401</v>
      </c>
      <c r="Q1080">
        <v>4.1954879526980002E-2</v>
      </c>
    </row>
    <row r="1081" spans="1:17" hidden="1" x14ac:dyDescent="0.3">
      <c r="A1081" t="s">
        <v>2321</v>
      </c>
      <c r="B1081" t="s">
        <v>2322</v>
      </c>
      <c r="C1081" t="s">
        <v>3131</v>
      </c>
      <c r="D1081" t="s">
        <v>611</v>
      </c>
      <c r="E1081">
        <v>2266.6493735599902</v>
      </c>
      <c r="F1081">
        <v>1585.45</v>
      </c>
      <c r="G1081">
        <v>197.009960792024</v>
      </c>
      <c r="H1081">
        <v>-11.9456758528378</v>
      </c>
      <c r="I1081">
        <v>-10.748808654166901</v>
      </c>
      <c r="J1081">
        <v>-4.6352036064031399</v>
      </c>
      <c r="K1081">
        <v>1844.4951328716199</v>
      </c>
      <c r="L1081">
        <v>1570.01736792627</v>
      </c>
      <c r="M1081">
        <v>17.477161539976699</v>
      </c>
      <c r="N1081">
        <v>0.61612122694642901</v>
      </c>
      <c r="O1081">
        <v>41.625406036141101</v>
      </c>
      <c r="P1081">
        <v>226.89690721649399</v>
      </c>
      <c r="Q1081">
        <v>0.24511834907840699</v>
      </c>
    </row>
    <row r="1082" spans="1:17" hidden="1" x14ac:dyDescent="0.3">
      <c r="A1082" t="s">
        <v>2323</v>
      </c>
      <c r="B1082" t="s">
        <v>2324</v>
      </c>
      <c r="C1082" t="s">
        <v>3131</v>
      </c>
      <c r="D1082" t="s">
        <v>265</v>
      </c>
      <c r="E1082">
        <v>2265.063386325</v>
      </c>
      <c r="F1082">
        <v>1301.55</v>
      </c>
      <c r="G1082">
        <v>-11.099454870470501</v>
      </c>
      <c r="H1082">
        <v>3.4164013586251998</v>
      </c>
      <c r="I1082">
        <v>-20.6426501370373</v>
      </c>
      <c r="J1082">
        <v>0.844256076765594</v>
      </c>
      <c r="K1082">
        <v>1353.1126975398399</v>
      </c>
      <c r="L1082">
        <v>1352.6894190432999</v>
      </c>
      <c r="M1082">
        <v>29.122585881067501</v>
      </c>
      <c r="N1082">
        <v>0.47515816296800001</v>
      </c>
      <c r="O1082">
        <v>35.991702201221599</v>
      </c>
      <c r="P1082">
        <v>17.569215482588799</v>
      </c>
      <c r="Q1082">
        <v>6.9328072321866996E-2</v>
      </c>
    </row>
    <row r="1083" spans="1:17" x14ac:dyDescent="0.3">
      <c r="A1083" t="s">
        <v>2325</v>
      </c>
      <c r="B1083" t="s">
        <v>2326</v>
      </c>
      <c r="C1083" t="s">
        <v>3125</v>
      </c>
      <c r="D1083" t="s">
        <v>1234</v>
      </c>
      <c r="E1083">
        <v>2261.7927175750001</v>
      </c>
      <c r="F1083">
        <v>312.85000000000002</v>
      </c>
      <c r="G1083">
        <v>-56.661786490271503</v>
      </c>
      <c r="H1083">
        <v>5.52417261962227</v>
      </c>
      <c r="I1083">
        <v>-27.3623636730829</v>
      </c>
      <c r="J1083">
        <v>11.7286132831731</v>
      </c>
      <c r="K1083">
        <v>346.66275046229902</v>
      </c>
      <c r="L1083">
        <v>397.35217976771702</v>
      </c>
      <c r="M1083">
        <v>43.074536143482902</v>
      </c>
      <c r="N1083">
        <v>1.3956380465041101</v>
      </c>
      <c r="O1083">
        <v>77.209525331628498</v>
      </c>
      <c r="P1083">
        <v>11.314712684575699</v>
      </c>
      <c r="Q1083">
        <v>-5.4388610351856E-2</v>
      </c>
    </row>
    <row r="1084" spans="1:17" hidden="1" x14ac:dyDescent="0.3">
      <c r="A1084" t="s">
        <v>2327</v>
      </c>
      <c r="B1084" t="s">
        <v>2328</v>
      </c>
      <c r="C1084" t="s">
        <v>3131</v>
      </c>
      <c r="D1084" t="s">
        <v>192</v>
      </c>
      <c r="E1084">
        <v>2261.1679238500001</v>
      </c>
      <c r="F1084">
        <v>406.45</v>
      </c>
      <c r="G1084">
        <v>-5.1502059762248198</v>
      </c>
      <c r="H1084">
        <v>-3.0631801452389502</v>
      </c>
      <c r="I1084">
        <v>-0.87052142457874204</v>
      </c>
      <c r="J1084">
        <v>2.91661516715947</v>
      </c>
      <c r="K1084">
        <v>429.126541474828</v>
      </c>
      <c r="L1084">
        <v>405.799547452421</v>
      </c>
      <c r="M1084">
        <v>34.122785176684197</v>
      </c>
      <c r="N1084">
        <v>0.54587123020648698</v>
      </c>
      <c r="O1084">
        <v>20.3100012301636</v>
      </c>
      <c r="P1084">
        <v>29.8354895384123</v>
      </c>
      <c r="Q1084">
        <v>3.6309443601274999E-2</v>
      </c>
    </row>
    <row r="1085" spans="1:17" hidden="1" x14ac:dyDescent="0.3">
      <c r="A1085" t="s">
        <v>2329</v>
      </c>
      <c r="B1085" t="s">
        <v>2330</v>
      </c>
      <c r="C1085" t="s">
        <v>3131</v>
      </c>
      <c r="D1085" t="s">
        <v>414</v>
      </c>
      <c r="E1085">
        <v>2259.8835106050001</v>
      </c>
      <c r="F1085">
        <v>776.65</v>
      </c>
      <c r="G1085">
        <v>39.522152451767901</v>
      </c>
      <c r="H1085">
        <v>-5.9858378756370403</v>
      </c>
      <c r="I1085">
        <v>29.5981259130936</v>
      </c>
      <c r="J1085">
        <v>0.56016918786839198</v>
      </c>
      <c r="K1085">
        <v>847.85004944551099</v>
      </c>
      <c r="L1085">
        <v>724.21899307703302</v>
      </c>
      <c r="M1085">
        <v>23.672704574963699</v>
      </c>
      <c r="N1085">
        <v>0.63874087588464501</v>
      </c>
      <c r="O1085">
        <v>39.606000128758097</v>
      </c>
      <c r="P1085">
        <v>66.985594495807305</v>
      </c>
      <c r="Q1085">
        <v>5.7916694774662998E-2</v>
      </c>
    </row>
    <row r="1086" spans="1:17" hidden="1" x14ac:dyDescent="0.3">
      <c r="A1086" t="s">
        <v>2331</v>
      </c>
      <c r="B1086" t="s">
        <v>2332</v>
      </c>
      <c r="C1086" t="s">
        <v>3131</v>
      </c>
      <c r="D1086" t="s">
        <v>288</v>
      </c>
      <c r="E1086">
        <v>2249.15861154</v>
      </c>
      <c r="F1086">
        <v>369.1</v>
      </c>
      <c r="G1086">
        <v>40.640416987882503</v>
      </c>
      <c r="H1086">
        <v>-4.1229423998171297</v>
      </c>
      <c r="I1086">
        <v>-9.3647125797884403</v>
      </c>
      <c r="J1086">
        <v>-3.3047365117291601</v>
      </c>
      <c r="K1086">
        <v>402.367237370711</v>
      </c>
      <c r="L1086">
        <v>379.04827643325598</v>
      </c>
      <c r="M1086">
        <v>30.141116069531499</v>
      </c>
      <c r="N1086">
        <v>0.70080623603105097</v>
      </c>
      <c r="O1086">
        <v>47.371985911677001</v>
      </c>
      <c r="P1086">
        <v>78.395360077332001</v>
      </c>
      <c r="Q1086">
        <v>6.4653703436993004E-2</v>
      </c>
    </row>
    <row r="1087" spans="1:17" hidden="1" x14ac:dyDescent="0.3">
      <c r="A1087" t="s">
        <v>2333</v>
      </c>
      <c r="B1087" t="s">
        <v>2334</v>
      </c>
      <c r="C1087" t="s">
        <v>3131</v>
      </c>
      <c r="D1087" t="s">
        <v>77</v>
      </c>
      <c r="E1087">
        <v>2241.57973296</v>
      </c>
      <c r="F1087">
        <v>815.2</v>
      </c>
      <c r="G1087">
        <v>100.379062472703</v>
      </c>
      <c r="H1087">
        <v>-5.9260532660874796</v>
      </c>
      <c r="I1087">
        <v>-13.9481051144581</v>
      </c>
      <c r="J1087">
        <v>-3.1469029752804301</v>
      </c>
      <c r="K1087">
        <v>892.72489870742095</v>
      </c>
      <c r="L1087">
        <v>809.835825673969</v>
      </c>
      <c r="M1087">
        <v>34.267475572134899</v>
      </c>
      <c r="N1087">
        <v>0.479825918621891</v>
      </c>
      <c r="O1087">
        <v>34.163395485770302</v>
      </c>
      <c r="P1087">
        <v>131.95333617868801</v>
      </c>
      <c r="Q1087">
        <v>7.3400265975879994E-2</v>
      </c>
    </row>
    <row r="1088" spans="1:17" hidden="1" x14ac:dyDescent="0.3">
      <c r="A1088" t="s">
        <v>2335</v>
      </c>
      <c r="B1088" t="s">
        <v>2336</v>
      </c>
      <c r="C1088" t="s">
        <v>3131</v>
      </c>
      <c r="D1088" t="s">
        <v>51</v>
      </c>
      <c r="E1088">
        <v>2231.88609735</v>
      </c>
      <c r="F1088">
        <v>1625.5</v>
      </c>
      <c r="G1088">
        <v>7.7031170930103201</v>
      </c>
      <c r="H1088">
        <v>1.8154663453759701</v>
      </c>
      <c r="I1088">
        <v>-3.19803524609156</v>
      </c>
      <c r="J1088">
        <v>-1.98388459005219</v>
      </c>
      <c r="K1088">
        <v>1639.74052718696</v>
      </c>
      <c r="L1088">
        <v>1521.0033600623501</v>
      </c>
      <c r="M1088">
        <v>30.2968482817273</v>
      </c>
      <c r="N1088">
        <v>0.47664871650863899</v>
      </c>
      <c r="O1088">
        <v>16.5149184866195</v>
      </c>
      <c r="P1088">
        <v>37.999830206299301</v>
      </c>
      <c r="Q1088">
        <v>8.7397134568000995E-2</v>
      </c>
    </row>
    <row r="1089" spans="1:17" hidden="1" x14ac:dyDescent="0.3">
      <c r="A1089" t="s">
        <v>2337</v>
      </c>
      <c r="B1089" t="s">
        <v>2338</v>
      </c>
      <c r="C1089" t="s">
        <v>3131</v>
      </c>
      <c r="D1089" t="s">
        <v>539</v>
      </c>
      <c r="E1089">
        <v>2214.9886088599901</v>
      </c>
      <c r="F1089">
        <v>247.45</v>
      </c>
      <c r="G1089">
        <v>-37.319975962398203</v>
      </c>
      <c r="H1089">
        <v>2.3860951049232901</v>
      </c>
      <c r="I1089">
        <v>-11.1327241682355</v>
      </c>
      <c r="J1089">
        <v>-0.48262812804220101</v>
      </c>
      <c r="K1089">
        <v>251.05664491785501</v>
      </c>
      <c r="L1089">
        <v>256.01384243954402</v>
      </c>
      <c r="M1089">
        <v>37.763509979349998</v>
      </c>
      <c r="N1089">
        <v>1.0597156889046</v>
      </c>
      <c r="O1089">
        <v>28.106688219842301</v>
      </c>
      <c r="P1089">
        <v>16.1737089201877</v>
      </c>
      <c r="Q1089">
        <v>3.0714812729489002E-2</v>
      </c>
    </row>
    <row r="1090" spans="1:17" hidden="1" x14ac:dyDescent="0.3">
      <c r="A1090" t="s">
        <v>2339</v>
      </c>
      <c r="B1090" t="s">
        <v>2340</v>
      </c>
      <c r="C1090" t="s">
        <v>3131</v>
      </c>
      <c r="D1090" t="s">
        <v>1170</v>
      </c>
      <c r="E1090">
        <v>2214.4782019499999</v>
      </c>
      <c r="F1090">
        <v>420.35</v>
      </c>
      <c r="G1090">
        <v>68.649968115687003</v>
      </c>
      <c r="H1090">
        <v>-8.11287616582357</v>
      </c>
      <c r="I1090">
        <v>44.412836078995298</v>
      </c>
      <c r="J1090">
        <v>-0.67504103178762398</v>
      </c>
      <c r="K1090">
        <v>485.31818186756101</v>
      </c>
      <c r="L1090">
        <v>396.91229236266201</v>
      </c>
      <c r="M1090">
        <v>24.772265649807299</v>
      </c>
      <c r="N1090">
        <v>0.32750691737681198</v>
      </c>
      <c r="O1090">
        <v>45.997383133103298</v>
      </c>
      <c r="P1090">
        <v>98.606189463737294</v>
      </c>
      <c r="Q1090">
        <v>8.0548400251727006E-2</v>
      </c>
    </row>
    <row r="1091" spans="1:17" x14ac:dyDescent="0.3">
      <c r="A1091" t="s">
        <v>2341</v>
      </c>
      <c r="B1091" t="s">
        <v>2342</v>
      </c>
      <c r="C1091" t="s">
        <v>3130</v>
      </c>
      <c r="D1091" t="s">
        <v>414</v>
      </c>
      <c r="E1091">
        <v>2213.097133236</v>
      </c>
      <c r="F1091">
        <v>192.17</v>
      </c>
      <c r="G1091">
        <v>-53.296788492674303</v>
      </c>
      <c r="H1091">
        <v>-1.94835891085039</v>
      </c>
      <c r="I1091">
        <v>-25.165387629663101</v>
      </c>
      <c r="J1091">
        <v>-0.22113415870497699</v>
      </c>
      <c r="K1091">
        <v>209.09227198014801</v>
      </c>
      <c r="L1091">
        <v>239.257307965953</v>
      </c>
      <c r="M1091">
        <v>27.0657392363116</v>
      </c>
      <c r="N1091">
        <v>0.47886268334405202</v>
      </c>
      <c r="O1091">
        <v>124.670864338866</v>
      </c>
      <c r="P1091">
        <v>1.0889005786428101</v>
      </c>
      <c r="Q1091">
        <v>-5.6086345363446997E-2</v>
      </c>
    </row>
    <row r="1092" spans="1:17" hidden="1" x14ac:dyDescent="0.3">
      <c r="A1092" t="s">
        <v>2343</v>
      </c>
      <c r="B1092" t="s">
        <v>2344</v>
      </c>
      <c r="C1092" t="s">
        <v>3131</v>
      </c>
      <c r="D1092" t="s">
        <v>985</v>
      </c>
      <c r="E1092">
        <v>2211.716218</v>
      </c>
      <c r="F1092">
        <v>121.36</v>
      </c>
      <c r="G1092">
        <v>-16.4815566575068</v>
      </c>
      <c r="H1092">
        <v>-6.7542532790318202</v>
      </c>
      <c r="I1092">
        <v>-4.0952849532414097</v>
      </c>
      <c r="J1092">
        <v>0.177537416007927</v>
      </c>
      <c r="K1092">
        <v>129.21873644787701</v>
      </c>
      <c r="M1092">
        <v>24.7529028285885</v>
      </c>
      <c r="O1092">
        <v>30.850362557679599</v>
      </c>
      <c r="P1092">
        <v>13.3146591970121</v>
      </c>
    </row>
    <row r="1093" spans="1:17" hidden="1" x14ac:dyDescent="0.3">
      <c r="A1093" t="s">
        <v>2345</v>
      </c>
      <c r="B1093" t="s">
        <v>2346</v>
      </c>
      <c r="C1093" t="s">
        <v>3131</v>
      </c>
      <c r="D1093" t="s">
        <v>366</v>
      </c>
      <c r="E1093">
        <v>2211.0233227200001</v>
      </c>
      <c r="F1093">
        <v>907.3</v>
      </c>
      <c r="G1093">
        <v>-5.1453702381834399</v>
      </c>
      <c r="H1093">
        <v>23.652456371986201</v>
      </c>
      <c r="I1093">
        <v>14.6325774400001</v>
      </c>
      <c r="J1093">
        <v>5.0549496555020301</v>
      </c>
      <c r="K1093">
        <v>863.80757033050804</v>
      </c>
      <c r="L1093">
        <v>820.64755661788899</v>
      </c>
      <c r="M1093">
        <v>49.056339821634403</v>
      </c>
      <c r="N1093">
        <v>1.58238664783804</v>
      </c>
      <c r="O1093">
        <v>20.136669238399602</v>
      </c>
      <c r="P1093">
        <v>40.786717355884797</v>
      </c>
      <c r="Q1093">
        <v>-4.6220837374009997E-2</v>
      </c>
    </row>
    <row r="1094" spans="1:17" hidden="1" x14ac:dyDescent="0.3">
      <c r="A1094" t="s">
        <v>2347</v>
      </c>
      <c r="B1094" t="s">
        <v>2348</v>
      </c>
      <c r="C1094" t="s">
        <v>3131</v>
      </c>
      <c r="D1094" t="s">
        <v>554</v>
      </c>
      <c r="E1094">
        <v>2198.8197708749999</v>
      </c>
      <c r="F1094">
        <v>651.45000000000005</v>
      </c>
      <c r="G1094">
        <v>8.6813858509675796</v>
      </c>
      <c r="H1094">
        <v>-2.6130134603125801</v>
      </c>
      <c r="I1094">
        <v>3.59637184147849</v>
      </c>
      <c r="J1094">
        <v>-7.6162322057275106E-2</v>
      </c>
      <c r="K1094">
        <v>683.23464854394501</v>
      </c>
      <c r="L1094">
        <v>629.26481667157805</v>
      </c>
      <c r="M1094">
        <v>37.638848843408503</v>
      </c>
      <c r="N1094">
        <v>0.25241062348957</v>
      </c>
      <c r="O1094">
        <v>43.986491672423</v>
      </c>
      <c r="P1094">
        <v>69.207792207792195</v>
      </c>
      <c r="Q1094">
        <v>0.15338485992711201</v>
      </c>
    </row>
    <row r="1095" spans="1:17" hidden="1" x14ac:dyDescent="0.3">
      <c r="A1095" t="s">
        <v>2349</v>
      </c>
      <c r="B1095" t="s">
        <v>2350</v>
      </c>
      <c r="C1095" t="s">
        <v>3131</v>
      </c>
      <c r="D1095" t="s">
        <v>453</v>
      </c>
      <c r="E1095">
        <v>2191.3367579999999</v>
      </c>
      <c r="F1095">
        <v>873.3</v>
      </c>
      <c r="G1095">
        <v>28.580095173149001</v>
      </c>
      <c r="H1095">
        <v>-4.0994060569110102</v>
      </c>
      <c r="I1095">
        <v>38.908385299128</v>
      </c>
      <c r="J1095">
        <v>-0.72959980760266396</v>
      </c>
      <c r="K1095">
        <v>900.13783338320104</v>
      </c>
      <c r="L1095">
        <v>753.51219941857505</v>
      </c>
      <c r="M1095">
        <v>38.264545437191799</v>
      </c>
      <c r="N1095">
        <v>0.17301142618571499</v>
      </c>
      <c r="O1095">
        <v>29.749227069735401</v>
      </c>
      <c r="P1095">
        <v>69.326223945710097</v>
      </c>
      <c r="Q1095">
        <v>0.108353826062129</v>
      </c>
    </row>
    <row r="1096" spans="1:17" hidden="1" x14ac:dyDescent="0.3">
      <c r="A1096" t="s">
        <v>2351</v>
      </c>
      <c r="B1096" t="s">
        <v>2352</v>
      </c>
      <c r="C1096" t="s">
        <v>3131</v>
      </c>
      <c r="D1096" t="s">
        <v>436</v>
      </c>
      <c r="E1096">
        <v>2183.4144136999998</v>
      </c>
      <c r="F1096">
        <v>933.4</v>
      </c>
      <c r="G1096">
        <v>-59.689388944197297</v>
      </c>
      <c r="H1096">
        <v>2.1839671936655098</v>
      </c>
      <c r="I1096">
        <v>-33.896801753988697</v>
      </c>
      <c r="J1096">
        <v>-1.0793579628332499</v>
      </c>
      <c r="K1096">
        <v>1006.89178728772</v>
      </c>
      <c r="L1096">
        <v>1159.7682452178601</v>
      </c>
      <c r="M1096">
        <v>28.196863017895101</v>
      </c>
      <c r="N1096">
        <v>0.64709920649656105</v>
      </c>
      <c r="O1096">
        <v>76.864152560531295</v>
      </c>
      <c r="P1096">
        <v>0.799136069114458</v>
      </c>
      <c r="Q1096">
        <v>-0.19294049042547701</v>
      </c>
    </row>
    <row r="1097" spans="1:17" hidden="1" x14ac:dyDescent="0.3">
      <c r="A1097" t="s">
        <v>2353</v>
      </c>
      <c r="B1097" t="s">
        <v>2354</v>
      </c>
      <c r="C1097" t="s">
        <v>3131</v>
      </c>
      <c r="D1097" t="s">
        <v>730</v>
      </c>
      <c r="E1097">
        <v>2180.653534008</v>
      </c>
      <c r="F1097">
        <v>271.97000000000003</v>
      </c>
      <c r="G1097">
        <v>4.7797152150981699</v>
      </c>
      <c r="H1097">
        <v>1.2215461804733101</v>
      </c>
      <c r="I1097">
        <v>0.94148376805262202</v>
      </c>
      <c r="J1097">
        <v>0.706430561229763</v>
      </c>
      <c r="K1097">
        <v>277.458005616717</v>
      </c>
      <c r="L1097">
        <v>259.033975688385</v>
      </c>
      <c r="M1097">
        <v>58.290846172297002</v>
      </c>
      <c r="N1097">
        <v>1.13390513013287</v>
      </c>
      <c r="O1097">
        <v>8.5781520020590403</v>
      </c>
      <c r="P1097">
        <v>31.259652509652501</v>
      </c>
      <c r="Q1097">
        <v>3.2968413234804997E-2</v>
      </c>
    </row>
    <row r="1098" spans="1:17" hidden="1" x14ac:dyDescent="0.3">
      <c r="A1098" t="s">
        <v>2355</v>
      </c>
      <c r="B1098" t="s">
        <v>2356</v>
      </c>
      <c r="C1098" t="s">
        <v>3131</v>
      </c>
      <c r="D1098" t="s">
        <v>366</v>
      </c>
      <c r="E1098">
        <v>2174.8431111099999</v>
      </c>
      <c r="F1098">
        <v>43.43</v>
      </c>
      <c r="G1098">
        <v>-61.544950362152797</v>
      </c>
      <c r="H1098">
        <v>-4.2372973440331201</v>
      </c>
      <c r="I1098">
        <v>-41.005879643587697</v>
      </c>
      <c r="J1098">
        <v>-0.27930675341944999</v>
      </c>
      <c r="K1098">
        <v>48.4382858140685</v>
      </c>
      <c r="L1098">
        <v>55.7927580654151</v>
      </c>
      <c r="M1098">
        <v>20.8839791418042</v>
      </c>
      <c r="N1098">
        <v>0.89691989351282098</v>
      </c>
      <c r="O1098">
        <v>93.529818098088796</v>
      </c>
      <c r="P1098">
        <v>0.53240740740740899</v>
      </c>
    </row>
    <row r="1099" spans="1:17" hidden="1" x14ac:dyDescent="0.3">
      <c r="A1099" t="s">
        <v>2357</v>
      </c>
      <c r="B1099" t="s">
        <v>2358</v>
      </c>
      <c r="C1099" t="s">
        <v>3131</v>
      </c>
      <c r="D1099" t="s">
        <v>18</v>
      </c>
      <c r="E1099">
        <v>2173.3951371540002</v>
      </c>
      <c r="F1099">
        <v>222.07</v>
      </c>
      <c r="G1099">
        <v>-48.379336601499801</v>
      </c>
      <c r="H1099">
        <v>15.6725919969986</v>
      </c>
      <c r="I1099">
        <v>-7.6010086621221102</v>
      </c>
      <c r="J1099">
        <v>2.5953710532266601</v>
      </c>
      <c r="K1099">
        <v>220.48809289967201</v>
      </c>
      <c r="L1099">
        <v>229.02223003606301</v>
      </c>
      <c r="M1099">
        <v>39.3834426067992</v>
      </c>
      <c r="N1099">
        <v>2.4071077211911298</v>
      </c>
      <c r="O1099">
        <v>54.9286261088846</v>
      </c>
      <c r="P1099">
        <v>21.715538503699602</v>
      </c>
    </row>
    <row r="1100" spans="1:17" hidden="1" x14ac:dyDescent="0.3">
      <c r="A1100" t="s">
        <v>2359</v>
      </c>
      <c r="B1100" t="s">
        <v>2360</v>
      </c>
      <c r="C1100" t="s">
        <v>3131</v>
      </c>
      <c r="D1100" t="s">
        <v>105</v>
      </c>
      <c r="E1100">
        <v>2167.7625243120001</v>
      </c>
      <c r="F1100">
        <v>18.48</v>
      </c>
      <c r="G1100">
        <v>33.242945517013901</v>
      </c>
      <c r="H1100">
        <v>0.86148937184003704</v>
      </c>
      <c r="I1100">
        <v>-13.5670861220121</v>
      </c>
      <c r="J1100">
        <v>-4.2073267128332601</v>
      </c>
      <c r="K1100">
        <v>20.227766254727001</v>
      </c>
      <c r="L1100">
        <v>19.320128115736299</v>
      </c>
      <c r="M1100">
        <v>28.947231292906299</v>
      </c>
      <c r="N1100">
        <v>1.0887483286855</v>
      </c>
      <c r="O1100">
        <v>72.536040178089095</v>
      </c>
      <c r="P1100">
        <v>65.699940654415698</v>
      </c>
      <c r="Q1100">
        <v>0.133504695910139</v>
      </c>
    </row>
    <row r="1101" spans="1:17" x14ac:dyDescent="0.3">
      <c r="A1101" t="s">
        <v>2361</v>
      </c>
      <c r="B1101" t="s">
        <v>2362</v>
      </c>
      <c r="C1101" t="s">
        <v>3133</v>
      </c>
      <c r="D1101" t="s">
        <v>1985</v>
      </c>
      <c r="E1101">
        <v>2164.0404836459902</v>
      </c>
      <c r="F1101">
        <v>45.39</v>
      </c>
      <c r="G1101">
        <v>-21.073950844671099</v>
      </c>
      <c r="H1101">
        <v>-8.7286051641057991</v>
      </c>
      <c r="I1101">
        <v>-19.322954306894399</v>
      </c>
      <c r="J1101">
        <v>-6.0527074773963596</v>
      </c>
      <c r="K1101">
        <v>51.751420784897498</v>
      </c>
      <c r="L1101">
        <v>51.833920365920001</v>
      </c>
      <c r="M1101">
        <v>15.7529014127545</v>
      </c>
      <c r="N1101">
        <v>0.620193513579121</v>
      </c>
      <c r="O1101">
        <v>52.897113901740397</v>
      </c>
      <c r="P1101">
        <v>6.9257950530035197</v>
      </c>
      <c r="Q1101">
        <v>-1.7336381054152E-2</v>
      </c>
    </row>
    <row r="1102" spans="1:17" hidden="1" x14ac:dyDescent="0.3">
      <c r="A1102" t="s">
        <v>2363</v>
      </c>
      <c r="B1102" t="s">
        <v>2364</v>
      </c>
      <c r="C1102" t="s">
        <v>3131</v>
      </c>
      <c r="D1102" t="s">
        <v>436</v>
      </c>
      <c r="E1102">
        <v>2161.8012840000001</v>
      </c>
      <c r="F1102">
        <v>1896.45</v>
      </c>
      <c r="G1102">
        <v>-14.482455380531</v>
      </c>
      <c r="H1102">
        <v>2.2081270056272202</v>
      </c>
      <c r="I1102">
        <v>-8.4983734149479293</v>
      </c>
      <c r="J1102">
        <v>-2.3653629879588798</v>
      </c>
      <c r="K1102">
        <v>1962.8039297841201</v>
      </c>
      <c r="L1102">
        <v>1864.5422611454901</v>
      </c>
      <c r="M1102">
        <v>32.885097290009099</v>
      </c>
      <c r="N1102">
        <v>0.47874255139107202</v>
      </c>
      <c r="O1102">
        <v>27.9574995386116</v>
      </c>
      <c r="P1102">
        <v>25.178217821782098</v>
      </c>
    </row>
    <row r="1103" spans="1:17" hidden="1" x14ac:dyDescent="0.3">
      <c r="A1103" t="s">
        <v>2365</v>
      </c>
      <c r="B1103" t="s">
        <v>2366</v>
      </c>
      <c r="C1103" t="s">
        <v>3131</v>
      </c>
      <c r="D1103" t="s">
        <v>117</v>
      </c>
      <c r="E1103">
        <v>2156.8033727099901</v>
      </c>
      <c r="F1103">
        <v>266.05</v>
      </c>
      <c r="G1103">
        <v>4.2091667051319304</v>
      </c>
      <c r="H1103">
        <v>-2.2021832064801301</v>
      </c>
      <c r="I1103">
        <v>-2.6926737288643001</v>
      </c>
      <c r="J1103">
        <v>-7.4014232724176496</v>
      </c>
      <c r="K1103">
        <v>286.47243944723101</v>
      </c>
      <c r="L1103">
        <v>265.80041669926601</v>
      </c>
      <c r="M1103">
        <v>19.593030492742798</v>
      </c>
      <c r="N1103">
        <v>0.47144138254589601</v>
      </c>
      <c r="O1103">
        <v>27.870700996053301</v>
      </c>
      <c r="P1103">
        <v>43.500539374325697</v>
      </c>
      <c r="Q1103">
        <v>6.8256683961004996E-2</v>
      </c>
    </row>
    <row r="1104" spans="1:17" hidden="1" x14ac:dyDescent="0.3">
      <c r="A1104" t="s">
        <v>2367</v>
      </c>
      <c r="B1104" t="s">
        <v>2368</v>
      </c>
      <c r="C1104" t="s">
        <v>3131</v>
      </c>
      <c r="D1104" t="s">
        <v>694</v>
      </c>
      <c r="E1104">
        <v>2147.4055011599999</v>
      </c>
      <c r="F1104">
        <v>403.6</v>
      </c>
      <c r="G1104">
        <v>-39.434918482575497</v>
      </c>
      <c r="H1104">
        <v>-9.7131455681458299</v>
      </c>
      <c r="I1104">
        <v>-21.812854561849001</v>
      </c>
      <c r="J1104">
        <v>-0.54726222193872398</v>
      </c>
      <c r="K1104">
        <v>445.801377104447</v>
      </c>
      <c r="L1104">
        <v>471.35071853570298</v>
      </c>
      <c r="M1104">
        <v>23.7789496596532</v>
      </c>
      <c r="N1104">
        <v>0.61591840275432297</v>
      </c>
      <c r="O1104">
        <v>42.319127849355702</v>
      </c>
      <c r="P1104">
        <v>3.7265484451297799</v>
      </c>
      <c r="Q1104">
        <v>-0.11365089490779</v>
      </c>
    </row>
    <row r="1105" spans="1:17" hidden="1" x14ac:dyDescent="0.3">
      <c r="A1105" t="s">
        <v>2369</v>
      </c>
      <c r="B1105" t="s">
        <v>2370</v>
      </c>
      <c r="C1105" t="s">
        <v>3131</v>
      </c>
      <c r="D1105" t="s">
        <v>436</v>
      </c>
      <c r="E1105">
        <v>2131.6055304000001</v>
      </c>
      <c r="F1105">
        <v>411.15</v>
      </c>
      <c r="G1105">
        <v>-41.535905297908101</v>
      </c>
      <c r="H1105">
        <v>0.47785384546757997</v>
      </c>
      <c r="I1105">
        <v>-21.8682307976777</v>
      </c>
      <c r="J1105">
        <v>1.91832952971473</v>
      </c>
      <c r="K1105">
        <v>430.06374629512101</v>
      </c>
      <c r="L1105">
        <v>447.773254007584</v>
      </c>
      <c r="M1105">
        <v>30.256256498039001</v>
      </c>
      <c r="N1105">
        <v>0.404502173031004</v>
      </c>
      <c r="O1105">
        <v>37.018119907576299</v>
      </c>
      <c r="P1105">
        <v>7.3498694516971304</v>
      </c>
      <c r="Q1105">
        <v>-1.4450252445209E-2</v>
      </c>
    </row>
    <row r="1106" spans="1:17" hidden="1" x14ac:dyDescent="0.3">
      <c r="A1106" t="s">
        <v>2371</v>
      </c>
      <c r="B1106" t="s">
        <v>2372</v>
      </c>
      <c r="C1106" t="s">
        <v>3131</v>
      </c>
      <c r="D1106" t="s">
        <v>1522</v>
      </c>
      <c r="E1106">
        <v>2130.1288047839998</v>
      </c>
      <c r="F1106">
        <v>157.28</v>
      </c>
      <c r="G1106">
        <v>28.833710444426998</v>
      </c>
      <c r="H1106">
        <v>2.8869672159679199E-2</v>
      </c>
      <c r="I1106">
        <v>39.096322095184597</v>
      </c>
      <c r="J1106">
        <v>-3.17616898645531</v>
      </c>
      <c r="K1106">
        <v>160.32573492086701</v>
      </c>
      <c r="L1106">
        <v>131.29005227954201</v>
      </c>
      <c r="M1106">
        <v>31.937010423603201</v>
      </c>
      <c r="N1106">
        <v>0.57572147829410603</v>
      </c>
      <c r="O1106">
        <v>29.641403865717098</v>
      </c>
      <c r="P1106">
        <v>73.694091662065105</v>
      </c>
      <c r="Q1106">
        <v>8.1526536338293001E-2</v>
      </c>
    </row>
    <row r="1107" spans="1:17" hidden="1" x14ac:dyDescent="0.3">
      <c r="A1107" t="s">
        <v>2373</v>
      </c>
      <c r="B1107" t="s">
        <v>2374</v>
      </c>
      <c r="C1107" t="s">
        <v>3131</v>
      </c>
      <c r="D1107" t="s">
        <v>133</v>
      </c>
      <c r="E1107">
        <v>2124.5726726399998</v>
      </c>
      <c r="F1107">
        <v>116.16</v>
      </c>
      <c r="G1107">
        <v>18.360611215157899</v>
      </c>
      <c r="H1107">
        <v>11.2266589131324</v>
      </c>
      <c r="I1107">
        <v>18.0167308113909</v>
      </c>
      <c r="J1107">
        <v>0.74693235974738503</v>
      </c>
      <c r="K1107">
        <v>119.919907553578</v>
      </c>
      <c r="L1107">
        <v>107.501682995303</v>
      </c>
      <c r="M1107">
        <v>39.903172896305001</v>
      </c>
      <c r="N1107">
        <v>0.87506361217889705</v>
      </c>
      <c r="O1107">
        <v>39.850206611570201</v>
      </c>
      <c r="P1107">
        <v>60</v>
      </c>
      <c r="Q1107">
        <v>4.7247694736135999E-2</v>
      </c>
    </row>
    <row r="1108" spans="1:17" hidden="1" x14ac:dyDescent="0.3">
      <c r="A1108" t="s">
        <v>2375</v>
      </c>
      <c r="B1108" t="s">
        <v>2376</v>
      </c>
      <c r="C1108" t="s">
        <v>3131</v>
      </c>
      <c r="D1108" t="s">
        <v>554</v>
      </c>
      <c r="E1108">
        <v>2122.65163007</v>
      </c>
      <c r="F1108">
        <v>69.61</v>
      </c>
      <c r="G1108">
        <v>3.1636039782907601</v>
      </c>
      <c r="H1108">
        <v>-17.169051231795098</v>
      </c>
      <c r="I1108">
        <v>-22.603371739835801</v>
      </c>
      <c r="J1108">
        <v>-4.2660756913296103</v>
      </c>
      <c r="K1108">
        <v>82.023675490917299</v>
      </c>
      <c r="L1108">
        <v>77.669677517591595</v>
      </c>
      <c r="M1108">
        <v>16.4405604932846</v>
      </c>
      <c r="N1108">
        <v>0.41136607550049797</v>
      </c>
      <c r="O1108">
        <v>67.863812670593205</v>
      </c>
      <c r="P1108">
        <v>35.165048543689302</v>
      </c>
      <c r="Q1108">
        <v>0.142953404855518</v>
      </c>
    </row>
    <row r="1109" spans="1:17" hidden="1" x14ac:dyDescent="0.3">
      <c r="A1109" t="s">
        <v>2377</v>
      </c>
      <c r="B1109" t="s">
        <v>2378</v>
      </c>
      <c r="C1109" t="s">
        <v>3131</v>
      </c>
      <c r="D1109" t="s">
        <v>51</v>
      </c>
      <c r="E1109">
        <v>2112.1623482700002</v>
      </c>
      <c r="F1109">
        <v>730.9</v>
      </c>
      <c r="G1109">
        <v>1.5029194175771701</v>
      </c>
      <c r="H1109">
        <v>-1.7932168632651</v>
      </c>
      <c r="I1109">
        <v>-2.21830068945965</v>
      </c>
      <c r="J1109">
        <v>0.55320429142623795</v>
      </c>
      <c r="K1109">
        <v>771.87548129889399</v>
      </c>
      <c r="L1109">
        <v>725.510560827993</v>
      </c>
      <c r="M1109">
        <v>32.546328237581797</v>
      </c>
      <c r="N1109">
        <v>0.257806369351745</v>
      </c>
      <c r="O1109">
        <v>18.018880831851099</v>
      </c>
      <c r="P1109">
        <v>29.6151799964532</v>
      </c>
      <c r="Q1109">
        <v>-7.9390852044537996E-2</v>
      </c>
    </row>
    <row r="1110" spans="1:17" hidden="1" x14ac:dyDescent="0.3">
      <c r="A1110" t="s">
        <v>2379</v>
      </c>
      <c r="B1110" t="s">
        <v>2380</v>
      </c>
      <c r="C1110" t="s">
        <v>3131</v>
      </c>
      <c r="D1110" t="s">
        <v>456</v>
      </c>
      <c r="E1110">
        <v>2109.18509154</v>
      </c>
      <c r="F1110">
        <v>512.15</v>
      </c>
      <c r="G1110">
        <v>-46.1017995266374</v>
      </c>
      <c r="H1110">
        <v>-6.4213452602050003</v>
      </c>
      <c r="I1110">
        <v>-31.2091936671833</v>
      </c>
      <c r="J1110">
        <v>-2.8439588497512198</v>
      </c>
      <c r="K1110">
        <v>584.19792111865695</v>
      </c>
      <c r="L1110">
        <v>625.18469705883399</v>
      </c>
      <c r="M1110">
        <v>13.2148514819675</v>
      </c>
      <c r="N1110">
        <v>0.42890753241548801</v>
      </c>
      <c r="O1110">
        <v>55.940642389924797</v>
      </c>
      <c r="P1110">
        <v>0.42156862745097401</v>
      </c>
      <c r="Q1110">
        <v>-4.2812396572234998E-2</v>
      </c>
    </row>
    <row r="1111" spans="1:17" hidden="1" x14ac:dyDescent="0.3">
      <c r="A1111" t="s">
        <v>2381</v>
      </c>
      <c r="B1111" t="s">
        <v>2382</v>
      </c>
      <c r="C1111" t="s">
        <v>3131</v>
      </c>
      <c r="D1111" t="s">
        <v>117</v>
      </c>
      <c r="E1111">
        <v>2105.733839599</v>
      </c>
      <c r="F1111">
        <v>145.72999999999999</v>
      </c>
      <c r="G1111">
        <v>-32.785114185376798</v>
      </c>
      <c r="H1111">
        <v>-6.8170204032787298</v>
      </c>
      <c r="I1111">
        <v>-22.9206192092756</v>
      </c>
      <c r="J1111">
        <v>-0.18515130896249701</v>
      </c>
      <c r="K1111">
        <v>159.246736925292</v>
      </c>
      <c r="L1111">
        <v>162.36202149418301</v>
      </c>
      <c r="M1111">
        <v>14.713620928584</v>
      </c>
      <c r="N1111">
        <v>0.29553204336612698</v>
      </c>
      <c r="O1111">
        <v>46.023468057366301</v>
      </c>
      <c r="P1111">
        <v>7.9481481481481397</v>
      </c>
      <c r="Q1111">
        <v>3.159891154542E-3</v>
      </c>
    </row>
    <row r="1112" spans="1:17" hidden="1" x14ac:dyDescent="0.3">
      <c r="A1112" t="s">
        <v>2383</v>
      </c>
      <c r="B1112" t="s">
        <v>2384</v>
      </c>
      <c r="C1112" t="s">
        <v>3131</v>
      </c>
      <c r="D1112" t="s">
        <v>414</v>
      </c>
      <c r="E1112">
        <v>2098.4166970000001</v>
      </c>
      <c r="F1112">
        <v>1070</v>
      </c>
      <c r="G1112">
        <v>-37.431990878825196</v>
      </c>
      <c r="H1112">
        <v>-7.5741300005359298</v>
      </c>
      <c r="I1112">
        <v>-24.7922616555141</v>
      </c>
      <c r="J1112">
        <v>3.8822249180861398E-2</v>
      </c>
      <c r="K1112">
        <v>1169.01335772068</v>
      </c>
      <c r="L1112">
        <v>1200.7810416583</v>
      </c>
      <c r="M1112">
        <v>21.629130352808801</v>
      </c>
      <c r="N1112">
        <v>0.73441234457856097</v>
      </c>
      <c r="O1112">
        <v>37.794392523364401</v>
      </c>
      <c r="P1112">
        <v>29.689109750924199</v>
      </c>
      <c r="Q1112">
        <v>-4.4438367521187003E-2</v>
      </c>
    </row>
    <row r="1113" spans="1:17" hidden="1" x14ac:dyDescent="0.3">
      <c r="A1113" t="s">
        <v>2385</v>
      </c>
      <c r="B1113" t="s">
        <v>2386</v>
      </c>
      <c r="C1113" t="s">
        <v>3131</v>
      </c>
      <c r="D1113" t="s">
        <v>77</v>
      </c>
      <c r="E1113">
        <v>2095.0498540399999</v>
      </c>
      <c r="F1113">
        <v>241.34</v>
      </c>
      <c r="G1113">
        <v>-2.21619918596285</v>
      </c>
      <c r="H1113">
        <v>4.5029596971666201</v>
      </c>
      <c r="I1113">
        <v>-5.0174466553809296</v>
      </c>
      <c r="J1113">
        <v>2.1874145903844999</v>
      </c>
      <c r="K1113">
        <v>241.09335606390101</v>
      </c>
      <c r="L1113">
        <v>231.404813953597</v>
      </c>
      <c r="M1113">
        <v>50.382552555154398</v>
      </c>
      <c r="N1113">
        <v>1.3161196618688999</v>
      </c>
      <c r="O1113">
        <v>13.739951935029399</v>
      </c>
      <c r="P1113">
        <v>25.0466321243523</v>
      </c>
      <c r="Q1113">
        <v>-5.6244498409416997E-2</v>
      </c>
    </row>
    <row r="1114" spans="1:17" hidden="1" x14ac:dyDescent="0.3">
      <c r="A1114" t="s">
        <v>2387</v>
      </c>
      <c r="B1114" t="s">
        <v>2388</v>
      </c>
      <c r="C1114" t="s">
        <v>3131</v>
      </c>
      <c r="D1114" t="s">
        <v>192</v>
      </c>
      <c r="E1114">
        <v>2094.3496939199999</v>
      </c>
      <c r="F1114">
        <v>665.4</v>
      </c>
      <c r="G1114">
        <v>-5.0177870471925097</v>
      </c>
      <c r="H1114">
        <v>9.5179152258539208</v>
      </c>
      <c r="I1114">
        <v>28.588586104947801</v>
      </c>
      <c r="J1114">
        <v>8.7254183949942092</v>
      </c>
      <c r="K1114">
        <v>653.60813350364003</v>
      </c>
      <c r="L1114">
        <v>575.57036981016495</v>
      </c>
      <c r="M1114">
        <v>45.8440014410996</v>
      </c>
      <c r="N1114">
        <v>0.67307092095918197</v>
      </c>
      <c r="O1114">
        <v>19.048692515779901</v>
      </c>
      <c r="P1114">
        <v>65.522388059701498</v>
      </c>
      <c r="Q1114">
        <v>2.2318469224833E-2</v>
      </c>
    </row>
    <row r="1115" spans="1:17" hidden="1" x14ac:dyDescent="0.3">
      <c r="A1115" t="s">
        <v>1870</v>
      </c>
      <c r="B1115" t="s">
        <v>2389</v>
      </c>
      <c r="C1115" t="s">
        <v>3131</v>
      </c>
      <c r="D1115" t="s">
        <v>1872</v>
      </c>
      <c r="E1115">
        <v>2091.9342556299998</v>
      </c>
      <c r="F1115">
        <v>28.92</v>
      </c>
      <c r="G1115">
        <v>-23.304061219947101</v>
      </c>
      <c r="H1115">
        <v>-7.62611059252571</v>
      </c>
      <c r="I1115">
        <v>-24.7521387311407</v>
      </c>
      <c r="J1115">
        <v>-5.8511553107721301</v>
      </c>
      <c r="K1115">
        <v>35.509456968417503</v>
      </c>
      <c r="L1115">
        <v>35.271036422871902</v>
      </c>
      <c r="M1115">
        <v>49.333103027404697</v>
      </c>
      <c r="N1115">
        <v>0.94352351067825602</v>
      </c>
      <c r="O1115">
        <v>58.8865836791147</v>
      </c>
      <c r="P1115">
        <v>6.5193370165745801</v>
      </c>
      <c r="Q1115">
        <v>7.0291434656782004E-2</v>
      </c>
    </row>
    <row r="1116" spans="1:17" hidden="1" x14ac:dyDescent="0.3">
      <c r="A1116" t="s">
        <v>2390</v>
      </c>
      <c r="B1116" t="s">
        <v>2391</v>
      </c>
      <c r="C1116" t="s">
        <v>3131</v>
      </c>
      <c r="D1116" t="s">
        <v>453</v>
      </c>
      <c r="E1116">
        <v>2083.1458492000002</v>
      </c>
      <c r="F1116">
        <v>261.95</v>
      </c>
      <c r="G1116">
        <v>-11.635862591233201</v>
      </c>
      <c r="H1116">
        <v>-5.5563192056513202</v>
      </c>
      <c r="I1116">
        <v>-9.5424316391589397</v>
      </c>
      <c r="J1116">
        <v>-3.1939933524997501</v>
      </c>
      <c r="K1116">
        <v>294.96198928822099</v>
      </c>
      <c r="L1116">
        <v>285.12525313038702</v>
      </c>
      <c r="M1116">
        <v>22.0387500456917</v>
      </c>
      <c r="N1116">
        <v>0.18558586886505399</v>
      </c>
      <c r="O1116">
        <v>38.194311891582302</v>
      </c>
      <c r="P1116">
        <v>15.472779369627499</v>
      </c>
      <c r="Q1116">
        <v>-8.2613862706905003E-2</v>
      </c>
    </row>
    <row r="1117" spans="1:17" hidden="1" x14ac:dyDescent="0.3">
      <c r="A1117" t="s">
        <v>2392</v>
      </c>
      <c r="B1117" t="s">
        <v>2393</v>
      </c>
      <c r="C1117" t="s">
        <v>3131</v>
      </c>
      <c r="D1117" t="s">
        <v>227</v>
      </c>
      <c r="E1117">
        <v>2076.3145893999999</v>
      </c>
      <c r="F1117">
        <v>86.15</v>
      </c>
      <c r="G1117">
        <v>78.344962349076397</v>
      </c>
      <c r="H1117">
        <v>-0.41763456512845898</v>
      </c>
      <c r="I1117">
        <v>82.737584247493501</v>
      </c>
      <c r="J1117">
        <v>-4.88686435669515</v>
      </c>
      <c r="K1117">
        <v>90.907170527620494</v>
      </c>
      <c r="L1117">
        <v>68.004756810439602</v>
      </c>
      <c r="M1117">
        <v>25.4327369013821</v>
      </c>
      <c r="N1117">
        <v>0.65451222708921697</v>
      </c>
      <c r="O1117">
        <v>33.244341265235001</v>
      </c>
      <c r="P1117">
        <v>169.64006259780899</v>
      </c>
      <c r="Q1117">
        <v>0.13484486829310199</v>
      </c>
    </row>
    <row r="1118" spans="1:17" hidden="1" x14ac:dyDescent="0.3">
      <c r="A1118" t="s">
        <v>2394</v>
      </c>
      <c r="B1118" t="s">
        <v>2395</v>
      </c>
      <c r="C1118" t="s">
        <v>3131</v>
      </c>
      <c r="D1118" t="s">
        <v>227</v>
      </c>
      <c r="E1118">
        <v>2074.9868218500001</v>
      </c>
      <c r="F1118">
        <v>268.5</v>
      </c>
      <c r="G1118">
        <v>-43.8616312582839</v>
      </c>
      <c r="H1118">
        <v>-3.7249769986325001</v>
      </c>
      <c r="I1118">
        <v>-18.9286115029585</v>
      </c>
      <c r="J1118">
        <v>-0.413741114049337</v>
      </c>
      <c r="K1118">
        <v>290.071155336662</v>
      </c>
      <c r="L1118">
        <v>307.914521330676</v>
      </c>
      <c r="M1118">
        <v>21.999077800837998</v>
      </c>
      <c r="N1118">
        <v>0.37704882085908398</v>
      </c>
      <c r="O1118">
        <v>39.664804469273697</v>
      </c>
      <c r="P1118">
        <v>9.3909146465675306</v>
      </c>
    </row>
    <row r="1119" spans="1:17" hidden="1" x14ac:dyDescent="0.3">
      <c r="A1119" t="s">
        <v>2396</v>
      </c>
      <c r="B1119" t="s">
        <v>2397</v>
      </c>
      <c r="C1119" t="s">
        <v>3131</v>
      </c>
      <c r="D1119" t="s">
        <v>285</v>
      </c>
      <c r="E1119">
        <v>2066.411529</v>
      </c>
      <c r="F1119">
        <v>844.35</v>
      </c>
      <c r="G1119">
        <v>132.049060794816</v>
      </c>
      <c r="H1119">
        <v>12.1919286878835</v>
      </c>
      <c r="I1119">
        <v>55.350586479636299</v>
      </c>
      <c r="J1119">
        <v>-3.11648562240772</v>
      </c>
      <c r="K1119">
        <v>860.84160919929695</v>
      </c>
      <c r="M1119">
        <v>37.724777864756298</v>
      </c>
      <c r="N1119">
        <v>1.27171002951877</v>
      </c>
      <c r="O1119">
        <v>34.032095694913203</v>
      </c>
      <c r="P1119">
        <v>259.29787234042499</v>
      </c>
    </row>
    <row r="1120" spans="1:17" x14ac:dyDescent="0.3">
      <c r="A1120" t="s">
        <v>2398</v>
      </c>
      <c r="B1120" t="s">
        <v>2399</v>
      </c>
      <c r="C1120" t="s">
        <v>3116</v>
      </c>
      <c r="D1120" t="s">
        <v>54</v>
      </c>
      <c r="E1120">
        <v>2057.261076495</v>
      </c>
      <c r="F1120">
        <v>204.39</v>
      </c>
      <c r="G1120">
        <v>-91.099547601270004</v>
      </c>
      <c r="H1120">
        <v>-21.776562165708299</v>
      </c>
      <c r="I1120">
        <v>-66.409406353613306</v>
      </c>
      <c r="J1120">
        <v>-9.1989397794202397</v>
      </c>
      <c r="K1120">
        <v>279.8270705397</v>
      </c>
      <c r="L1120">
        <v>403.21216734987098</v>
      </c>
      <c r="M1120">
        <v>14.5974842492638</v>
      </c>
      <c r="N1120">
        <v>0.563156792454094</v>
      </c>
      <c r="O1120">
        <v>230.17760164391601</v>
      </c>
      <c r="P1120">
        <v>4.8153846153845903</v>
      </c>
    </row>
    <row r="1121" spans="1:17" hidden="1" x14ac:dyDescent="0.3">
      <c r="A1121" t="s">
        <v>2400</v>
      </c>
      <c r="B1121" t="s">
        <v>2401</v>
      </c>
      <c r="C1121" t="s">
        <v>3131</v>
      </c>
      <c r="D1121" t="s">
        <v>539</v>
      </c>
      <c r="E1121">
        <v>2049.9554059919901</v>
      </c>
      <c r="F1121">
        <v>113.88</v>
      </c>
      <c r="G1121">
        <v>18.824719267857699</v>
      </c>
      <c r="H1121">
        <v>0.22594331956435801</v>
      </c>
      <c r="I1121">
        <v>-4.6513432546450399</v>
      </c>
      <c r="J1121">
        <v>1.8889500860499999</v>
      </c>
      <c r="K1121">
        <v>121.612209782484</v>
      </c>
      <c r="L1121">
        <v>113.424411199389</v>
      </c>
      <c r="M1121">
        <v>25.584082710062599</v>
      </c>
      <c r="N1121">
        <v>0.51317604887686197</v>
      </c>
      <c r="O1121">
        <v>30.8394801545486</v>
      </c>
      <c r="P1121">
        <v>43.065326633165803</v>
      </c>
      <c r="Q1121">
        <v>5.6304759141745001E-2</v>
      </c>
    </row>
    <row r="1122" spans="1:17" hidden="1" x14ac:dyDescent="0.3">
      <c r="A1122" t="s">
        <v>2402</v>
      </c>
      <c r="B1122" t="s">
        <v>2403</v>
      </c>
      <c r="C1122" t="s">
        <v>3131</v>
      </c>
      <c r="D1122" t="s">
        <v>404</v>
      </c>
      <c r="E1122">
        <v>2045.7110520000001</v>
      </c>
      <c r="F1122">
        <v>909.7</v>
      </c>
      <c r="G1122">
        <v>182.65343632345201</v>
      </c>
      <c r="H1122">
        <v>8.3537714017011293</v>
      </c>
      <c r="I1122">
        <v>14.935534720621</v>
      </c>
      <c r="J1122">
        <v>8.5566839628080604</v>
      </c>
      <c r="K1122">
        <v>883.73889928573203</v>
      </c>
      <c r="L1122">
        <v>741.65601475236201</v>
      </c>
      <c r="M1122">
        <v>52.885095708138202</v>
      </c>
      <c r="N1122">
        <v>0.66725900070799105</v>
      </c>
      <c r="O1122">
        <v>13.773771573046</v>
      </c>
      <c r="P1122">
        <v>203.23333333333301</v>
      </c>
      <c r="Q1122">
        <v>0.16236718796257901</v>
      </c>
    </row>
    <row r="1123" spans="1:17" hidden="1" x14ac:dyDescent="0.3">
      <c r="A1123" t="s">
        <v>2404</v>
      </c>
      <c r="B1123" t="s">
        <v>2405</v>
      </c>
      <c r="C1123" t="s">
        <v>3131</v>
      </c>
      <c r="D1123" t="s">
        <v>77</v>
      </c>
      <c r="E1123">
        <v>2043.847560465</v>
      </c>
      <c r="F1123">
        <v>2710.35</v>
      </c>
      <c r="G1123">
        <v>-24.8099012328003</v>
      </c>
      <c r="H1123">
        <v>1.9277290321176599</v>
      </c>
      <c r="I1123">
        <v>-8.44226608188775</v>
      </c>
      <c r="J1123">
        <v>1.8209621645102001</v>
      </c>
      <c r="K1123">
        <v>2862.9869191521602</v>
      </c>
      <c r="L1123">
        <v>2832.0812903638298</v>
      </c>
      <c r="M1123">
        <v>32.471603819631397</v>
      </c>
      <c r="N1123">
        <v>0.56448865905240897</v>
      </c>
      <c r="O1123">
        <v>17.001494271957402</v>
      </c>
      <c r="P1123">
        <v>15.547929145439401</v>
      </c>
      <c r="Q1123">
        <v>-0.12366394703986799</v>
      </c>
    </row>
    <row r="1124" spans="1:17" hidden="1" x14ac:dyDescent="0.3">
      <c r="A1124" t="s">
        <v>2406</v>
      </c>
      <c r="B1124" t="s">
        <v>2407</v>
      </c>
      <c r="C1124" t="s">
        <v>3131</v>
      </c>
      <c r="D1124" t="s">
        <v>21</v>
      </c>
      <c r="E1124">
        <v>2043.1223305799999</v>
      </c>
      <c r="F1124">
        <v>443.4</v>
      </c>
      <c r="G1124">
        <v>53.053233831054001</v>
      </c>
      <c r="H1124">
        <v>21.632133953389999</v>
      </c>
      <c r="I1124">
        <v>-4.2658686564654902</v>
      </c>
      <c r="J1124">
        <v>-3.4915381663854501</v>
      </c>
      <c r="K1124">
        <v>410.95887061808901</v>
      </c>
      <c r="L1124">
        <v>383.530768098176</v>
      </c>
      <c r="M1124">
        <v>45.390891583614398</v>
      </c>
      <c r="N1124">
        <v>2.59450019324871</v>
      </c>
      <c r="O1124">
        <v>55.784844384303099</v>
      </c>
      <c r="P1124">
        <v>84.480965258997202</v>
      </c>
      <c r="Q1124">
        <v>0.133223250874351</v>
      </c>
    </row>
    <row r="1125" spans="1:17" hidden="1" x14ac:dyDescent="0.3">
      <c r="A1125" t="s">
        <v>2408</v>
      </c>
      <c r="B1125" t="s">
        <v>2409</v>
      </c>
      <c r="C1125" t="s">
        <v>3131</v>
      </c>
      <c r="D1125" t="s">
        <v>1363</v>
      </c>
      <c r="E1125">
        <v>2041.5637733799999</v>
      </c>
      <c r="F1125">
        <v>719.8</v>
      </c>
      <c r="G1125">
        <v>84.697855850596696</v>
      </c>
      <c r="H1125">
        <v>16.024775545832401</v>
      </c>
      <c r="I1125">
        <v>32.117445710088496</v>
      </c>
      <c r="J1125">
        <v>2.0351305282153298</v>
      </c>
      <c r="K1125">
        <v>730.77971232779896</v>
      </c>
      <c r="L1125">
        <v>600.63781771075901</v>
      </c>
      <c r="M1125">
        <v>36.388296810809699</v>
      </c>
      <c r="N1125">
        <v>0.63922583495430196</v>
      </c>
      <c r="O1125">
        <v>25.312586829674899</v>
      </c>
      <c r="P1125">
        <v>102.78912522890499</v>
      </c>
      <c r="Q1125">
        <v>8.5965226573178996E-2</v>
      </c>
    </row>
    <row r="1126" spans="1:17" hidden="1" x14ac:dyDescent="0.3">
      <c r="A1126" t="s">
        <v>2410</v>
      </c>
      <c r="B1126" t="s">
        <v>2411</v>
      </c>
      <c r="C1126" t="s">
        <v>3131</v>
      </c>
      <c r="D1126" t="s">
        <v>1053</v>
      </c>
      <c r="E1126">
        <v>2037.911304</v>
      </c>
      <c r="F1126">
        <v>893.1</v>
      </c>
      <c r="G1126">
        <v>10.381357916378001</v>
      </c>
      <c r="H1126">
        <v>-4.2354411689020397</v>
      </c>
      <c r="I1126">
        <v>2.9691896353489202</v>
      </c>
      <c r="J1126">
        <v>-2.6198475770765799</v>
      </c>
      <c r="K1126">
        <v>1018.83547219029</v>
      </c>
      <c r="L1126">
        <v>893.37805311736804</v>
      </c>
      <c r="M1126">
        <v>18.0392470990347</v>
      </c>
      <c r="N1126">
        <v>0.417943896764222</v>
      </c>
      <c r="O1126">
        <v>49.479341619079598</v>
      </c>
      <c r="P1126">
        <v>38.993074468912901</v>
      </c>
      <c r="Q1126">
        <v>2.1048289227968999E-2</v>
      </c>
    </row>
    <row r="1127" spans="1:17" hidden="1" x14ac:dyDescent="0.3">
      <c r="A1127" t="s">
        <v>2412</v>
      </c>
      <c r="B1127" t="s">
        <v>2413</v>
      </c>
      <c r="C1127" t="s">
        <v>3131</v>
      </c>
      <c r="D1127" t="s">
        <v>1990</v>
      </c>
      <c r="E1127">
        <v>2034.4329158999999</v>
      </c>
      <c r="F1127">
        <v>508.55</v>
      </c>
      <c r="G1127">
        <v>904.65988462144503</v>
      </c>
      <c r="H1127">
        <v>-2.4471484540173298</v>
      </c>
      <c r="I1127">
        <v>31.741616865681099</v>
      </c>
      <c r="J1127">
        <v>-3.4254199097359002</v>
      </c>
      <c r="K1127">
        <v>587.56852262899895</v>
      </c>
      <c r="L1127">
        <v>471.592721200227</v>
      </c>
      <c r="M1127">
        <v>35.172347540529003</v>
      </c>
      <c r="N1127">
        <v>0.82614517048086</v>
      </c>
      <c r="O1127">
        <v>86.549995084062502</v>
      </c>
    </row>
    <row r="1128" spans="1:17" hidden="1" x14ac:dyDescent="0.3">
      <c r="A1128" t="s">
        <v>2414</v>
      </c>
      <c r="B1128" t="s">
        <v>2415</v>
      </c>
      <c r="C1128" t="s">
        <v>3131</v>
      </c>
      <c r="D1128" t="s">
        <v>183</v>
      </c>
      <c r="E1128">
        <v>2027.5928137400001</v>
      </c>
      <c r="F1128">
        <v>180.7</v>
      </c>
      <c r="G1128">
        <v>41.007007581437499</v>
      </c>
      <c r="H1128">
        <v>-0.26569490995603501</v>
      </c>
      <c r="I1128">
        <v>13.2383411889041</v>
      </c>
      <c r="J1128">
        <v>-5.9793937623559197</v>
      </c>
      <c r="K1128">
        <v>188.17071523801599</v>
      </c>
      <c r="L1128">
        <v>159.68727626265999</v>
      </c>
      <c r="M1128">
        <v>30.6943911042321</v>
      </c>
      <c r="N1128">
        <v>0.64705169560729703</v>
      </c>
      <c r="O1128">
        <v>20.3265080243497</v>
      </c>
      <c r="P1128">
        <v>66.774342408860093</v>
      </c>
      <c r="Q1128">
        <v>5.2387099254454998E-2</v>
      </c>
    </row>
    <row r="1129" spans="1:17" hidden="1" x14ac:dyDescent="0.3">
      <c r="A1129" t="s">
        <v>2416</v>
      </c>
      <c r="B1129" t="s">
        <v>2417</v>
      </c>
      <c r="C1129" t="s">
        <v>3131</v>
      </c>
      <c r="D1129" t="s">
        <v>48</v>
      </c>
      <c r="E1129">
        <v>2026.0438906500001</v>
      </c>
      <c r="F1129">
        <v>479.7</v>
      </c>
      <c r="G1129">
        <v>-22.361735076024502</v>
      </c>
      <c r="H1129">
        <v>-4.7433003043971302</v>
      </c>
      <c r="I1129">
        <v>-32.791097993387098</v>
      </c>
      <c r="J1129">
        <v>-1.1445925003781801</v>
      </c>
      <c r="K1129">
        <v>550.84991680164899</v>
      </c>
      <c r="L1129">
        <v>565.20681655458804</v>
      </c>
      <c r="M1129">
        <v>17.297400136251699</v>
      </c>
      <c r="N1129">
        <v>0.46713718617240002</v>
      </c>
      <c r="O1129">
        <v>77.194079633103996</v>
      </c>
      <c r="P1129">
        <v>10.9004739336492</v>
      </c>
      <c r="Q1129">
        <v>0.162228542488731</v>
      </c>
    </row>
    <row r="1130" spans="1:17" hidden="1" x14ac:dyDescent="0.3">
      <c r="A1130" t="s">
        <v>2418</v>
      </c>
      <c r="B1130" t="s">
        <v>2419</v>
      </c>
      <c r="C1130" t="s">
        <v>3131</v>
      </c>
      <c r="D1130" t="s">
        <v>414</v>
      </c>
      <c r="E1130">
        <v>2015.4196199999999</v>
      </c>
      <c r="F1130">
        <v>230</v>
      </c>
      <c r="G1130">
        <v>-52.500561858516697</v>
      </c>
      <c r="H1130">
        <v>8.6852062923259901</v>
      </c>
      <c r="I1130">
        <v>-10.508981982357501</v>
      </c>
      <c r="J1130">
        <v>3.58836292917508</v>
      </c>
      <c r="K1130">
        <v>220.67623512617601</v>
      </c>
      <c r="L1130">
        <v>237.27049818730299</v>
      </c>
      <c r="M1130">
        <v>69.116271172164801</v>
      </c>
      <c r="N1130">
        <v>1.1447974014833699</v>
      </c>
      <c r="O1130">
        <v>49.565217391304301</v>
      </c>
      <c r="P1130">
        <v>16.7512690355329</v>
      </c>
      <c r="Q1130">
        <v>0.15656414891902001</v>
      </c>
    </row>
    <row r="1131" spans="1:17" hidden="1" x14ac:dyDescent="0.3">
      <c r="A1131" t="s">
        <v>2420</v>
      </c>
      <c r="B1131" t="s">
        <v>2421</v>
      </c>
      <c r="C1131" t="s">
        <v>3131</v>
      </c>
      <c r="D1131" t="s">
        <v>299</v>
      </c>
      <c r="E1131">
        <v>2013.4702</v>
      </c>
      <c r="F1131">
        <v>1469.45</v>
      </c>
      <c r="G1131">
        <v>408.83009106062701</v>
      </c>
      <c r="H1131">
        <v>1.48047119117545</v>
      </c>
      <c r="I1131">
        <v>32.675433836801702</v>
      </c>
      <c r="J1131">
        <v>-3.0046484900983601</v>
      </c>
      <c r="K1131">
        <v>1407.22529594395</v>
      </c>
      <c r="L1131">
        <v>1034.7714220026701</v>
      </c>
      <c r="M1131">
        <v>54.207976268322398</v>
      </c>
      <c r="N1131">
        <v>0.77126147392713196</v>
      </c>
      <c r="O1131">
        <v>10.238524618054299</v>
      </c>
      <c r="P1131">
        <v>460.75176493035599</v>
      </c>
      <c r="Q1131">
        <v>0.20034534426064099</v>
      </c>
    </row>
    <row r="1132" spans="1:17" hidden="1" x14ac:dyDescent="0.3">
      <c r="A1132" t="s">
        <v>2422</v>
      </c>
      <c r="B1132" t="s">
        <v>2423</v>
      </c>
      <c r="C1132" t="s">
        <v>3131</v>
      </c>
      <c r="D1132" t="s">
        <v>265</v>
      </c>
      <c r="E1132">
        <v>2012.03774793</v>
      </c>
      <c r="F1132">
        <v>456.05</v>
      </c>
      <c r="G1132">
        <v>-43.259647129364801</v>
      </c>
      <c r="H1132">
        <v>-1.43351571266943</v>
      </c>
      <c r="I1132">
        <v>-27.7147892270219</v>
      </c>
      <c r="J1132">
        <v>1.54164595276387</v>
      </c>
      <c r="K1132">
        <v>478.18988063242699</v>
      </c>
      <c r="L1132">
        <v>514.39716702618</v>
      </c>
      <c r="M1132">
        <v>24.229193775863401</v>
      </c>
      <c r="N1132">
        <v>0.47526959053493001</v>
      </c>
      <c r="O1132">
        <v>39.929832255235098</v>
      </c>
      <c r="P1132">
        <v>2.1045561401545001</v>
      </c>
    </row>
    <row r="1133" spans="1:17" hidden="1" x14ac:dyDescent="0.3">
      <c r="A1133" t="s">
        <v>2424</v>
      </c>
      <c r="B1133" t="s">
        <v>2425</v>
      </c>
      <c r="C1133" t="s">
        <v>3131</v>
      </c>
      <c r="D1133" t="s">
        <v>280</v>
      </c>
      <c r="E1133">
        <v>2002.2783362560001</v>
      </c>
      <c r="F1133">
        <v>201.53</v>
      </c>
      <c r="G1133">
        <v>-29.2939393616074</v>
      </c>
      <c r="H1133">
        <v>-5.7138181934470396</v>
      </c>
      <c r="I1133">
        <v>-13.631401037023901</v>
      </c>
      <c r="J1133">
        <v>-4.1469565707218896</v>
      </c>
      <c r="M1133">
        <v>29.884884028689701</v>
      </c>
      <c r="O1133">
        <v>30.992904282240801</v>
      </c>
      <c r="P1133">
        <v>7.7124532335649496</v>
      </c>
    </row>
    <row r="1134" spans="1:17" hidden="1" x14ac:dyDescent="0.3">
      <c r="A1134" t="s">
        <v>2426</v>
      </c>
      <c r="B1134" t="s">
        <v>2427</v>
      </c>
      <c r="C1134" t="s">
        <v>3131</v>
      </c>
      <c r="D1134" t="s">
        <v>146</v>
      </c>
      <c r="E1134">
        <v>1997.66379772</v>
      </c>
      <c r="F1134">
        <v>19327.849999999999</v>
      </c>
      <c r="G1134">
        <v>565.05629592290995</v>
      </c>
      <c r="H1134">
        <v>-14.1907675709411</v>
      </c>
      <c r="I1134">
        <v>255.27666007255601</v>
      </c>
      <c r="J1134">
        <v>-3.4740801850554801</v>
      </c>
      <c r="K1134">
        <v>18807.031592564901</v>
      </c>
      <c r="L1134">
        <v>11143.4781247104</v>
      </c>
      <c r="M1134">
        <v>24.787106860268999</v>
      </c>
      <c r="N1134">
        <v>0.67992053103239902</v>
      </c>
      <c r="O1134">
        <v>43.704550687220703</v>
      </c>
      <c r="P1134">
        <v>615.84629629629603</v>
      </c>
      <c r="Q1134">
        <v>0.172034693717109</v>
      </c>
    </row>
    <row r="1135" spans="1:17" hidden="1" x14ac:dyDescent="0.3">
      <c r="A1135" t="s">
        <v>2428</v>
      </c>
      <c r="B1135" t="s">
        <v>2429</v>
      </c>
      <c r="C1135" t="s">
        <v>3131</v>
      </c>
      <c r="D1135" t="s">
        <v>319</v>
      </c>
      <c r="E1135">
        <v>1987.2820293899999</v>
      </c>
      <c r="F1135">
        <v>773.15</v>
      </c>
      <c r="G1135">
        <v>37.5443598326844</v>
      </c>
      <c r="H1135">
        <v>-6.8109005892052297</v>
      </c>
      <c r="I1135">
        <v>10.885587246403</v>
      </c>
      <c r="J1135">
        <v>1.2515981882020599</v>
      </c>
      <c r="K1135">
        <v>893.39387612811697</v>
      </c>
      <c r="L1135">
        <v>779.53962459557499</v>
      </c>
      <c r="M1135">
        <v>22.714628622947501</v>
      </c>
      <c r="N1135">
        <v>0.43549306473377702</v>
      </c>
      <c r="O1135">
        <v>57.149324193235401</v>
      </c>
      <c r="P1135">
        <v>76.076064677749898</v>
      </c>
      <c r="Q1135">
        <v>0.103932216638892</v>
      </c>
    </row>
    <row r="1136" spans="1:17" x14ac:dyDescent="0.3">
      <c r="A1136" t="s">
        <v>2430</v>
      </c>
      <c r="B1136" t="s">
        <v>2431</v>
      </c>
      <c r="C1136" t="s">
        <v>3124</v>
      </c>
      <c r="D1136" t="s">
        <v>77</v>
      </c>
      <c r="E1136">
        <v>1986.7852660000001</v>
      </c>
      <c r="F1136">
        <v>79.930000000000007</v>
      </c>
      <c r="G1136">
        <v>-55.537923469293197</v>
      </c>
      <c r="H1136">
        <v>-1.9337156501383199</v>
      </c>
      <c r="I1136">
        <v>-25.068922472530598</v>
      </c>
      <c r="J1136">
        <v>4.9578467484599799E-2</v>
      </c>
      <c r="K1136">
        <v>86.372252545452</v>
      </c>
      <c r="L1136">
        <v>94.457071909371194</v>
      </c>
      <c r="M1136">
        <v>16.616668016116201</v>
      </c>
      <c r="N1136">
        <v>0.48790387332094198</v>
      </c>
      <c r="O1136">
        <v>95.170774427624096</v>
      </c>
      <c r="P1136">
        <v>0.46505781799899198</v>
      </c>
      <c r="Q1136">
        <v>1.8909897973610999E-2</v>
      </c>
    </row>
    <row r="1137" spans="1:17" hidden="1" x14ac:dyDescent="0.3">
      <c r="A1137" t="s">
        <v>2432</v>
      </c>
      <c r="B1137" t="s">
        <v>2433</v>
      </c>
      <c r="C1137" t="s">
        <v>3131</v>
      </c>
      <c r="D1137" t="s">
        <v>192</v>
      </c>
      <c r="E1137">
        <v>1985.3267364000001</v>
      </c>
      <c r="F1137">
        <v>1220.8499999999999</v>
      </c>
      <c r="G1137">
        <v>32.2468512111612</v>
      </c>
      <c r="H1137">
        <v>-2.4096700687786101</v>
      </c>
      <c r="I1137">
        <v>24.2742587314725</v>
      </c>
      <c r="J1137">
        <v>0.99284518314794001</v>
      </c>
      <c r="K1137">
        <v>1334.4556109073101</v>
      </c>
      <c r="L1137">
        <v>1161.8145120178001</v>
      </c>
      <c r="M1137">
        <v>24.917490440980899</v>
      </c>
      <c r="N1137">
        <v>0.41042187253573797</v>
      </c>
      <c r="O1137">
        <v>26.2972519146496</v>
      </c>
      <c r="P1137">
        <v>57.417316742956601</v>
      </c>
      <c r="Q1137">
        <v>4.2610752603507003E-2</v>
      </c>
    </row>
    <row r="1138" spans="1:17" hidden="1" x14ac:dyDescent="0.3">
      <c r="A1138" t="s">
        <v>2434</v>
      </c>
      <c r="B1138" t="s">
        <v>2435</v>
      </c>
      <c r="C1138" t="s">
        <v>3131</v>
      </c>
      <c r="D1138" t="s">
        <v>1660</v>
      </c>
      <c r="E1138">
        <v>1984.1380216</v>
      </c>
      <c r="F1138">
        <v>66.11</v>
      </c>
      <c r="G1138">
        <v>2.5580098774253699</v>
      </c>
      <c r="H1138">
        <v>10.340096271108401</v>
      </c>
      <c r="I1138">
        <v>-3.0355802592050498</v>
      </c>
      <c r="J1138">
        <v>5.8569882509404803</v>
      </c>
      <c r="K1138">
        <v>62.9474924055664</v>
      </c>
      <c r="L1138">
        <v>59.475834677149102</v>
      </c>
      <c r="M1138">
        <v>58.880462682991599</v>
      </c>
      <c r="N1138">
        <v>0.88471854209134804</v>
      </c>
      <c r="O1138">
        <v>2.85887157767357</v>
      </c>
      <c r="P1138">
        <v>31.0406342913776</v>
      </c>
      <c r="Q1138">
        <v>-2.8254867209200001E-2</v>
      </c>
    </row>
    <row r="1139" spans="1:17" hidden="1" x14ac:dyDescent="0.3">
      <c r="A1139" t="s">
        <v>2436</v>
      </c>
      <c r="B1139" t="s">
        <v>2437</v>
      </c>
      <c r="C1139" t="s">
        <v>3131</v>
      </c>
      <c r="D1139" t="s">
        <v>197</v>
      </c>
      <c r="E1139">
        <v>1983.1433022000001</v>
      </c>
      <c r="F1139">
        <v>73.900000000000006</v>
      </c>
      <c r="G1139">
        <v>172.60288465124901</v>
      </c>
      <c r="H1139">
        <v>-6.5469963077746502</v>
      </c>
      <c r="I1139">
        <v>-41.8565297666416</v>
      </c>
      <c r="J1139">
        <v>-1.1470724314632199</v>
      </c>
      <c r="K1139">
        <v>83.7471920022749</v>
      </c>
      <c r="L1139">
        <v>83.009615525190696</v>
      </c>
      <c r="M1139">
        <v>8.1987042947107494</v>
      </c>
      <c r="N1139">
        <v>0.39034718065374502</v>
      </c>
      <c r="O1139">
        <v>89.445196211096004</v>
      </c>
      <c r="P1139">
        <v>195.57044295570401</v>
      </c>
      <c r="Q1139">
        <v>0.17478829297474899</v>
      </c>
    </row>
    <row r="1140" spans="1:17" hidden="1" x14ac:dyDescent="0.3">
      <c r="A1140" t="s">
        <v>2438</v>
      </c>
      <c r="B1140" t="s">
        <v>2439</v>
      </c>
      <c r="C1140" t="s">
        <v>3131</v>
      </c>
      <c r="D1140" t="s">
        <v>51</v>
      </c>
      <c r="E1140">
        <v>1983.1260092349901</v>
      </c>
      <c r="F1140">
        <v>1002.95</v>
      </c>
      <c r="G1140">
        <v>179.53133227747</v>
      </c>
      <c r="H1140">
        <v>19.370849428947601</v>
      </c>
      <c r="I1140">
        <v>66.874399349336798</v>
      </c>
      <c r="J1140">
        <v>4.88152414953319</v>
      </c>
      <c r="K1140">
        <v>876.00132924104605</v>
      </c>
      <c r="L1140">
        <v>688.52120878300195</v>
      </c>
      <c r="M1140">
        <v>49.013707431944397</v>
      </c>
      <c r="N1140">
        <v>0.81538488344173499</v>
      </c>
      <c r="O1140">
        <v>5.8028814995762596</v>
      </c>
      <c r="P1140">
        <v>221.87098844672599</v>
      </c>
      <c r="Q1140">
        <v>0.121722802893989</v>
      </c>
    </row>
    <row r="1141" spans="1:17" hidden="1" x14ac:dyDescent="0.3">
      <c r="A1141" t="s">
        <v>2440</v>
      </c>
      <c r="B1141" t="s">
        <v>2441</v>
      </c>
      <c r="C1141" t="s">
        <v>3131</v>
      </c>
      <c r="D1141" t="s">
        <v>265</v>
      </c>
      <c r="E1141">
        <v>1977.1166563199999</v>
      </c>
      <c r="F1141">
        <v>548.6</v>
      </c>
      <c r="G1141">
        <v>0.85031451684422499</v>
      </c>
      <c r="H1141">
        <v>1.0992551215556301</v>
      </c>
      <c r="I1141">
        <v>-22.757725427009099</v>
      </c>
      <c r="J1141">
        <v>-3.3486360034008702</v>
      </c>
      <c r="K1141">
        <v>608.58292323508897</v>
      </c>
      <c r="L1141">
        <v>609.16432343531801</v>
      </c>
      <c r="M1141">
        <v>30.788482618472099</v>
      </c>
      <c r="N1141">
        <v>1.06812655202092</v>
      </c>
      <c r="O1141">
        <v>70.433831571272293</v>
      </c>
      <c r="P1141">
        <v>26.216496031289498</v>
      </c>
      <c r="Q1141">
        <v>6.2358547280106001E-2</v>
      </c>
    </row>
    <row r="1142" spans="1:17" hidden="1" x14ac:dyDescent="0.3">
      <c r="A1142" t="s">
        <v>2442</v>
      </c>
      <c r="B1142" t="s">
        <v>2443</v>
      </c>
      <c r="C1142" t="s">
        <v>3131</v>
      </c>
      <c r="E1142">
        <v>1974.84</v>
      </c>
      <c r="F1142">
        <v>705.3</v>
      </c>
      <c r="G1142">
        <v>256.92570390854098</v>
      </c>
      <c r="H1142">
        <v>53.567887654708301</v>
      </c>
      <c r="I1142">
        <v>62.483848491390802</v>
      </c>
      <c r="J1142">
        <v>10.5600727437947</v>
      </c>
      <c r="K1142">
        <v>504.42159276759901</v>
      </c>
      <c r="L1142">
        <v>408.14848945707598</v>
      </c>
      <c r="M1142">
        <v>99.819336126802995</v>
      </c>
      <c r="N1142">
        <v>2.06194173136321</v>
      </c>
      <c r="O1142">
        <v>33.857932794555502</v>
      </c>
      <c r="P1142">
        <v>334.03076923076901</v>
      </c>
    </row>
    <row r="1143" spans="1:17" hidden="1" x14ac:dyDescent="0.3">
      <c r="A1143" t="s">
        <v>2444</v>
      </c>
      <c r="B1143" t="s">
        <v>2445</v>
      </c>
      <c r="C1143" t="s">
        <v>3131</v>
      </c>
      <c r="D1143" t="s">
        <v>1342</v>
      </c>
      <c r="E1143">
        <v>1974.0737799999999</v>
      </c>
      <c r="F1143">
        <v>760</v>
      </c>
      <c r="G1143">
        <v>-5.1581168016710803</v>
      </c>
      <c r="H1143">
        <v>5.2055634185836199</v>
      </c>
      <c r="I1143">
        <v>28.7586154247747</v>
      </c>
      <c r="J1143">
        <v>2.3356420371667301</v>
      </c>
      <c r="K1143">
        <v>781.886232369602</v>
      </c>
      <c r="L1143">
        <v>725.58455186242395</v>
      </c>
      <c r="M1143">
        <v>48.658481813512203</v>
      </c>
      <c r="N1143">
        <v>0.228451981982258</v>
      </c>
      <c r="O1143">
        <v>31.3815789473684</v>
      </c>
      <c r="P1143">
        <v>68.327796234772904</v>
      </c>
      <c r="Q1143">
        <v>-4.0859578177563999E-2</v>
      </c>
    </row>
    <row r="1144" spans="1:17" hidden="1" x14ac:dyDescent="0.3">
      <c r="A1144" t="s">
        <v>2446</v>
      </c>
      <c r="B1144" t="s">
        <v>2447</v>
      </c>
      <c r="C1144" t="s">
        <v>3131</v>
      </c>
      <c r="D1144" t="s">
        <v>265</v>
      </c>
      <c r="E1144">
        <v>1968.9095259999999</v>
      </c>
      <c r="F1144">
        <v>1445.05</v>
      </c>
      <c r="G1144">
        <v>0.75507839384250197</v>
      </c>
      <c r="H1144">
        <v>1.50784620410231</v>
      </c>
      <c r="I1144">
        <v>-4.8894719011946099</v>
      </c>
      <c r="J1144">
        <v>0.41162442751404099</v>
      </c>
      <c r="K1144">
        <v>1525.7663980135401</v>
      </c>
      <c r="L1144">
        <v>1409.7963622101499</v>
      </c>
      <c r="M1144">
        <v>29.2139314601039</v>
      </c>
      <c r="N1144">
        <v>0.498894008443381</v>
      </c>
      <c r="O1144">
        <v>19.781322445590099</v>
      </c>
      <c r="P1144">
        <v>40.548558089772797</v>
      </c>
      <c r="Q1144">
        <v>2.0383453392640999E-2</v>
      </c>
    </row>
    <row r="1145" spans="1:17" hidden="1" x14ac:dyDescent="0.3">
      <c r="A1145" t="s">
        <v>2448</v>
      </c>
      <c r="B1145" t="s">
        <v>2449</v>
      </c>
      <c r="C1145" t="s">
        <v>3131</v>
      </c>
      <c r="D1145" t="s">
        <v>166</v>
      </c>
      <c r="E1145">
        <v>1966.720875</v>
      </c>
      <c r="F1145">
        <v>1910</v>
      </c>
      <c r="G1145">
        <v>-21.273016920359499</v>
      </c>
      <c r="H1145">
        <v>-1.0312870346201399</v>
      </c>
      <c r="I1145">
        <v>-19.486303012791499</v>
      </c>
      <c r="J1145">
        <v>2.00400938410551</v>
      </c>
      <c r="K1145">
        <v>2058.8916055404402</v>
      </c>
      <c r="L1145">
        <v>2075.2795669799798</v>
      </c>
      <c r="M1145">
        <v>45.714014114893303</v>
      </c>
      <c r="N1145">
        <v>1.0211160815831299</v>
      </c>
      <c r="O1145">
        <v>45.481675392670098</v>
      </c>
      <c r="P1145">
        <v>13.017751479289901</v>
      </c>
      <c r="Q1145">
        <v>0.121315526849472</v>
      </c>
    </row>
    <row r="1146" spans="1:17" hidden="1" x14ac:dyDescent="0.3">
      <c r="A1146" t="s">
        <v>2450</v>
      </c>
      <c r="B1146" t="s">
        <v>2451</v>
      </c>
      <c r="C1146" t="s">
        <v>3131</v>
      </c>
      <c r="D1146" t="s">
        <v>236</v>
      </c>
      <c r="E1146">
        <v>1956.3189382559999</v>
      </c>
      <c r="F1146">
        <v>100.33</v>
      </c>
      <c r="G1146">
        <v>-40.018806704347703</v>
      </c>
      <c r="H1146">
        <v>-9.1177895238061399</v>
      </c>
      <c r="I1146">
        <v>-29.947175966304702</v>
      </c>
      <c r="J1146">
        <v>-3.4901292876971399</v>
      </c>
      <c r="K1146">
        <v>112.061958788935</v>
      </c>
      <c r="L1146">
        <v>113.11542464338</v>
      </c>
      <c r="M1146">
        <v>17.602323388294302</v>
      </c>
      <c r="N1146">
        <v>0.390885278999488</v>
      </c>
      <c r="O1146">
        <v>48.410246187580903</v>
      </c>
      <c r="P1146">
        <v>16.042100393245398</v>
      </c>
      <c r="Q1146">
        <v>0.17460246386261899</v>
      </c>
    </row>
    <row r="1147" spans="1:17" hidden="1" x14ac:dyDescent="0.3">
      <c r="A1147" t="s">
        <v>2452</v>
      </c>
      <c r="B1147" t="s">
        <v>2453</v>
      </c>
      <c r="C1147" t="s">
        <v>3131</v>
      </c>
      <c r="D1147" t="s">
        <v>527</v>
      </c>
      <c r="E1147">
        <v>1953.218738325</v>
      </c>
      <c r="F1147">
        <v>2296.0500000000002</v>
      </c>
      <c r="G1147">
        <v>17.5453649922061</v>
      </c>
      <c r="H1147">
        <v>1.3713606752551699</v>
      </c>
      <c r="I1147">
        <v>31.2874787302536</v>
      </c>
      <c r="J1147">
        <v>2.48457503859224</v>
      </c>
      <c r="K1147">
        <v>2412.8776801310701</v>
      </c>
      <c r="L1147">
        <v>2140.4583277667498</v>
      </c>
      <c r="M1147">
        <v>38.262053632426898</v>
      </c>
      <c r="N1147">
        <v>0.18618346180690401</v>
      </c>
      <c r="O1147">
        <v>47.165784717231702</v>
      </c>
      <c r="P1147">
        <v>77.596008817728304</v>
      </c>
      <c r="Q1147">
        <v>-2.6428660195071001E-2</v>
      </c>
    </row>
    <row r="1148" spans="1:17" hidden="1" x14ac:dyDescent="0.3">
      <c r="A1148" t="s">
        <v>2454</v>
      </c>
      <c r="B1148" t="s">
        <v>2455</v>
      </c>
      <c r="C1148" t="s">
        <v>3131</v>
      </c>
      <c r="D1148" t="s">
        <v>268</v>
      </c>
      <c r="E1148">
        <v>1950.6774815000001</v>
      </c>
      <c r="F1148">
        <v>393.5</v>
      </c>
      <c r="G1148">
        <v>-49.163372567271502</v>
      </c>
      <c r="H1148">
        <v>1.43206918544678</v>
      </c>
      <c r="I1148">
        <v>-18.3785776978198</v>
      </c>
      <c r="J1148">
        <v>1.6947685503402501</v>
      </c>
      <c r="K1148">
        <v>432.37816476862298</v>
      </c>
      <c r="L1148">
        <v>441.02464035003197</v>
      </c>
      <c r="M1148">
        <v>27.9285922199509</v>
      </c>
      <c r="N1148">
        <v>0.339380173650981</v>
      </c>
      <c r="O1148">
        <v>62.858958068614903</v>
      </c>
      <c r="P1148">
        <v>19.2424242424242</v>
      </c>
      <c r="Q1148">
        <v>2.1137047106021E-2</v>
      </c>
    </row>
    <row r="1149" spans="1:17" hidden="1" x14ac:dyDescent="0.3">
      <c r="A1149" t="s">
        <v>2456</v>
      </c>
      <c r="B1149" t="s">
        <v>2457</v>
      </c>
      <c r="C1149" t="s">
        <v>3131</v>
      </c>
      <c r="D1149" t="s">
        <v>1522</v>
      </c>
      <c r="E1149">
        <v>1948.7448434999999</v>
      </c>
      <c r="F1149">
        <v>279.8</v>
      </c>
      <c r="G1149">
        <v>30.220383224497301</v>
      </c>
      <c r="H1149">
        <v>-9.0054760322862197</v>
      </c>
      <c r="I1149">
        <v>39.585598639817597</v>
      </c>
      <c r="J1149">
        <v>5.2222020665839199</v>
      </c>
      <c r="K1149">
        <v>289.80161148268701</v>
      </c>
      <c r="L1149">
        <v>255.24769592150301</v>
      </c>
      <c r="M1149">
        <v>44.724896617199697</v>
      </c>
      <c r="N1149">
        <v>1.19455184729627</v>
      </c>
      <c r="O1149">
        <v>28.752680486061401</v>
      </c>
      <c r="P1149">
        <v>107.259259259259</v>
      </c>
      <c r="Q1149">
        <v>6.6940567484226998E-2</v>
      </c>
    </row>
    <row r="1150" spans="1:17" hidden="1" x14ac:dyDescent="0.3">
      <c r="A1150" t="s">
        <v>2458</v>
      </c>
      <c r="B1150" t="s">
        <v>2459</v>
      </c>
      <c r="C1150" t="s">
        <v>3131</v>
      </c>
      <c r="D1150" t="s">
        <v>133</v>
      </c>
      <c r="E1150">
        <v>1945.6204124000001</v>
      </c>
      <c r="F1150">
        <v>114.8</v>
      </c>
      <c r="G1150">
        <v>40.261362690189202</v>
      </c>
      <c r="H1150">
        <v>20.930180713299201</v>
      </c>
      <c r="I1150">
        <v>14.5600037561662</v>
      </c>
      <c r="J1150">
        <v>1.73323239861252</v>
      </c>
      <c r="K1150">
        <v>117.73815743380599</v>
      </c>
      <c r="L1150">
        <v>100.906476753975</v>
      </c>
      <c r="M1150">
        <v>36.676845897158202</v>
      </c>
      <c r="N1150">
        <v>0.94054995182875201</v>
      </c>
      <c r="O1150">
        <v>28.658536585365798</v>
      </c>
      <c r="P1150">
        <v>63.976574775032098</v>
      </c>
      <c r="Q1150">
        <v>6.6712784075451004E-2</v>
      </c>
    </row>
    <row r="1151" spans="1:17" hidden="1" x14ac:dyDescent="0.3">
      <c r="A1151" t="s">
        <v>2460</v>
      </c>
      <c r="B1151" t="s">
        <v>2461</v>
      </c>
      <c r="C1151" t="s">
        <v>3131</v>
      </c>
      <c r="D1151" t="s">
        <v>192</v>
      </c>
      <c r="E1151">
        <v>1937.0293469999999</v>
      </c>
      <c r="F1151">
        <v>313.8</v>
      </c>
      <c r="G1151">
        <v>17.0233804600567</v>
      </c>
      <c r="H1151">
        <v>-7.6336700031769302</v>
      </c>
      <c r="I1151">
        <v>-6.7773761544530204</v>
      </c>
      <c r="J1151">
        <v>-5.1698767266301697</v>
      </c>
      <c r="K1151">
        <v>328.81425515482101</v>
      </c>
      <c r="L1151">
        <v>305.04402772580403</v>
      </c>
      <c r="M1151">
        <v>49.062540750394398</v>
      </c>
      <c r="N1151">
        <v>1.1977788741315001</v>
      </c>
      <c r="O1151">
        <v>26.131293817718198</v>
      </c>
      <c r="P1151">
        <v>64.284592429715701</v>
      </c>
      <c r="Q1151">
        <v>0.15806887590348501</v>
      </c>
    </row>
    <row r="1152" spans="1:17" hidden="1" x14ac:dyDescent="0.3">
      <c r="A1152" t="s">
        <v>2462</v>
      </c>
      <c r="B1152" t="s">
        <v>2463</v>
      </c>
      <c r="C1152" t="s">
        <v>3131</v>
      </c>
      <c r="D1152" t="s">
        <v>280</v>
      </c>
      <c r="E1152">
        <v>1933.0610911450001</v>
      </c>
      <c r="F1152">
        <v>1245.55</v>
      </c>
      <c r="G1152">
        <v>-28.852366508408601</v>
      </c>
      <c r="H1152">
        <v>2.6646823344083299</v>
      </c>
      <c r="I1152">
        <v>-14.6697051290981</v>
      </c>
      <c r="J1152">
        <v>1.8591933231909199</v>
      </c>
      <c r="K1152">
        <v>1298.35766880354</v>
      </c>
      <c r="L1152">
        <v>1310.8435665675499</v>
      </c>
      <c r="M1152">
        <v>20.584280103979101</v>
      </c>
      <c r="N1152">
        <v>0.66760824144212605</v>
      </c>
      <c r="O1152">
        <v>22.327485849624601</v>
      </c>
      <c r="P1152">
        <v>8.6962213107600803</v>
      </c>
      <c r="Q1152">
        <v>-3.6662264574149998E-3</v>
      </c>
    </row>
    <row r="1153" spans="1:17" hidden="1" x14ac:dyDescent="0.3">
      <c r="A1153" t="s">
        <v>2464</v>
      </c>
      <c r="B1153" t="s">
        <v>2465</v>
      </c>
      <c r="C1153" t="s">
        <v>3131</v>
      </c>
      <c r="D1153" t="s">
        <v>456</v>
      </c>
      <c r="E1153">
        <v>1928.800764075</v>
      </c>
      <c r="F1153">
        <v>12.41</v>
      </c>
      <c r="G1153">
        <v>-14.7695157654016</v>
      </c>
      <c r="H1153">
        <v>-10.2910843040318</v>
      </c>
      <c r="I1153">
        <v>-12.6083978953636</v>
      </c>
      <c r="J1153">
        <v>-6.0742519557661101</v>
      </c>
      <c r="K1153">
        <v>13.493497977271799</v>
      </c>
      <c r="L1153">
        <v>12.664267055638399</v>
      </c>
      <c r="M1153">
        <v>19.154684061160701</v>
      </c>
      <c r="N1153">
        <v>0.27946420932796701</v>
      </c>
      <c r="O1153">
        <v>41.418211120064399</v>
      </c>
      <c r="P1153">
        <v>25.3535353535353</v>
      </c>
      <c r="Q1153">
        <v>0.11037263841973</v>
      </c>
    </row>
    <row r="1154" spans="1:17" hidden="1" x14ac:dyDescent="0.3">
      <c r="A1154" t="s">
        <v>2466</v>
      </c>
      <c r="B1154" t="s">
        <v>2467</v>
      </c>
      <c r="C1154" t="s">
        <v>3131</v>
      </c>
      <c r="D1154" t="s">
        <v>260</v>
      </c>
      <c r="E1154">
        <v>1924.0220984299999</v>
      </c>
      <c r="F1154">
        <v>39.35</v>
      </c>
      <c r="G1154">
        <v>7.7429717470858304</v>
      </c>
      <c r="H1154">
        <v>-2.4594967432166199</v>
      </c>
      <c r="I1154">
        <v>-19.515756304974499</v>
      </c>
      <c r="J1154">
        <v>-6.0967903952656899</v>
      </c>
      <c r="K1154">
        <v>46.9749566369711</v>
      </c>
      <c r="L1154">
        <v>44.585465422398698</v>
      </c>
      <c r="M1154">
        <v>22.083957197338801</v>
      </c>
      <c r="N1154">
        <v>0.371165197018889</v>
      </c>
      <c r="O1154">
        <v>75.044472681067305</v>
      </c>
      <c r="P1154">
        <v>34.852638793694297</v>
      </c>
      <c r="Q1154">
        <v>5.2811205067833003E-2</v>
      </c>
    </row>
    <row r="1155" spans="1:17" hidden="1" x14ac:dyDescent="0.3">
      <c r="A1155" t="s">
        <v>2468</v>
      </c>
      <c r="B1155" t="s">
        <v>2469</v>
      </c>
      <c r="C1155" t="s">
        <v>3131</v>
      </c>
      <c r="D1155" t="s">
        <v>539</v>
      </c>
      <c r="E1155">
        <v>1921.759864095</v>
      </c>
      <c r="F1155">
        <v>380.15</v>
      </c>
      <c r="G1155">
        <v>-6.6864871631962597</v>
      </c>
      <c r="H1155">
        <v>12.398561671430601</v>
      </c>
      <c r="I1155">
        <v>-21.645241674272</v>
      </c>
      <c r="J1155">
        <v>8.7623087038334102</v>
      </c>
      <c r="K1155">
        <v>431.19207114434698</v>
      </c>
      <c r="L1155">
        <v>421.39130366762902</v>
      </c>
      <c r="M1155">
        <v>51.4970212682856</v>
      </c>
      <c r="N1155">
        <v>0.86856391174055003</v>
      </c>
      <c r="O1155">
        <v>64.408786005524107</v>
      </c>
      <c r="P1155">
        <v>46.211538461538403</v>
      </c>
    </row>
    <row r="1156" spans="1:17" hidden="1" x14ac:dyDescent="0.3">
      <c r="A1156" t="s">
        <v>2470</v>
      </c>
      <c r="B1156" t="s">
        <v>2471</v>
      </c>
      <c r="C1156" t="s">
        <v>3131</v>
      </c>
      <c r="D1156" t="s">
        <v>1370</v>
      </c>
      <c r="E1156">
        <v>1919.1032319450001</v>
      </c>
      <c r="F1156">
        <v>96.51</v>
      </c>
      <c r="G1156">
        <v>-38.6254039699689</v>
      </c>
      <c r="H1156">
        <v>0.38459864830079299</v>
      </c>
      <c r="I1156">
        <v>-11.9879711816845</v>
      </c>
      <c r="J1156">
        <v>-0.76679698722351097</v>
      </c>
      <c r="K1156">
        <v>105.97434581568299</v>
      </c>
      <c r="L1156">
        <v>107.179652419631</v>
      </c>
      <c r="M1156">
        <v>23.901608490021601</v>
      </c>
      <c r="N1156">
        <v>0.37116190537177401</v>
      </c>
      <c r="O1156">
        <v>34.628535903015198</v>
      </c>
      <c r="P1156">
        <v>3.7630362326631599</v>
      </c>
      <c r="Q1156">
        <v>8.4651847000934005E-2</v>
      </c>
    </row>
    <row r="1157" spans="1:17" hidden="1" x14ac:dyDescent="0.3">
      <c r="A1157" t="s">
        <v>2472</v>
      </c>
      <c r="B1157" t="s">
        <v>2473</v>
      </c>
      <c r="C1157" t="s">
        <v>3131</v>
      </c>
      <c r="D1157" t="s">
        <v>453</v>
      </c>
      <c r="E1157">
        <v>1909.54009124</v>
      </c>
      <c r="F1157">
        <v>228.31</v>
      </c>
      <c r="G1157">
        <v>-12.986736916936501</v>
      </c>
      <c r="H1157">
        <v>3.3594431849019801</v>
      </c>
      <c r="I1157">
        <v>-2.6247547454807001</v>
      </c>
      <c r="J1157">
        <v>0.20789639580918101</v>
      </c>
      <c r="K1157">
        <v>246.46394354664201</v>
      </c>
      <c r="L1157">
        <v>239.78960922475801</v>
      </c>
      <c r="M1157">
        <v>31.848019918270602</v>
      </c>
      <c r="N1157">
        <v>0.76111808855533603</v>
      </c>
      <c r="O1157">
        <v>35.561298234856103</v>
      </c>
      <c r="P1157">
        <v>26.4525062309609</v>
      </c>
      <c r="Q1157">
        <v>6.5298097811424996E-2</v>
      </c>
    </row>
    <row r="1158" spans="1:17" hidden="1" x14ac:dyDescent="0.3">
      <c r="A1158" t="s">
        <v>2474</v>
      </c>
      <c r="B1158" t="s">
        <v>2475</v>
      </c>
      <c r="C1158" t="s">
        <v>3131</v>
      </c>
      <c r="D1158" t="s">
        <v>611</v>
      </c>
      <c r="E1158">
        <v>1907.5702242299999</v>
      </c>
      <c r="F1158">
        <v>404.2</v>
      </c>
      <c r="G1158">
        <v>3.39964601951189</v>
      </c>
      <c r="H1158">
        <v>4.6591258144317802</v>
      </c>
      <c r="I1158">
        <v>-19.649388538784802</v>
      </c>
      <c r="J1158">
        <v>-5.5734488719241702</v>
      </c>
      <c r="K1158">
        <v>426.70604495720897</v>
      </c>
      <c r="L1158">
        <v>410.367267330689</v>
      </c>
      <c r="M1158">
        <v>21.570720550516</v>
      </c>
      <c r="N1158">
        <v>0.33620433629711099</v>
      </c>
      <c r="O1158">
        <v>55.851063829787201</v>
      </c>
      <c r="P1158">
        <v>47.6529680365296</v>
      </c>
      <c r="Q1158">
        <v>3.4011820296051001E-2</v>
      </c>
    </row>
    <row r="1159" spans="1:17" hidden="1" x14ac:dyDescent="0.3">
      <c r="A1159" t="s">
        <v>2476</v>
      </c>
      <c r="B1159" t="s">
        <v>2477</v>
      </c>
      <c r="C1159" t="s">
        <v>3131</v>
      </c>
      <c r="D1159" t="s">
        <v>1660</v>
      </c>
      <c r="E1159">
        <v>1906.0882018</v>
      </c>
      <c r="F1159">
        <v>67.709999999999994</v>
      </c>
      <c r="G1159">
        <v>2.3225401733874498</v>
      </c>
      <c r="H1159">
        <v>10.028607706896199</v>
      </c>
      <c r="I1159">
        <v>-3.2830736723217</v>
      </c>
      <c r="J1159">
        <v>5.5281017513655701</v>
      </c>
      <c r="K1159">
        <v>64.494352846059996</v>
      </c>
      <c r="L1159">
        <v>60.973236280070402</v>
      </c>
      <c r="M1159">
        <v>59.453032016997597</v>
      </c>
      <c r="N1159">
        <v>1.0205385189580001</v>
      </c>
      <c r="O1159">
        <v>3.01284891448827</v>
      </c>
      <c r="P1159">
        <v>30.967117988394499</v>
      </c>
      <c r="Q1159">
        <v>-2.8326200589973E-2</v>
      </c>
    </row>
    <row r="1160" spans="1:17" hidden="1" x14ac:dyDescent="0.3">
      <c r="A1160" t="s">
        <v>2478</v>
      </c>
      <c r="B1160" t="s">
        <v>2479</v>
      </c>
      <c r="C1160" t="s">
        <v>3131</v>
      </c>
      <c r="D1160" t="s">
        <v>1660</v>
      </c>
      <c r="E1160">
        <v>1905.052968</v>
      </c>
      <c r="F1160">
        <v>67.77</v>
      </c>
      <c r="G1160">
        <v>2.85903604162037</v>
      </c>
      <c r="H1160">
        <v>10.1978373480225</v>
      </c>
      <c r="I1160">
        <v>-2.88751061769951</v>
      </c>
      <c r="J1160">
        <v>5.5066327821219803</v>
      </c>
      <c r="K1160">
        <v>64.509479413652599</v>
      </c>
      <c r="L1160">
        <v>60.959161770843401</v>
      </c>
      <c r="M1160">
        <v>55.931821315525497</v>
      </c>
      <c r="N1160">
        <v>0.90610387389111802</v>
      </c>
      <c r="O1160">
        <v>2.87737937140328</v>
      </c>
      <c r="P1160">
        <v>31.976630963972699</v>
      </c>
      <c r="Q1160">
        <v>-2.9924776916618E-2</v>
      </c>
    </row>
    <row r="1161" spans="1:17" hidden="1" x14ac:dyDescent="0.3">
      <c r="A1161" t="s">
        <v>2480</v>
      </c>
      <c r="B1161" t="s">
        <v>2481</v>
      </c>
      <c r="C1161" t="s">
        <v>3131</v>
      </c>
      <c r="D1161" t="s">
        <v>730</v>
      </c>
      <c r="E1161">
        <v>1901.11000107</v>
      </c>
      <c r="F1161">
        <v>759.55</v>
      </c>
      <c r="G1161">
        <v>43.105110469393303</v>
      </c>
      <c r="H1161">
        <v>1.9065353507027101</v>
      </c>
      <c r="I1161">
        <v>4.2474943209566796</v>
      </c>
      <c r="J1161">
        <v>-1.1164229051136501</v>
      </c>
      <c r="K1161">
        <v>794.42595180959495</v>
      </c>
      <c r="L1161">
        <v>714.22365374305502</v>
      </c>
      <c r="M1161">
        <v>43.078312623575101</v>
      </c>
      <c r="N1161">
        <v>1.0699050476636101</v>
      </c>
      <c r="O1161">
        <v>9.2752287538674292</v>
      </c>
      <c r="P1161">
        <v>71.243377296809797</v>
      </c>
      <c r="Q1161">
        <v>-3.6227040049000002E-5</v>
      </c>
    </row>
    <row r="1162" spans="1:17" hidden="1" x14ac:dyDescent="0.3">
      <c r="A1162" t="s">
        <v>2482</v>
      </c>
      <c r="B1162" t="s">
        <v>2483</v>
      </c>
      <c r="C1162" t="s">
        <v>3131</v>
      </c>
      <c r="D1162" t="s">
        <v>527</v>
      </c>
      <c r="E1162">
        <v>1898.773126</v>
      </c>
      <c r="F1162">
        <v>310</v>
      </c>
      <c r="G1162">
        <v>95.996277763103706</v>
      </c>
      <c r="H1162">
        <v>13.0991864710432</v>
      </c>
      <c r="I1162">
        <v>115.07615826405601</v>
      </c>
      <c r="J1162">
        <v>4.3043920371667399</v>
      </c>
      <c r="K1162">
        <v>274.36097870601799</v>
      </c>
      <c r="L1162">
        <v>196.24372169874599</v>
      </c>
      <c r="M1162">
        <v>44.725850898631997</v>
      </c>
      <c r="N1162">
        <v>0.210097755412366</v>
      </c>
      <c r="O1162">
        <v>18.474193548386999</v>
      </c>
      <c r="P1162">
        <v>175.92345349354599</v>
      </c>
      <c r="Q1162">
        <v>3.7362243663910999E-2</v>
      </c>
    </row>
    <row r="1163" spans="1:17" hidden="1" x14ac:dyDescent="0.3">
      <c r="A1163" t="s">
        <v>2484</v>
      </c>
      <c r="B1163" t="s">
        <v>2485</v>
      </c>
      <c r="C1163" t="s">
        <v>3131</v>
      </c>
      <c r="D1163" t="s">
        <v>280</v>
      </c>
      <c r="E1163">
        <v>1898.7171931</v>
      </c>
      <c r="F1163">
        <v>2978.95</v>
      </c>
      <c r="G1163">
        <v>1234.9932837619399</v>
      </c>
      <c r="H1163">
        <v>-6.1363845651284503</v>
      </c>
      <c r="I1163">
        <v>242.87266817236701</v>
      </c>
      <c r="J1163">
        <v>6.2380810615569802</v>
      </c>
      <c r="K1163">
        <v>3366.1368504810698</v>
      </c>
      <c r="L1163">
        <v>2294.3383380694199</v>
      </c>
      <c r="M1163">
        <v>32.324666604895</v>
      </c>
      <c r="N1163">
        <v>1.57219375382214</v>
      </c>
      <c r="O1163">
        <v>40.150052870978001</v>
      </c>
      <c r="P1163">
        <v>1285.55813953488</v>
      </c>
    </row>
    <row r="1164" spans="1:17" hidden="1" x14ac:dyDescent="0.3">
      <c r="A1164" t="s">
        <v>2486</v>
      </c>
      <c r="B1164" t="s">
        <v>2487</v>
      </c>
      <c r="C1164" t="s">
        <v>3131</v>
      </c>
      <c r="D1164" t="s">
        <v>114</v>
      </c>
      <c r="E1164">
        <v>1892.4932384399999</v>
      </c>
      <c r="F1164">
        <v>7.71</v>
      </c>
      <c r="G1164">
        <v>-59.607039943351303</v>
      </c>
      <c r="H1164">
        <v>19.505306829530198</v>
      </c>
      <c r="I1164">
        <v>-71.298495600078198</v>
      </c>
      <c r="J1164">
        <v>2.3356420371667301</v>
      </c>
      <c r="K1164">
        <v>9.0873378003616505</v>
      </c>
      <c r="L1164">
        <v>13.3028408205224</v>
      </c>
      <c r="M1164">
        <v>41.309630056126899</v>
      </c>
      <c r="N1164">
        <v>1.03173178852353</v>
      </c>
      <c r="O1164">
        <v>252.140077821011</v>
      </c>
      <c r="P1164">
        <v>26.809210526315699</v>
      </c>
      <c r="Q1164">
        <v>1.9720049258271002E-2</v>
      </c>
    </row>
    <row r="1165" spans="1:17" hidden="1" x14ac:dyDescent="0.3">
      <c r="A1165" t="s">
        <v>2488</v>
      </c>
      <c r="B1165" t="s">
        <v>2489</v>
      </c>
      <c r="C1165" t="s">
        <v>3131</v>
      </c>
      <c r="D1165" t="s">
        <v>1370</v>
      </c>
      <c r="E1165">
        <v>1891.4135186000001</v>
      </c>
      <c r="F1165">
        <v>299.89999999999998</v>
      </c>
      <c r="G1165">
        <v>-38.094485391940097</v>
      </c>
      <c r="H1165">
        <v>-6.5444895879594904</v>
      </c>
      <c r="I1165">
        <v>-16.2364878868059</v>
      </c>
      <c r="J1165">
        <v>-6.3516735970515397</v>
      </c>
      <c r="K1165">
        <v>337.75553050666798</v>
      </c>
      <c r="L1165">
        <v>335.83016232151903</v>
      </c>
      <c r="M1165">
        <v>19.498434616688499</v>
      </c>
      <c r="N1165">
        <v>0.611607603785846</v>
      </c>
      <c r="O1165">
        <v>27.8092697565855</v>
      </c>
      <c r="P1165">
        <v>7.1071428571428399</v>
      </c>
      <c r="Q1165">
        <v>5.5531749376509003E-2</v>
      </c>
    </row>
    <row r="1166" spans="1:17" hidden="1" x14ac:dyDescent="0.3">
      <c r="A1166" t="s">
        <v>2490</v>
      </c>
      <c r="B1166" t="s">
        <v>2491</v>
      </c>
      <c r="C1166" t="s">
        <v>3131</v>
      </c>
      <c r="D1166" t="s">
        <v>1603</v>
      </c>
      <c r="E1166">
        <v>1877.9210588159999</v>
      </c>
      <c r="F1166">
        <v>86.28</v>
      </c>
      <c r="G1166">
        <v>-35.603423890660302</v>
      </c>
      <c r="H1166">
        <v>1.45259865587519E-2</v>
      </c>
      <c r="I1166">
        <v>-24.430787818895901</v>
      </c>
      <c r="J1166">
        <v>-0.78115586309572105</v>
      </c>
      <c r="K1166">
        <v>93.853633198305999</v>
      </c>
      <c r="L1166">
        <v>95.8525277803584</v>
      </c>
      <c r="M1166">
        <v>24.625796973258399</v>
      </c>
      <c r="N1166">
        <v>0.28705715711720597</v>
      </c>
      <c r="O1166">
        <v>50.092721372276301</v>
      </c>
      <c r="P1166">
        <v>3.9518072289156598</v>
      </c>
      <c r="Q1166">
        <v>2.6669487289714001E-2</v>
      </c>
    </row>
    <row r="1167" spans="1:17" hidden="1" x14ac:dyDescent="0.3">
      <c r="A1167" t="s">
        <v>2492</v>
      </c>
      <c r="B1167" t="s">
        <v>2493</v>
      </c>
      <c r="C1167" t="s">
        <v>3131</v>
      </c>
      <c r="D1167" t="s">
        <v>456</v>
      </c>
      <c r="E1167">
        <v>1873.76001665999</v>
      </c>
      <c r="F1167">
        <v>289.45</v>
      </c>
      <c r="G1167">
        <v>31.617515481032001</v>
      </c>
      <c r="H1167">
        <v>-13.215577923737399</v>
      </c>
      <c r="I1167">
        <v>-39.696690648199699</v>
      </c>
      <c r="J1167">
        <v>-7.9987917219835403</v>
      </c>
      <c r="K1167">
        <v>371.2324255629</v>
      </c>
      <c r="L1167">
        <v>365.371512363693</v>
      </c>
      <c r="M1167">
        <v>17.5746008342593</v>
      </c>
      <c r="N1167">
        <v>1.3147583818383399</v>
      </c>
      <c r="O1167">
        <v>77.474520642597994</v>
      </c>
      <c r="P1167">
        <v>49.818840579710098</v>
      </c>
      <c r="Q1167">
        <v>0.10879966838372999</v>
      </c>
    </row>
    <row r="1168" spans="1:17" hidden="1" x14ac:dyDescent="0.3">
      <c r="A1168" t="s">
        <v>2494</v>
      </c>
      <c r="B1168" t="s">
        <v>2495</v>
      </c>
      <c r="C1168" t="s">
        <v>3131</v>
      </c>
      <c r="D1168" t="s">
        <v>436</v>
      </c>
      <c r="E1168">
        <v>1869.4008197149999</v>
      </c>
      <c r="F1168">
        <v>360.65</v>
      </c>
      <c r="G1168">
        <v>10.4719094760235</v>
      </c>
      <c r="H1168">
        <v>8.5623727652261792</v>
      </c>
      <c r="I1168">
        <v>-10.2636154063768</v>
      </c>
      <c r="J1168">
        <v>7.1453746726172902</v>
      </c>
      <c r="K1168">
        <v>360.60265029167903</v>
      </c>
      <c r="L1168">
        <v>350.01746433386302</v>
      </c>
      <c r="M1168">
        <v>45.7244454607428</v>
      </c>
      <c r="N1168">
        <v>1.4131019659186199</v>
      </c>
      <c r="O1168">
        <v>25.4679051712186</v>
      </c>
      <c r="P1168">
        <v>37.051111533345903</v>
      </c>
      <c r="Q1168">
        <v>-3.8351585669715998E-2</v>
      </c>
    </row>
    <row r="1169" spans="1:17" hidden="1" x14ac:dyDescent="0.3">
      <c r="A1169" t="s">
        <v>2496</v>
      </c>
      <c r="B1169" t="s">
        <v>2497</v>
      </c>
      <c r="C1169" t="s">
        <v>3131</v>
      </c>
      <c r="D1169" t="s">
        <v>439</v>
      </c>
      <c r="E1169">
        <v>1860.86863470299</v>
      </c>
      <c r="F1169">
        <v>123.63</v>
      </c>
      <c r="G1169">
        <v>102.067250534737</v>
      </c>
      <c r="H1169">
        <v>1.0992269456629</v>
      </c>
      <c r="I1169">
        <v>4.4357108529074702</v>
      </c>
      <c r="J1169">
        <v>1.3486290501537399</v>
      </c>
      <c r="K1169">
        <v>134.04778985579</v>
      </c>
      <c r="L1169">
        <v>116.733086130545</v>
      </c>
      <c r="M1169">
        <v>34.524887442791702</v>
      </c>
      <c r="N1169">
        <v>0.71694917397656199</v>
      </c>
      <c r="O1169">
        <v>32.9774326619752</v>
      </c>
      <c r="P1169">
        <v>122.156334231805</v>
      </c>
      <c r="Q1169">
        <v>0.101945337592002</v>
      </c>
    </row>
    <row r="1170" spans="1:17" hidden="1" x14ac:dyDescent="0.3">
      <c r="A1170" t="s">
        <v>2498</v>
      </c>
      <c r="B1170" t="s">
        <v>2499</v>
      </c>
      <c r="C1170" t="s">
        <v>3131</v>
      </c>
      <c r="D1170" t="s">
        <v>122</v>
      </c>
      <c r="E1170">
        <v>1846.992282915</v>
      </c>
      <c r="F1170">
        <v>1460</v>
      </c>
      <c r="G1170">
        <v>388.897223782629</v>
      </c>
      <c r="H1170">
        <v>7.7157821929625801</v>
      </c>
      <c r="I1170">
        <v>246.10230170877699</v>
      </c>
      <c r="J1170">
        <v>-10.616655810418999</v>
      </c>
      <c r="K1170">
        <v>1575.6059263611601</v>
      </c>
      <c r="L1170">
        <v>990.48051963063494</v>
      </c>
      <c r="M1170">
        <v>31.291709054134898</v>
      </c>
      <c r="N1170">
        <v>0.903247724192346</v>
      </c>
      <c r="O1170">
        <v>78.674657534246506</v>
      </c>
      <c r="P1170">
        <v>585.44600938967096</v>
      </c>
      <c r="Q1170">
        <v>0.21747952628037601</v>
      </c>
    </row>
    <row r="1171" spans="1:17" hidden="1" x14ac:dyDescent="0.3">
      <c r="A1171" t="s">
        <v>2500</v>
      </c>
      <c r="B1171" t="s">
        <v>2501</v>
      </c>
      <c r="C1171" t="s">
        <v>3131</v>
      </c>
      <c r="D1171" t="s">
        <v>414</v>
      </c>
      <c r="E1171">
        <v>1844.4347837</v>
      </c>
      <c r="F1171">
        <v>1467.25</v>
      </c>
      <c r="G1171">
        <v>47.266859400332997</v>
      </c>
      <c r="H1171">
        <v>2.0301147546875602</v>
      </c>
      <c r="I1171">
        <v>52.942630388499502</v>
      </c>
      <c r="J1171">
        <v>-3.7147834079021802</v>
      </c>
      <c r="K1171">
        <v>1497.8519019744101</v>
      </c>
      <c r="L1171">
        <v>1226.6720109164601</v>
      </c>
      <c r="M1171">
        <v>33.717287460663499</v>
      </c>
      <c r="N1171">
        <v>0.49502588739041897</v>
      </c>
      <c r="O1171">
        <v>16.190151644232401</v>
      </c>
      <c r="P1171">
        <v>109.667047727922</v>
      </c>
      <c r="Q1171">
        <v>3.8404878512446998E-2</v>
      </c>
    </row>
    <row r="1172" spans="1:17" hidden="1" x14ac:dyDescent="0.3">
      <c r="A1172" t="s">
        <v>2502</v>
      </c>
      <c r="B1172" t="s">
        <v>2503</v>
      </c>
      <c r="C1172" t="s">
        <v>3131</v>
      </c>
      <c r="D1172" t="s">
        <v>265</v>
      </c>
      <c r="E1172">
        <v>1843.0800956549999</v>
      </c>
      <c r="F1172">
        <v>602.65</v>
      </c>
      <c r="G1172">
        <v>-68.546735911943699</v>
      </c>
      <c r="H1172">
        <v>4.2862802814008703</v>
      </c>
      <c r="I1172">
        <v>-37.599017671171097</v>
      </c>
      <c r="J1172">
        <v>-4.2057582435131096</v>
      </c>
      <c r="K1172">
        <v>624.93951211362003</v>
      </c>
      <c r="L1172">
        <v>720.71854850259399</v>
      </c>
      <c r="M1172">
        <v>40.278519518749199</v>
      </c>
      <c r="N1172">
        <v>1.5082829647800899</v>
      </c>
      <c r="O1172">
        <v>89.994192317265401</v>
      </c>
      <c r="P1172">
        <v>5.3583916083915897</v>
      </c>
    </row>
    <row r="1173" spans="1:17" hidden="1" x14ac:dyDescent="0.3">
      <c r="A1173" t="s">
        <v>2504</v>
      </c>
      <c r="B1173" t="s">
        <v>2505</v>
      </c>
      <c r="C1173" t="s">
        <v>3131</v>
      </c>
      <c r="D1173" t="s">
        <v>21</v>
      </c>
      <c r="E1173">
        <v>1842.9329417399999</v>
      </c>
      <c r="F1173">
        <v>202.84</v>
      </c>
      <c r="G1173">
        <v>-67.549197831968897</v>
      </c>
      <c r="H1173">
        <v>-7.0602976086067102</v>
      </c>
      <c r="I1173">
        <v>-42.584471549813003</v>
      </c>
      <c r="J1173">
        <v>-1.4080880129928599</v>
      </c>
      <c r="K1173">
        <v>228.66308599006001</v>
      </c>
      <c r="M1173">
        <v>22.637242983638298</v>
      </c>
      <c r="N1173">
        <v>0.46169584480988002</v>
      </c>
      <c r="O1173">
        <v>108.88384933938001</v>
      </c>
      <c r="P1173">
        <v>0.36615536862940601</v>
      </c>
    </row>
    <row r="1174" spans="1:17" hidden="1" x14ac:dyDescent="0.3">
      <c r="A1174" t="s">
        <v>2506</v>
      </c>
      <c r="B1174" t="s">
        <v>2507</v>
      </c>
      <c r="C1174" t="s">
        <v>3131</v>
      </c>
      <c r="D1174" t="s">
        <v>436</v>
      </c>
      <c r="E1174">
        <v>1840.3458035599999</v>
      </c>
      <c r="F1174">
        <v>546.85</v>
      </c>
      <c r="G1174">
        <v>45.499575666831703</v>
      </c>
      <c r="H1174">
        <v>26.267265256208901</v>
      </c>
      <c r="I1174">
        <v>61.516218384160801</v>
      </c>
      <c r="J1174">
        <v>19.656452714378801</v>
      </c>
      <c r="K1174">
        <v>500.94316537124803</v>
      </c>
      <c r="L1174">
        <v>435.71707134436002</v>
      </c>
      <c r="M1174">
        <v>58.235761161087702</v>
      </c>
      <c r="N1174">
        <v>1.39138575671894</v>
      </c>
      <c r="O1174">
        <v>11.5479564780104</v>
      </c>
      <c r="P1174">
        <v>86.638225255972699</v>
      </c>
      <c r="Q1174">
        <v>-5.6807126511112999E-2</v>
      </c>
    </row>
    <row r="1175" spans="1:17" hidden="1" x14ac:dyDescent="0.3">
      <c r="A1175" t="s">
        <v>2508</v>
      </c>
      <c r="B1175" t="s">
        <v>2509</v>
      </c>
      <c r="C1175" t="s">
        <v>3131</v>
      </c>
      <c r="D1175" t="s">
        <v>83</v>
      </c>
      <c r="E1175">
        <v>1835.4257031</v>
      </c>
      <c r="F1175">
        <v>275.05</v>
      </c>
      <c r="G1175">
        <v>134.18360428527899</v>
      </c>
      <c r="H1175">
        <v>14.237836761364701</v>
      </c>
      <c r="I1175">
        <v>112.34247065042</v>
      </c>
      <c r="J1175">
        <v>6.3524076676243002</v>
      </c>
      <c r="K1175">
        <v>251.74773351667201</v>
      </c>
      <c r="L1175">
        <v>174.25922108147299</v>
      </c>
      <c r="M1175">
        <v>41.3888439220583</v>
      </c>
      <c r="N1175">
        <v>0.43196969996739698</v>
      </c>
      <c r="O1175">
        <v>31.0161788765678</v>
      </c>
      <c r="P1175">
        <v>195.59376679204701</v>
      </c>
      <c r="Q1175">
        <v>0.101018999700779</v>
      </c>
    </row>
    <row r="1176" spans="1:17" hidden="1" x14ac:dyDescent="0.3">
      <c r="A1176" t="s">
        <v>2510</v>
      </c>
      <c r="B1176" t="s">
        <v>2511</v>
      </c>
      <c r="C1176" t="s">
        <v>3131</v>
      </c>
      <c r="D1176" t="s">
        <v>2512</v>
      </c>
      <c r="E1176">
        <v>1832.9296999999999</v>
      </c>
      <c r="F1176">
        <v>1685</v>
      </c>
      <c r="G1176">
        <v>12.323571302218401</v>
      </c>
      <c r="H1176">
        <v>5.0533067641294602</v>
      </c>
      <c r="I1176">
        <v>14.5499933275215</v>
      </c>
      <c r="J1176">
        <v>10.196588782728799</v>
      </c>
      <c r="K1176">
        <v>1617.3552915904099</v>
      </c>
      <c r="L1176">
        <v>1445.3191086193101</v>
      </c>
      <c r="M1176">
        <v>43.605714692024698</v>
      </c>
      <c r="N1176">
        <v>1.00565463244889</v>
      </c>
      <c r="O1176">
        <v>20.997032640949499</v>
      </c>
      <c r="P1176">
        <v>67.661691542288494</v>
      </c>
      <c r="Q1176">
        <v>0.23405404233389299</v>
      </c>
    </row>
    <row r="1177" spans="1:17" hidden="1" x14ac:dyDescent="0.3">
      <c r="A1177" t="s">
        <v>2513</v>
      </c>
      <c r="B1177" t="s">
        <v>2514</v>
      </c>
      <c r="C1177" t="s">
        <v>3131</v>
      </c>
      <c r="D1177" t="s">
        <v>265</v>
      </c>
      <c r="E1177">
        <v>1832.726476971</v>
      </c>
      <c r="F1177">
        <v>489.69</v>
      </c>
      <c r="G1177">
        <v>75.740648136749201</v>
      </c>
      <c r="H1177">
        <v>116.121367372856</v>
      </c>
      <c r="I1177">
        <v>131.46323469679999</v>
      </c>
      <c r="J1177">
        <v>61.958770384639202</v>
      </c>
      <c r="O1177">
        <v>5.5136923359677598E-2</v>
      </c>
      <c r="P1177">
        <v>153.65967365967299</v>
      </c>
    </row>
    <row r="1178" spans="1:17" hidden="1" x14ac:dyDescent="0.3">
      <c r="A1178" t="s">
        <v>2515</v>
      </c>
      <c r="B1178" t="s">
        <v>2516</v>
      </c>
      <c r="C1178" t="s">
        <v>3131</v>
      </c>
      <c r="D1178" t="s">
        <v>133</v>
      </c>
      <c r="E1178">
        <v>1831.6244392799999</v>
      </c>
      <c r="F1178">
        <v>129.25</v>
      </c>
      <c r="G1178">
        <v>284.85598621557</v>
      </c>
      <c r="H1178">
        <v>30.494326094769999</v>
      </c>
      <c r="I1178">
        <v>23.7546194460494</v>
      </c>
      <c r="J1178">
        <v>1.95393515924091</v>
      </c>
      <c r="K1178">
        <v>121.78834667989901</v>
      </c>
      <c r="L1178">
        <v>103.195736347845</v>
      </c>
      <c r="M1178">
        <v>29.7105599897139</v>
      </c>
      <c r="N1178">
        <v>2.41758765437763</v>
      </c>
      <c r="O1178">
        <v>10.205029013539599</v>
      </c>
      <c r="P1178">
        <v>315.46126647380203</v>
      </c>
    </row>
    <row r="1179" spans="1:17" hidden="1" x14ac:dyDescent="0.3">
      <c r="A1179" t="s">
        <v>2517</v>
      </c>
      <c r="B1179" t="s">
        <v>2518</v>
      </c>
      <c r="C1179" t="s">
        <v>3131</v>
      </c>
      <c r="D1179" t="s">
        <v>192</v>
      </c>
      <c r="E1179">
        <v>1826.2356411200001</v>
      </c>
      <c r="F1179">
        <v>767.8</v>
      </c>
      <c r="G1179">
        <v>151.58143470104901</v>
      </c>
      <c r="H1179">
        <v>-50.003486127410802</v>
      </c>
      <c r="I1179">
        <v>75.183424169121395</v>
      </c>
      <c r="J1179">
        <v>0.47837739217830899</v>
      </c>
      <c r="K1179">
        <v>777.88989118163704</v>
      </c>
      <c r="L1179">
        <v>561.88171219735796</v>
      </c>
      <c r="M1179">
        <v>35.5630792266764</v>
      </c>
      <c r="N1179">
        <v>0.40211765462052501</v>
      </c>
      <c r="O1179">
        <v>35.4454284970044</v>
      </c>
      <c r="P1179">
        <v>172.00425117350099</v>
      </c>
      <c r="Q1179">
        <v>0.20839084697809801</v>
      </c>
    </row>
    <row r="1180" spans="1:17" hidden="1" x14ac:dyDescent="0.3">
      <c r="A1180" t="s">
        <v>2519</v>
      </c>
      <c r="B1180" t="s">
        <v>2520</v>
      </c>
      <c r="C1180" t="s">
        <v>3131</v>
      </c>
      <c r="D1180" t="s">
        <v>265</v>
      </c>
      <c r="E1180">
        <v>1817.37852190999</v>
      </c>
      <c r="F1180">
        <v>401.45</v>
      </c>
      <c r="G1180">
        <v>93.692094199275701</v>
      </c>
      <c r="H1180">
        <v>9.0078287067385805</v>
      </c>
      <c r="I1180">
        <v>-8.2236458285959593</v>
      </c>
      <c r="J1180">
        <v>3.1241556301995601</v>
      </c>
      <c r="K1180">
        <v>423.00672655918999</v>
      </c>
      <c r="L1180">
        <v>374.03392658801999</v>
      </c>
      <c r="M1180">
        <v>36.8254487140496</v>
      </c>
      <c r="N1180">
        <v>2.0429274244461499</v>
      </c>
      <c r="O1180">
        <v>24.560966496450298</v>
      </c>
      <c r="P1180">
        <v>120.57692307692299</v>
      </c>
      <c r="Q1180">
        <v>0.2565803796178</v>
      </c>
    </row>
    <row r="1181" spans="1:17" hidden="1" x14ac:dyDescent="0.3">
      <c r="A1181" t="s">
        <v>2521</v>
      </c>
      <c r="B1181" t="s">
        <v>2522</v>
      </c>
      <c r="C1181" t="s">
        <v>3131</v>
      </c>
      <c r="D1181" t="s">
        <v>72</v>
      </c>
      <c r="E1181">
        <v>1816.0377702400001</v>
      </c>
      <c r="F1181">
        <v>103.45</v>
      </c>
      <c r="G1181">
        <v>102.925173741276</v>
      </c>
      <c r="H1181">
        <v>9.7569532545215996</v>
      </c>
      <c r="I1181">
        <v>14.152899491625099</v>
      </c>
      <c r="J1181">
        <v>-2.1819018224823798</v>
      </c>
      <c r="K1181">
        <v>101.31046705375699</v>
      </c>
      <c r="L1181">
        <v>82.490954170926898</v>
      </c>
      <c r="M1181">
        <v>28.936673795122498</v>
      </c>
      <c r="N1181">
        <v>0.61219090023691203</v>
      </c>
      <c r="O1181">
        <v>39.004349927501202</v>
      </c>
      <c r="P1181">
        <v>135.00681508405199</v>
      </c>
      <c r="Q1181">
        <v>0.33516962942443101</v>
      </c>
    </row>
    <row r="1182" spans="1:17" hidden="1" x14ac:dyDescent="0.3">
      <c r="A1182" t="s">
        <v>2523</v>
      </c>
      <c r="B1182" t="s">
        <v>2524</v>
      </c>
      <c r="C1182" t="s">
        <v>3131</v>
      </c>
      <c r="D1182" t="s">
        <v>1019</v>
      </c>
      <c r="E1182">
        <v>1815.3629805</v>
      </c>
      <c r="F1182">
        <v>511.3</v>
      </c>
      <c r="G1182">
        <v>52.116329120773997</v>
      </c>
      <c r="H1182">
        <v>-13.8922766938488</v>
      </c>
      <c r="I1182">
        <v>52.0121854313862</v>
      </c>
      <c r="J1182">
        <v>-2.25592229812422</v>
      </c>
      <c r="K1182">
        <v>588.35889736105901</v>
      </c>
      <c r="L1182">
        <v>481.40878340675999</v>
      </c>
      <c r="M1182">
        <v>12.4278527997512</v>
      </c>
      <c r="N1182">
        <v>0.70225832764943197</v>
      </c>
      <c r="O1182">
        <v>42.538627029141303</v>
      </c>
      <c r="P1182">
        <v>100.43120344962701</v>
      </c>
      <c r="Q1182">
        <v>0.137215740418313</v>
      </c>
    </row>
    <row r="1183" spans="1:17" hidden="1" x14ac:dyDescent="0.3">
      <c r="A1183" t="s">
        <v>2525</v>
      </c>
      <c r="B1183" t="s">
        <v>2526</v>
      </c>
      <c r="C1183" t="s">
        <v>3131</v>
      </c>
      <c r="D1183" t="s">
        <v>404</v>
      </c>
      <c r="E1183">
        <v>1814.3176284000001</v>
      </c>
      <c r="F1183">
        <v>228.6</v>
      </c>
      <c r="G1183">
        <v>64.879888884002895</v>
      </c>
      <c r="H1183">
        <v>74.090048779929504</v>
      </c>
      <c r="I1183">
        <v>73.172290054276601</v>
      </c>
      <c r="J1183">
        <v>-2.7611576467526602</v>
      </c>
      <c r="K1183">
        <v>160.96918520799801</v>
      </c>
      <c r="L1183">
        <v>132.221502882599</v>
      </c>
      <c r="M1183">
        <v>64.293115231668693</v>
      </c>
      <c r="N1183">
        <v>2.84324708262444</v>
      </c>
      <c r="O1183">
        <v>21.784776902887099</v>
      </c>
      <c r="P1183">
        <v>134.34136340338199</v>
      </c>
      <c r="Q1183">
        <v>6.001312369767E-2</v>
      </c>
    </row>
    <row r="1184" spans="1:17" hidden="1" x14ac:dyDescent="0.3">
      <c r="A1184" t="s">
        <v>2527</v>
      </c>
      <c r="B1184" t="s">
        <v>2528</v>
      </c>
      <c r="C1184" t="s">
        <v>3131</v>
      </c>
      <c r="D1184" t="s">
        <v>265</v>
      </c>
      <c r="E1184">
        <v>1813.6389027949999</v>
      </c>
      <c r="F1184">
        <v>503.45</v>
      </c>
      <c r="G1184">
        <v>25.285420806659101</v>
      </c>
      <c r="H1184">
        <v>-8.1691634300991005</v>
      </c>
      <c r="I1184">
        <v>32.036002065963899</v>
      </c>
      <c r="J1184">
        <v>-0.23856096759690201</v>
      </c>
      <c r="K1184">
        <v>523.74110284662095</v>
      </c>
      <c r="L1184">
        <v>431.94641210564902</v>
      </c>
      <c r="M1184">
        <v>26.546570217142602</v>
      </c>
      <c r="N1184">
        <v>0.77768837141175795</v>
      </c>
      <c r="O1184">
        <v>27.093057900486599</v>
      </c>
      <c r="P1184">
        <v>65.418104156398797</v>
      </c>
      <c r="Q1184">
        <v>9.2475045683811999E-2</v>
      </c>
    </row>
    <row r="1185" spans="1:17" hidden="1" x14ac:dyDescent="0.3">
      <c r="A1185" t="s">
        <v>2529</v>
      </c>
      <c r="B1185" t="s">
        <v>2530</v>
      </c>
      <c r="C1185" t="s">
        <v>3131</v>
      </c>
      <c r="D1185" t="s">
        <v>125</v>
      </c>
      <c r="E1185">
        <v>1810.499034834</v>
      </c>
      <c r="F1185">
        <v>119.69</v>
      </c>
      <c r="G1185">
        <v>-36.433260033003499</v>
      </c>
      <c r="H1185">
        <v>-6.8401877135762996</v>
      </c>
      <c r="I1185">
        <v>-26.988221757040002</v>
      </c>
      <c r="J1185">
        <v>-2.2482227587516199</v>
      </c>
      <c r="K1185">
        <v>130.86771723928601</v>
      </c>
      <c r="L1185">
        <v>139.39809927159101</v>
      </c>
      <c r="M1185">
        <v>21.084432036075299</v>
      </c>
      <c r="N1185">
        <v>0.39874630113896797</v>
      </c>
      <c r="O1185">
        <v>62.085387250396799</v>
      </c>
      <c r="P1185">
        <v>0.79157894736840895</v>
      </c>
    </row>
    <row r="1186" spans="1:17" hidden="1" x14ac:dyDescent="0.3">
      <c r="A1186" t="s">
        <v>2531</v>
      </c>
      <c r="B1186" t="s">
        <v>2532</v>
      </c>
      <c r="C1186" t="s">
        <v>3131</v>
      </c>
      <c r="D1186" t="s">
        <v>2533</v>
      </c>
      <c r="E1186">
        <v>1808.937318605</v>
      </c>
      <c r="F1186">
        <v>1699</v>
      </c>
      <c r="G1186">
        <v>334.30298417282199</v>
      </c>
      <c r="H1186">
        <v>0.67903190133659297</v>
      </c>
      <c r="I1186">
        <v>-2.2641658585136901</v>
      </c>
      <c r="J1186">
        <v>-2.0016050982130902</v>
      </c>
      <c r="K1186">
        <v>1832.3947893680199</v>
      </c>
      <c r="L1186">
        <v>1544.16729162047</v>
      </c>
      <c r="M1186">
        <v>31.134585853895999</v>
      </c>
      <c r="N1186">
        <v>0.86339319380674595</v>
      </c>
      <c r="O1186">
        <v>33.019423190111802</v>
      </c>
      <c r="P1186">
        <v>382.327892122072</v>
      </c>
      <c r="Q1186">
        <v>0.23240450344639599</v>
      </c>
    </row>
    <row r="1187" spans="1:17" hidden="1" x14ac:dyDescent="0.3">
      <c r="A1187" t="s">
        <v>2534</v>
      </c>
      <c r="B1187" t="s">
        <v>2535</v>
      </c>
      <c r="C1187" t="s">
        <v>3131</v>
      </c>
      <c r="D1187" t="s">
        <v>414</v>
      </c>
      <c r="E1187">
        <v>1806.0078330450001</v>
      </c>
      <c r="F1187">
        <v>451.35</v>
      </c>
      <c r="G1187">
        <v>9.1324580703936196</v>
      </c>
      <c r="H1187">
        <v>0.81113825103842896</v>
      </c>
      <c r="I1187">
        <v>30.326901093478799</v>
      </c>
      <c r="J1187">
        <v>3.5985094891459402</v>
      </c>
      <c r="K1187">
        <v>463.43082789673298</v>
      </c>
      <c r="L1187">
        <v>405.29910780927298</v>
      </c>
      <c r="M1187">
        <v>34.123847898515898</v>
      </c>
      <c r="N1187">
        <v>0.42758772356761998</v>
      </c>
      <c r="O1187">
        <v>17.813226985709498</v>
      </c>
      <c r="P1187">
        <v>60.966476462196802</v>
      </c>
      <c r="Q1187">
        <v>-6.7544802097783005E-2</v>
      </c>
    </row>
    <row r="1188" spans="1:17" hidden="1" x14ac:dyDescent="0.3">
      <c r="A1188" t="s">
        <v>2536</v>
      </c>
      <c r="B1188" t="s">
        <v>2537</v>
      </c>
      <c r="C1188" t="s">
        <v>3131</v>
      </c>
      <c r="D1188" t="s">
        <v>133</v>
      </c>
      <c r="E1188">
        <v>1803.1855205950001</v>
      </c>
      <c r="F1188">
        <v>105.85</v>
      </c>
      <c r="G1188">
        <v>2.8008397421355</v>
      </c>
      <c r="H1188">
        <v>-9.3007308121018202</v>
      </c>
      <c r="I1188">
        <v>-21.609715666447901</v>
      </c>
      <c r="J1188">
        <v>-4.8142512480080999</v>
      </c>
      <c r="K1188">
        <v>122.247129070169</v>
      </c>
      <c r="L1188">
        <v>115.546851146091</v>
      </c>
      <c r="M1188">
        <v>19.038935976918399</v>
      </c>
      <c r="N1188">
        <v>0.34610465450399902</v>
      </c>
      <c r="O1188">
        <v>39.442607463391496</v>
      </c>
      <c r="P1188">
        <v>28.7712895377128</v>
      </c>
      <c r="Q1188">
        <v>1.3611533042225E-2</v>
      </c>
    </row>
    <row r="1189" spans="1:17" hidden="1" x14ac:dyDescent="0.3">
      <c r="A1189" t="s">
        <v>2538</v>
      </c>
      <c r="B1189" t="s">
        <v>2539</v>
      </c>
      <c r="C1189" t="s">
        <v>3131</v>
      </c>
      <c r="D1189" t="s">
        <v>48</v>
      </c>
      <c r="E1189">
        <v>1802.1673599999999</v>
      </c>
      <c r="F1189">
        <v>79.94</v>
      </c>
      <c r="G1189">
        <v>5.43527943939353</v>
      </c>
      <c r="H1189">
        <v>-13.757619578287599</v>
      </c>
      <c r="I1189">
        <v>9.4853870078381597</v>
      </c>
      <c r="J1189">
        <v>-4.2734243901223001</v>
      </c>
      <c r="K1189">
        <v>95.748534799954101</v>
      </c>
      <c r="L1189">
        <v>85.477402566916595</v>
      </c>
      <c r="M1189">
        <v>17.633528851795301</v>
      </c>
      <c r="N1189">
        <v>0.43732409662322302</v>
      </c>
      <c r="O1189">
        <v>50.938203652739503</v>
      </c>
      <c r="P1189">
        <v>35.721561969439698</v>
      </c>
      <c r="Q1189">
        <v>0.117022945084167</v>
      </c>
    </row>
    <row r="1190" spans="1:17" hidden="1" x14ac:dyDescent="0.3">
      <c r="A1190" t="s">
        <v>2540</v>
      </c>
      <c r="B1190" t="s">
        <v>2541</v>
      </c>
      <c r="C1190" t="s">
        <v>3131</v>
      </c>
      <c r="D1190" t="s">
        <v>288</v>
      </c>
      <c r="E1190">
        <v>1798.90589155</v>
      </c>
      <c r="F1190">
        <v>286.89999999999998</v>
      </c>
      <c r="G1190">
        <v>10.1958892416606</v>
      </c>
      <c r="H1190">
        <v>0.58908773206157306</v>
      </c>
      <c r="I1190">
        <v>-31.397784984997099</v>
      </c>
      <c r="J1190">
        <v>2.4021977775993402</v>
      </c>
      <c r="K1190">
        <v>312.59786901416197</v>
      </c>
      <c r="L1190">
        <v>312.86864067938302</v>
      </c>
      <c r="M1190">
        <v>26.404726333729101</v>
      </c>
      <c r="N1190">
        <v>0.45311546395773999</v>
      </c>
      <c r="O1190">
        <v>47.316138027187101</v>
      </c>
      <c r="P1190">
        <v>34.884814292430598</v>
      </c>
      <c r="Q1190">
        <v>7.7585045898798999E-2</v>
      </c>
    </row>
    <row r="1191" spans="1:17" hidden="1" x14ac:dyDescent="0.3">
      <c r="A1191" t="s">
        <v>2542</v>
      </c>
      <c r="B1191" t="s">
        <v>2543</v>
      </c>
      <c r="C1191" t="s">
        <v>3131</v>
      </c>
      <c r="D1191" t="s">
        <v>54</v>
      </c>
      <c r="E1191">
        <v>1798.0841346119901</v>
      </c>
      <c r="F1191">
        <v>163.47999999999999</v>
      </c>
      <c r="G1191">
        <v>-48.173411287181501</v>
      </c>
      <c r="H1191">
        <v>-12.9316765794311</v>
      </c>
      <c r="I1191">
        <v>-42.588970662671997</v>
      </c>
      <c r="J1191">
        <v>-7.4044472251068099</v>
      </c>
      <c r="K1191">
        <v>198.46565188937399</v>
      </c>
      <c r="L1191">
        <v>215.56709890095101</v>
      </c>
      <c r="M1191">
        <v>18.565930987613701</v>
      </c>
      <c r="N1191">
        <v>0.84827154787841097</v>
      </c>
      <c r="O1191">
        <v>73.446293124541199</v>
      </c>
      <c r="P1191">
        <v>1.3640873015873001</v>
      </c>
      <c r="Q1191">
        <v>7.8811408024674998E-2</v>
      </c>
    </row>
    <row r="1192" spans="1:17" hidden="1" x14ac:dyDescent="0.3">
      <c r="A1192" t="s">
        <v>2544</v>
      </c>
      <c r="B1192" t="s">
        <v>2545</v>
      </c>
      <c r="C1192" t="s">
        <v>3131</v>
      </c>
      <c r="D1192" t="s">
        <v>227</v>
      </c>
      <c r="E1192">
        <v>1796.9046209999999</v>
      </c>
      <c r="F1192">
        <v>1048.5</v>
      </c>
      <c r="G1192">
        <v>126.335439739745</v>
      </c>
      <c r="H1192">
        <v>33.6018859977681</v>
      </c>
      <c r="I1192">
        <v>24.005356085528099</v>
      </c>
      <c r="J1192">
        <v>29.5208912448878</v>
      </c>
      <c r="K1192">
        <v>896.05327390653497</v>
      </c>
      <c r="L1192">
        <v>735.42994842964094</v>
      </c>
      <c r="M1192">
        <v>61.816059711212098</v>
      </c>
      <c r="N1192">
        <v>1.88340592365285</v>
      </c>
      <c r="O1192">
        <v>15.1692894611349</v>
      </c>
      <c r="P1192">
        <v>204.75221624763799</v>
      </c>
      <c r="Q1192">
        <v>0.14123069780324801</v>
      </c>
    </row>
    <row r="1193" spans="1:17" hidden="1" x14ac:dyDescent="0.3">
      <c r="A1193" t="s">
        <v>2546</v>
      </c>
      <c r="B1193" t="s">
        <v>2547</v>
      </c>
      <c r="C1193" t="s">
        <v>3131</v>
      </c>
      <c r="D1193" t="s">
        <v>51</v>
      </c>
      <c r="E1193">
        <v>1790.7</v>
      </c>
      <c r="F1193">
        <v>19.05</v>
      </c>
      <c r="G1193">
        <v>116.472908477022</v>
      </c>
      <c r="H1193">
        <v>-8.4537881195281006</v>
      </c>
      <c r="I1193">
        <v>35.305397256727602</v>
      </c>
      <c r="J1193">
        <v>-3.9613504440362601</v>
      </c>
      <c r="K1193">
        <v>20.395664820696201</v>
      </c>
      <c r="L1193">
        <v>16.111960708921199</v>
      </c>
      <c r="M1193">
        <v>27.102247706687699</v>
      </c>
      <c r="N1193">
        <v>0.32474697647525902</v>
      </c>
      <c r="O1193">
        <v>46.456692913385801</v>
      </c>
      <c r="P1193">
        <v>162.758620689655</v>
      </c>
    </row>
    <row r="1194" spans="1:17" hidden="1" x14ac:dyDescent="0.3">
      <c r="A1194" t="s">
        <v>2548</v>
      </c>
      <c r="B1194" t="s">
        <v>2549</v>
      </c>
      <c r="C1194" t="s">
        <v>3131</v>
      </c>
      <c r="D1194" t="s">
        <v>125</v>
      </c>
      <c r="E1194">
        <v>1785.7441858099901</v>
      </c>
      <c r="F1194">
        <v>802.1</v>
      </c>
      <c r="G1194">
        <v>19.181006557141501</v>
      </c>
      <c r="H1194">
        <v>10.1261790583494</v>
      </c>
      <c r="I1194">
        <v>26.6762690366958</v>
      </c>
      <c r="J1194">
        <v>3.9503552541243501</v>
      </c>
      <c r="K1194">
        <v>756.89079787671005</v>
      </c>
      <c r="L1194">
        <v>655.78933166018601</v>
      </c>
      <c r="M1194">
        <v>50.388782262201303</v>
      </c>
      <c r="N1194">
        <v>0.55211826395769403</v>
      </c>
      <c r="O1194">
        <v>5.9593566886921803</v>
      </c>
      <c r="P1194">
        <v>60.660991487230802</v>
      </c>
      <c r="Q1194">
        <v>-5.4541322818566003E-2</v>
      </c>
    </row>
    <row r="1195" spans="1:17" hidden="1" x14ac:dyDescent="0.3">
      <c r="A1195" t="s">
        <v>2550</v>
      </c>
      <c r="B1195" t="s">
        <v>2551</v>
      </c>
      <c r="C1195" t="s">
        <v>3131</v>
      </c>
      <c r="D1195" t="s">
        <v>227</v>
      </c>
      <c r="E1195">
        <v>1780.6516159</v>
      </c>
      <c r="F1195">
        <v>1070.4000000000001</v>
      </c>
      <c r="G1195">
        <v>157.651203050666</v>
      </c>
      <c r="H1195">
        <v>16.272034875133201</v>
      </c>
      <c r="I1195">
        <v>22.236790224134001</v>
      </c>
      <c r="J1195">
        <v>-1.5738691617200999</v>
      </c>
      <c r="K1195">
        <v>1005.4600613602</v>
      </c>
      <c r="L1195">
        <v>817.59598334044597</v>
      </c>
      <c r="M1195">
        <v>37.804264117990499</v>
      </c>
      <c r="N1195">
        <v>1.13083762323546</v>
      </c>
      <c r="O1195">
        <v>12.0142002989536</v>
      </c>
      <c r="P1195">
        <v>196.38654298767801</v>
      </c>
      <c r="Q1195">
        <v>0.17626296148276999</v>
      </c>
    </row>
    <row r="1196" spans="1:17" hidden="1" x14ac:dyDescent="0.3">
      <c r="A1196" t="s">
        <v>2552</v>
      </c>
      <c r="B1196" t="s">
        <v>2553</v>
      </c>
      <c r="C1196" t="s">
        <v>3131</v>
      </c>
      <c r="D1196" t="s">
        <v>456</v>
      </c>
      <c r="E1196">
        <v>1777.5223886000001</v>
      </c>
      <c r="F1196">
        <v>574</v>
      </c>
      <c r="G1196">
        <v>-22.865138155847699</v>
      </c>
      <c r="H1196">
        <v>-16.168435847179701</v>
      </c>
      <c r="I1196">
        <v>-7.9596112217641801</v>
      </c>
      <c r="J1196">
        <v>-6.2340847143781799</v>
      </c>
      <c r="K1196">
        <v>700.78078464949499</v>
      </c>
      <c r="L1196">
        <v>645.03508622222705</v>
      </c>
      <c r="M1196">
        <v>11.361167871772899</v>
      </c>
      <c r="N1196">
        <v>0.73035128954171702</v>
      </c>
      <c r="O1196">
        <v>54.834494773519097</v>
      </c>
      <c r="P1196">
        <v>30.4397227587774</v>
      </c>
      <c r="Q1196">
        <v>0.107541909250507</v>
      </c>
    </row>
    <row r="1197" spans="1:17" hidden="1" x14ac:dyDescent="0.3">
      <c r="A1197" t="s">
        <v>2554</v>
      </c>
      <c r="B1197" t="s">
        <v>2555</v>
      </c>
      <c r="C1197" t="s">
        <v>3131</v>
      </c>
      <c r="D1197" t="s">
        <v>138</v>
      </c>
      <c r="E1197">
        <v>1772.48675195999</v>
      </c>
      <c r="F1197">
        <v>709.2</v>
      </c>
      <c r="G1197">
        <v>0.66381407896352895</v>
      </c>
      <c r="H1197">
        <v>31.001490733782099</v>
      </c>
      <c r="I1197">
        <v>16.060654059733299</v>
      </c>
      <c r="J1197">
        <v>-8.1780824654774307</v>
      </c>
      <c r="O1197">
        <v>24.633389734912502</v>
      </c>
      <c r="P1197">
        <v>31.895108796726699</v>
      </c>
    </row>
    <row r="1198" spans="1:17" hidden="1" x14ac:dyDescent="0.3">
      <c r="A1198" t="s">
        <v>2556</v>
      </c>
      <c r="B1198" t="s">
        <v>2557</v>
      </c>
      <c r="C1198" t="s">
        <v>3131</v>
      </c>
      <c r="D1198" t="s">
        <v>192</v>
      </c>
      <c r="E1198">
        <v>1772.2485254200001</v>
      </c>
      <c r="F1198">
        <v>770.05</v>
      </c>
      <c r="G1198">
        <v>-15.7797746935116</v>
      </c>
      <c r="H1198">
        <v>3.2632943310373599</v>
      </c>
      <c r="I1198">
        <v>21.0772081250791</v>
      </c>
      <c r="J1198">
        <v>6.6329393344640302</v>
      </c>
      <c r="K1198">
        <v>776.74307248022103</v>
      </c>
      <c r="L1198">
        <v>737.21343651406698</v>
      </c>
      <c r="M1198">
        <v>34.766855176591598</v>
      </c>
      <c r="N1198">
        <v>0.58354290308760903</v>
      </c>
      <c r="O1198">
        <v>18.816959937666301</v>
      </c>
      <c r="P1198">
        <v>40.520072992700698</v>
      </c>
      <c r="Q1198">
        <v>-1.5981835735927999E-2</v>
      </c>
    </row>
    <row r="1199" spans="1:17" hidden="1" x14ac:dyDescent="0.3">
      <c r="A1199" t="s">
        <v>2558</v>
      </c>
      <c r="B1199" t="s">
        <v>2559</v>
      </c>
      <c r="C1199" t="s">
        <v>3131</v>
      </c>
      <c r="D1199" t="s">
        <v>765</v>
      </c>
      <c r="E1199">
        <v>1765.053160765</v>
      </c>
      <c r="F1199">
        <v>683.45</v>
      </c>
      <c r="G1199">
        <v>7.2719402853685002</v>
      </c>
      <c r="H1199">
        <v>-6.6193836249842999</v>
      </c>
      <c r="I1199">
        <v>-37.984835457546097</v>
      </c>
      <c r="J1199">
        <v>-1.7964205904711099</v>
      </c>
      <c r="K1199">
        <v>788.38575146417497</v>
      </c>
      <c r="L1199">
        <v>799.54490964810805</v>
      </c>
      <c r="M1199">
        <v>12.8711997301463</v>
      </c>
      <c r="N1199">
        <v>0.42803324125407699</v>
      </c>
      <c r="O1199">
        <v>90.211427317287203</v>
      </c>
      <c r="P1199">
        <v>35.605158730158699</v>
      </c>
      <c r="Q1199">
        <v>0.169256991497092</v>
      </c>
    </row>
    <row r="1200" spans="1:17" hidden="1" x14ac:dyDescent="0.3">
      <c r="A1200" t="s">
        <v>2560</v>
      </c>
      <c r="B1200" t="s">
        <v>2561</v>
      </c>
      <c r="C1200" t="s">
        <v>3131</v>
      </c>
      <c r="D1200" t="s">
        <v>21</v>
      </c>
      <c r="E1200">
        <v>1764.60794655</v>
      </c>
      <c r="F1200">
        <v>1011.75</v>
      </c>
      <c r="G1200">
        <v>220.70162846271899</v>
      </c>
      <c r="H1200">
        <v>61.493373220338597</v>
      </c>
      <c r="I1200">
        <v>59.387295673560097</v>
      </c>
      <c r="J1200">
        <v>0.14879020201478699</v>
      </c>
      <c r="K1200">
        <v>803.09908582673802</v>
      </c>
      <c r="L1200">
        <v>602.11915187534396</v>
      </c>
      <c r="M1200">
        <v>54.0900831171408</v>
      </c>
      <c r="N1200">
        <v>2.5005363558279301</v>
      </c>
      <c r="O1200">
        <v>20.469483568075098</v>
      </c>
      <c r="P1200">
        <v>237.13762079306801</v>
      </c>
      <c r="Q1200">
        <v>0.14876432354702099</v>
      </c>
    </row>
    <row r="1201" spans="1:17" hidden="1" x14ac:dyDescent="0.3">
      <c r="A1201" t="s">
        <v>2562</v>
      </c>
      <c r="B1201" t="s">
        <v>2563</v>
      </c>
      <c r="C1201" t="s">
        <v>3131</v>
      </c>
      <c r="D1201" t="s">
        <v>192</v>
      </c>
      <c r="E1201">
        <v>1764.2412260000001</v>
      </c>
      <c r="F1201">
        <v>410.95</v>
      </c>
      <c r="G1201">
        <v>-30.600529099293201</v>
      </c>
      <c r="H1201">
        <v>-0.86748517657925694</v>
      </c>
      <c r="I1201">
        <v>-9.3053628563296904</v>
      </c>
      <c r="J1201">
        <v>1.93521805883674</v>
      </c>
      <c r="K1201">
        <v>430.46849614905602</v>
      </c>
      <c r="L1201">
        <v>424.93959432228701</v>
      </c>
      <c r="M1201">
        <v>30.0100714981021</v>
      </c>
      <c r="N1201">
        <v>0.73912694743526097</v>
      </c>
      <c r="O1201">
        <v>26.292736342620699</v>
      </c>
      <c r="P1201">
        <v>15.0475923852183</v>
      </c>
      <c r="Q1201">
        <v>-2.5224531533941E-2</v>
      </c>
    </row>
    <row r="1202" spans="1:17" hidden="1" x14ac:dyDescent="0.3">
      <c r="A1202" t="s">
        <v>2564</v>
      </c>
      <c r="B1202" t="s">
        <v>2565</v>
      </c>
      <c r="C1202" t="s">
        <v>3131</v>
      </c>
      <c r="D1202" t="s">
        <v>130</v>
      </c>
      <c r="E1202">
        <v>1762.4062894900001</v>
      </c>
      <c r="F1202">
        <v>119.35</v>
      </c>
      <c r="G1202">
        <v>-21.839396478208201</v>
      </c>
      <c r="H1202">
        <v>-10.083752986181</v>
      </c>
      <c r="I1202">
        <v>-17.4917859517548</v>
      </c>
      <c r="J1202">
        <v>-5.3621739313259198</v>
      </c>
      <c r="K1202">
        <v>137.842052295629</v>
      </c>
      <c r="L1202">
        <v>124.93260026464201</v>
      </c>
      <c r="M1202">
        <v>16.315607083655799</v>
      </c>
      <c r="N1202">
        <v>0.39983322305944302</v>
      </c>
      <c r="O1202">
        <v>49.727691663175499</v>
      </c>
      <c r="P1202">
        <v>34.8587570621468</v>
      </c>
      <c r="Q1202">
        <v>0.14781367808905099</v>
      </c>
    </row>
    <row r="1203" spans="1:17" hidden="1" x14ac:dyDescent="0.3">
      <c r="A1203" t="s">
        <v>2566</v>
      </c>
      <c r="B1203" t="s">
        <v>2567</v>
      </c>
      <c r="C1203" t="s">
        <v>3131</v>
      </c>
      <c r="D1203" t="s">
        <v>236</v>
      </c>
      <c r="E1203">
        <v>1749.5031287249999</v>
      </c>
      <c r="F1203">
        <v>765.75</v>
      </c>
      <c r="G1203">
        <v>32.244486095829899</v>
      </c>
      <c r="H1203">
        <v>-7.6420940574977596</v>
      </c>
      <c r="I1203">
        <v>15.5038066924066</v>
      </c>
      <c r="J1203">
        <v>1.3589835605082501</v>
      </c>
      <c r="K1203">
        <v>847.04087779051895</v>
      </c>
      <c r="L1203">
        <v>720.76814233937296</v>
      </c>
      <c r="M1203">
        <v>26.919607474377798</v>
      </c>
      <c r="N1203">
        <v>0.62289683651189798</v>
      </c>
      <c r="O1203">
        <v>36.989879203395297</v>
      </c>
      <c r="P1203">
        <v>65.018101887768296</v>
      </c>
      <c r="Q1203">
        <v>1.4050551336484E-2</v>
      </c>
    </row>
    <row r="1204" spans="1:17" hidden="1" x14ac:dyDescent="0.3">
      <c r="A1204" t="s">
        <v>2568</v>
      </c>
      <c r="B1204" t="s">
        <v>2569</v>
      </c>
      <c r="C1204" t="s">
        <v>3131</v>
      </c>
      <c r="D1204" t="s">
        <v>268</v>
      </c>
      <c r="E1204">
        <v>1747.26</v>
      </c>
      <c r="F1204">
        <v>1457.95</v>
      </c>
      <c r="G1204">
        <v>-32.041953813482301</v>
      </c>
      <c r="H1204">
        <v>3.86610203253161</v>
      </c>
      <c r="I1204">
        <v>-3.3588713802120802</v>
      </c>
      <c r="J1204">
        <v>0.95180365332835803</v>
      </c>
      <c r="K1204">
        <v>1473.0791827657699</v>
      </c>
      <c r="L1204">
        <v>1441.7055516846999</v>
      </c>
      <c r="M1204">
        <v>38.962061251064299</v>
      </c>
      <c r="N1204">
        <v>1.0126052418682301</v>
      </c>
      <c r="O1204">
        <v>16.259130971569601</v>
      </c>
      <c r="P1204">
        <v>23.445239405613599</v>
      </c>
      <c r="Q1204">
        <v>0.15419031564556099</v>
      </c>
    </row>
    <row r="1205" spans="1:17" hidden="1" x14ac:dyDescent="0.3">
      <c r="A1205" t="s">
        <v>2570</v>
      </c>
      <c r="B1205" t="s">
        <v>2571</v>
      </c>
      <c r="C1205" t="s">
        <v>3131</v>
      </c>
      <c r="D1205" t="s">
        <v>117</v>
      </c>
      <c r="E1205">
        <v>1740.904815008</v>
      </c>
      <c r="F1205">
        <v>44.48</v>
      </c>
      <c r="G1205">
        <v>107.761013406918</v>
      </c>
      <c r="H1205">
        <v>-11.1117870696007</v>
      </c>
      <c r="I1205">
        <v>53.667834902801502</v>
      </c>
      <c r="J1205">
        <v>-9.9677287493501101</v>
      </c>
      <c r="K1205">
        <v>47.355548047095098</v>
      </c>
      <c r="L1205">
        <v>34.351873697516403</v>
      </c>
      <c r="M1205">
        <v>17.777351109654099</v>
      </c>
      <c r="N1205">
        <v>0.31055822313251702</v>
      </c>
      <c r="O1205">
        <v>45.0539568345323</v>
      </c>
      <c r="P1205">
        <v>163.195266272189</v>
      </c>
      <c r="Q1205">
        <v>0.12731666386783799</v>
      </c>
    </row>
    <row r="1206" spans="1:17" hidden="1" x14ac:dyDescent="0.3">
      <c r="A1206" t="s">
        <v>2572</v>
      </c>
      <c r="B1206" t="s">
        <v>2573</v>
      </c>
      <c r="C1206" t="s">
        <v>3131</v>
      </c>
      <c r="D1206" t="s">
        <v>1990</v>
      </c>
      <c r="E1206">
        <v>1739.8805786400001</v>
      </c>
      <c r="F1206">
        <v>600.35</v>
      </c>
      <c r="G1206">
        <v>-18.228142172724599</v>
      </c>
      <c r="H1206">
        <v>7.2279147751465702</v>
      </c>
      <c r="I1206">
        <v>-31.644585841502401</v>
      </c>
      <c r="J1206">
        <v>7.1235702590264403</v>
      </c>
      <c r="K1206">
        <v>625.82823007195395</v>
      </c>
      <c r="L1206">
        <v>638.27448634482801</v>
      </c>
      <c r="M1206">
        <v>42.261710527638499</v>
      </c>
      <c r="N1206">
        <v>0.83329191337284303</v>
      </c>
      <c r="O1206">
        <v>52.411093528774799</v>
      </c>
      <c r="P1206">
        <v>15.451923076923</v>
      </c>
      <c r="Q1206">
        <v>0.14024320280475799</v>
      </c>
    </row>
    <row r="1207" spans="1:17" hidden="1" x14ac:dyDescent="0.3">
      <c r="A1207" t="s">
        <v>2574</v>
      </c>
      <c r="B1207" t="s">
        <v>2575</v>
      </c>
      <c r="C1207" t="s">
        <v>3131</v>
      </c>
      <c r="D1207" t="s">
        <v>539</v>
      </c>
      <c r="E1207">
        <v>1739.51206065</v>
      </c>
      <c r="F1207">
        <v>86.45</v>
      </c>
      <c r="G1207">
        <v>69.6720300904868</v>
      </c>
      <c r="H1207">
        <v>-19.375329079104201</v>
      </c>
      <c r="I1207">
        <v>7.03433656919906</v>
      </c>
      <c r="J1207">
        <v>-3.4916212302630099</v>
      </c>
      <c r="K1207">
        <v>95.623934464083305</v>
      </c>
      <c r="L1207">
        <v>81.899989239659803</v>
      </c>
      <c r="M1207">
        <v>25.828739205247199</v>
      </c>
      <c r="N1207">
        <v>0.98525918715284</v>
      </c>
      <c r="O1207">
        <v>50.375939849623997</v>
      </c>
      <c r="P1207">
        <v>116.12499999999901</v>
      </c>
      <c r="Q1207">
        <v>0.176168504866974</v>
      </c>
    </row>
    <row r="1208" spans="1:17" hidden="1" x14ac:dyDescent="0.3">
      <c r="A1208" t="s">
        <v>2576</v>
      </c>
      <c r="B1208" t="s">
        <v>2577</v>
      </c>
      <c r="C1208" t="s">
        <v>3131</v>
      </c>
      <c r="D1208" t="s">
        <v>436</v>
      </c>
      <c r="E1208">
        <v>1725.2006320999999</v>
      </c>
      <c r="F1208">
        <v>103</v>
      </c>
      <c r="G1208">
        <v>-54.269118382018398</v>
      </c>
      <c r="H1208">
        <v>4.1840379700828096</v>
      </c>
      <c r="I1208">
        <v>-16.726912710595599</v>
      </c>
      <c r="J1208">
        <v>6.5945353177991501</v>
      </c>
      <c r="K1208">
        <v>105.017788068603</v>
      </c>
      <c r="L1208">
        <v>112.57517972977899</v>
      </c>
      <c r="M1208">
        <v>45.909617783704597</v>
      </c>
      <c r="N1208">
        <v>1.0274115674077999</v>
      </c>
      <c r="O1208">
        <v>55.097087378640701</v>
      </c>
      <c r="P1208">
        <v>28.830519074421499</v>
      </c>
      <c r="Q1208">
        <v>-6.2736727782708002E-2</v>
      </c>
    </row>
    <row r="1209" spans="1:17" hidden="1" x14ac:dyDescent="0.3">
      <c r="A1209" t="s">
        <v>2578</v>
      </c>
      <c r="B1209" t="s">
        <v>2579</v>
      </c>
      <c r="C1209" t="s">
        <v>3131</v>
      </c>
      <c r="D1209" t="s">
        <v>1985</v>
      </c>
      <c r="E1209">
        <v>1722.9337421599901</v>
      </c>
      <c r="F1209">
        <v>153.19999999999999</v>
      </c>
      <c r="G1209">
        <v>-27.318012709047501</v>
      </c>
      <c r="H1209">
        <v>-0.291308919919327</v>
      </c>
      <c r="I1209">
        <v>-25.339422840388298</v>
      </c>
      <c r="J1209">
        <v>1.79914796355475</v>
      </c>
      <c r="K1209">
        <v>164.73408893048801</v>
      </c>
      <c r="L1209">
        <v>168.54548297715701</v>
      </c>
      <c r="M1209">
        <v>23.704392589077202</v>
      </c>
      <c r="N1209">
        <v>1.18226887805022</v>
      </c>
      <c r="O1209">
        <v>42.167101827676198</v>
      </c>
      <c r="P1209">
        <v>3.3738191632928398</v>
      </c>
      <c r="Q1209">
        <v>-8.9095459399120003E-2</v>
      </c>
    </row>
    <row r="1210" spans="1:17" hidden="1" x14ac:dyDescent="0.3">
      <c r="A1210" t="s">
        <v>2580</v>
      </c>
      <c r="B1210" t="s">
        <v>2581</v>
      </c>
      <c r="C1210" t="s">
        <v>3131</v>
      </c>
      <c r="D1210" t="s">
        <v>765</v>
      </c>
      <c r="E1210">
        <v>1719.7806357959901</v>
      </c>
      <c r="F1210">
        <v>8.52</v>
      </c>
      <c r="G1210">
        <v>-71.3000105870357</v>
      </c>
      <c r="H1210">
        <v>-6.2287362820899501</v>
      </c>
      <c r="I1210">
        <v>-52.187785521626203</v>
      </c>
      <c r="J1210">
        <v>2.2184087429111701</v>
      </c>
      <c r="K1210">
        <v>10.411193843883</v>
      </c>
      <c r="L1210">
        <v>15.620822227088</v>
      </c>
      <c r="M1210">
        <v>11.1802673669399</v>
      </c>
      <c r="N1210">
        <v>0.70370743822634696</v>
      </c>
      <c r="O1210">
        <v>169.366197183098</v>
      </c>
      <c r="P1210">
        <v>25.294117647058801</v>
      </c>
      <c r="Q1210">
        <v>-4.5471611406097998E-2</v>
      </c>
    </row>
    <row r="1211" spans="1:17" hidden="1" x14ac:dyDescent="0.3">
      <c r="A1211" t="s">
        <v>2582</v>
      </c>
      <c r="B1211" t="s">
        <v>2583</v>
      </c>
      <c r="C1211" t="s">
        <v>3131</v>
      </c>
      <c r="D1211" t="s">
        <v>433</v>
      </c>
      <c r="E1211">
        <v>1718.5309999999999</v>
      </c>
      <c r="F1211">
        <v>1138.0999999999999</v>
      </c>
      <c r="G1211">
        <v>-6.0395161265819999</v>
      </c>
      <c r="H1211">
        <v>8.0296924536116201</v>
      </c>
      <c r="I1211">
        <v>-23.073187915501901</v>
      </c>
      <c r="J1211">
        <v>0.131078059986629</v>
      </c>
      <c r="K1211">
        <v>1212.8367616816399</v>
      </c>
      <c r="L1211">
        <v>1226.4350803314501</v>
      </c>
      <c r="M1211">
        <v>31.587173835915699</v>
      </c>
      <c r="N1211">
        <v>0.934457069984449</v>
      </c>
      <c r="O1211">
        <v>41.0245145417801</v>
      </c>
      <c r="P1211">
        <v>15.355767281573</v>
      </c>
      <c r="Q1211">
        <v>5.8998303447931999E-2</v>
      </c>
    </row>
    <row r="1212" spans="1:17" hidden="1" x14ac:dyDescent="0.3">
      <c r="A1212" t="s">
        <v>2584</v>
      </c>
      <c r="B1212" t="s">
        <v>2585</v>
      </c>
      <c r="C1212" t="s">
        <v>3131</v>
      </c>
      <c r="D1212" t="s">
        <v>394</v>
      </c>
      <c r="E1212">
        <v>1713.0395717399999</v>
      </c>
      <c r="F1212">
        <v>3211.95</v>
      </c>
      <c r="G1212">
        <v>204.092713742565</v>
      </c>
      <c r="H1212">
        <v>14.7878089832586</v>
      </c>
      <c r="I1212">
        <v>88.034619859613599</v>
      </c>
      <c r="J1212">
        <v>0.94063043623866704</v>
      </c>
      <c r="K1212">
        <v>3371.7785074460999</v>
      </c>
      <c r="L1212">
        <v>2657.8299843929099</v>
      </c>
      <c r="M1212">
        <v>38.6596839331648</v>
      </c>
      <c r="N1212">
        <v>0.75861726790217299</v>
      </c>
      <c r="O1212">
        <v>49.913603885490097</v>
      </c>
      <c r="P1212">
        <v>258.31659973226198</v>
      </c>
      <c r="Q1212">
        <v>0.22320735136817699</v>
      </c>
    </row>
    <row r="1213" spans="1:17" hidden="1" x14ac:dyDescent="0.3">
      <c r="A1213" t="s">
        <v>2586</v>
      </c>
      <c r="B1213" t="s">
        <v>2587</v>
      </c>
      <c r="C1213" t="s">
        <v>3131</v>
      </c>
      <c r="D1213" t="s">
        <v>439</v>
      </c>
      <c r="E1213">
        <v>1707.7614625000001</v>
      </c>
      <c r="F1213">
        <v>2862.25</v>
      </c>
      <c r="G1213">
        <v>62.964242143082501</v>
      </c>
      <c r="H1213">
        <v>0.60111543487153996</v>
      </c>
      <c r="I1213">
        <v>9.4756989802862108</v>
      </c>
      <c r="J1213">
        <v>-7.5286647474940303</v>
      </c>
      <c r="K1213">
        <v>3122.1539263639202</v>
      </c>
      <c r="L1213">
        <v>2585.8955100328799</v>
      </c>
      <c r="M1213">
        <v>34.419890929220202</v>
      </c>
      <c r="N1213">
        <v>0.84477791920680601</v>
      </c>
      <c r="O1213">
        <v>42.7286225871255</v>
      </c>
      <c r="P1213">
        <v>117.661596958174</v>
      </c>
      <c r="Q1213">
        <v>0.11692204067086399</v>
      </c>
    </row>
    <row r="1214" spans="1:17" hidden="1" x14ac:dyDescent="0.3">
      <c r="A1214" t="s">
        <v>2588</v>
      </c>
      <c r="B1214" t="s">
        <v>2589</v>
      </c>
      <c r="C1214" t="s">
        <v>3131</v>
      </c>
      <c r="D1214" t="s">
        <v>1437</v>
      </c>
      <c r="E1214">
        <v>1706.8372420000001</v>
      </c>
      <c r="F1214">
        <v>120.56</v>
      </c>
      <c r="G1214">
        <v>39.806813008197103</v>
      </c>
      <c r="H1214">
        <v>2.6099674815653402</v>
      </c>
      <c r="I1214">
        <v>-8.1653916926722694</v>
      </c>
      <c r="J1214">
        <v>-4.6811308332646604</v>
      </c>
      <c r="K1214">
        <v>125.642346263958</v>
      </c>
      <c r="L1214">
        <v>115.13816437061</v>
      </c>
      <c r="M1214">
        <v>39.747559923213103</v>
      </c>
      <c r="N1214">
        <v>2.0260577806184101</v>
      </c>
      <c r="O1214">
        <v>23.175182481751801</v>
      </c>
      <c r="P1214">
        <v>66.175051688490697</v>
      </c>
      <c r="Q1214">
        <v>0.18157156297211199</v>
      </c>
    </row>
    <row r="1215" spans="1:17" hidden="1" x14ac:dyDescent="0.3">
      <c r="A1215" t="s">
        <v>2590</v>
      </c>
      <c r="B1215" t="s">
        <v>2591</v>
      </c>
      <c r="C1215" t="s">
        <v>3131</v>
      </c>
      <c r="D1215" t="s">
        <v>611</v>
      </c>
      <c r="E1215">
        <v>1701.0937799999999</v>
      </c>
      <c r="F1215">
        <v>105.74</v>
      </c>
      <c r="G1215">
        <v>11.0300461184975</v>
      </c>
      <c r="H1215">
        <v>2.3738894074742798</v>
      </c>
      <c r="I1215">
        <v>15.797101882348199</v>
      </c>
      <c r="J1215">
        <v>1.4284543190927601</v>
      </c>
      <c r="K1215">
        <v>119.946853943132</v>
      </c>
      <c r="L1215">
        <v>103.531848462911</v>
      </c>
      <c r="M1215">
        <v>54.219977380712301</v>
      </c>
      <c r="N1215">
        <v>0.31130136135109598</v>
      </c>
      <c r="O1215">
        <v>50.879515793455603</v>
      </c>
      <c r="P1215">
        <v>50.081612376694302</v>
      </c>
    </row>
    <row r="1216" spans="1:17" hidden="1" x14ac:dyDescent="0.3">
      <c r="A1216" t="s">
        <v>2592</v>
      </c>
      <c r="B1216" t="s">
        <v>2593</v>
      </c>
      <c r="C1216" t="s">
        <v>3131</v>
      </c>
      <c r="D1216" t="s">
        <v>273</v>
      </c>
      <c r="E1216">
        <v>1700.6614506000001</v>
      </c>
      <c r="F1216">
        <v>1595.05</v>
      </c>
      <c r="G1216">
        <v>84.706183581316296</v>
      </c>
      <c r="H1216">
        <v>11.3323250919766</v>
      </c>
      <c r="I1216">
        <v>24.403118267026599</v>
      </c>
      <c r="J1216">
        <v>5.1832030127764899</v>
      </c>
      <c r="K1216">
        <v>1567.65197576378</v>
      </c>
      <c r="L1216">
        <v>1280.2130447045499</v>
      </c>
      <c r="M1216">
        <v>39.816866844434699</v>
      </c>
      <c r="N1216">
        <v>0.66144097309036698</v>
      </c>
      <c r="O1216">
        <v>11.9933544402996</v>
      </c>
      <c r="P1216">
        <v>134.20453711181199</v>
      </c>
    </row>
    <row r="1217" spans="1:17" hidden="1" x14ac:dyDescent="0.3">
      <c r="A1217" t="s">
        <v>2594</v>
      </c>
      <c r="B1217" t="s">
        <v>2595</v>
      </c>
      <c r="C1217" t="s">
        <v>3131</v>
      </c>
      <c r="D1217" t="s">
        <v>21</v>
      </c>
      <c r="E1217">
        <v>1699.8831224759999</v>
      </c>
      <c r="F1217">
        <v>165.21</v>
      </c>
      <c r="G1217">
        <v>417.33751513473197</v>
      </c>
      <c r="H1217">
        <v>27.5458075202428</v>
      </c>
      <c r="I1217">
        <v>130.74393165008999</v>
      </c>
      <c r="J1217">
        <v>-4.2726112132572203</v>
      </c>
      <c r="K1217">
        <v>137.216269272067</v>
      </c>
      <c r="L1217">
        <v>90.588574332852801</v>
      </c>
      <c r="M1217">
        <v>48.109971079032398</v>
      </c>
      <c r="N1217">
        <v>0.23491914802825101</v>
      </c>
      <c r="O1217">
        <v>9.2730464257611391</v>
      </c>
      <c r="P1217">
        <v>474.64347826086902</v>
      </c>
    </row>
    <row r="1218" spans="1:17" hidden="1" x14ac:dyDescent="0.3">
      <c r="A1218" t="s">
        <v>2596</v>
      </c>
      <c r="B1218" t="s">
        <v>2597</v>
      </c>
      <c r="C1218" t="s">
        <v>3131</v>
      </c>
      <c r="D1218" t="s">
        <v>57</v>
      </c>
      <c r="E1218">
        <v>1699.2629218</v>
      </c>
      <c r="F1218">
        <v>17.45</v>
      </c>
      <c r="G1218">
        <v>-8.2563192844632596</v>
      </c>
      <c r="H1218">
        <v>3.2196760409321401</v>
      </c>
      <c r="I1218">
        <v>-8.4021026055085297</v>
      </c>
      <c r="J1218">
        <v>-1.6368155899518999</v>
      </c>
      <c r="K1218">
        <v>19.0202583537564</v>
      </c>
      <c r="L1218">
        <v>18.610980503344699</v>
      </c>
      <c r="M1218">
        <v>22.548890780328101</v>
      </c>
      <c r="N1218">
        <v>0.40168737560119799</v>
      </c>
      <c r="O1218">
        <v>60.744985673352403</v>
      </c>
      <c r="P1218">
        <v>24.6428571428571</v>
      </c>
      <c r="Q1218">
        <v>2.3787410791035999E-2</v>
      </c>
    </row>
    <row r="1219" spans="1:17" hidden="1" x14ac:dyDescent="0.3">
      <c r="A1219" t="s">
        <v>2598</v>
      </c>
      <c r="B1219" t="s">
        <v>2599</v>
      </c>
      <c r="C1219" t="s">
        <v>3131</v>
      </c>
      <c r="D1219" t="s">
        <v>485</v>
      </c>
      <c r="E1219">
        <v>1699.0788375</v>
      </c>
      <c r="F1219">
        <v>883.9</v>
      </c>
      <c r="G1219">
        <v>243.64518963363699</v>
      </c>
      <c r="H1219">
        <v>-1.9363364857722201</v>
      </c>
      <c r="I1219">
        <v>48.277762818922099</v>
      </c>
      <c r="J1219">
        <v>-2.5283828268581199</v>
      </c>
      <c r="K1219">
        <v>932.60838277456799</v>
      </c>
      <c r="L1219">
        <v>698.097255385072</v>
      </c>
      <c r="M1219">
        <v>28.8372440489177</v>
      </c>
      <c r="N1219">
        <v>0.63830707075269599</v>
      </c>
      <c r="O1219">
        <v>37.470302070369897</v>
      </c>
      <c r="P1219">
        <v>269.52341137123699</v>
      </c>
      <c r="Q1219">
        <v>0.19135800684601401</v>
      </c>
    </row>
    <row r="1220" spans="1:17" hidden="1" x14ac:dyDescent="0.3">
      <c r="A1220" t="s">
        <v>2600</v>
      </c>
      <c r="B1220" t="s">
        <v>2601</v>
      </c>
      <c r="C1220" t="s">
        <v>3131</v>
      </c>
      <c r="D1220" t="s">
        <v>436</v>
      </c>
      <c r="E1220">
        <v>1697.4121319999999</v>
      </c>
      <c r="F1220">
        <v>551.20000000000005</v>
      </c>
      <c r="G1220">
        <v>-8.1549008047790998</v>
      </c>
      <c r="H1220">
        <v>-2.1176549234346398</v>
      </c>
      <c r="I1220">
        <v>-2.3971406653645699</v>
      </c>
      <c r="J1220">
        <v>0.20505784472687999</v>
      </c>
      <c r="K1220">
        <v>601.10373848122003</v>
      </c>
      <c r="L1220">
        <v>563.11014169728298</v>
      </c>
      <c r="M1220">
        <v>35.836852288165503</v>
      </c>
      <c r="N1220">
        <v>0.61874546220404403</v>
      </c>
      <c r="O1220">
        <v>31.894049346879498</v>
      </c>
      <c r="P1220">
        <v>36.944099378881901</v>
      </c>
      <c r="Q1220">
        <v>-8.4599116489197004E-2</v>
      </c>
    </row>
    <row r="1221" spans="1:17" hidden="1" x14ac:dyDescent="0.3">
      <c r="A1221" t="s">
        <v>2602</v>
      </c>
      <c r="B1221" t="s">
        <v>2603</v>
      </c>
      <c r="C1221" t="s">
        <v>3131</v>
      </c>
      <c r="D1221" t="s">
        <v>611</v>
      </c>
      <c r="E1221">
        <v>1692.3029750000001</v>
      </c>
      <c r="F1221">
        <v>51.94</v>
      </c>
      <c r="G1221">
        <v>-9.1697814704690295</v>
      </c>
      <c r="H1221">
        <v>-7.1219387173229602</v>
      </c>
      <c r="I1221">
        <v>-21.228189562030199</v>
      </c>
      <c r="J1221">
        <v>-0.64865115655052696</v>
      </c>
      <c r="K1221">
        <v>59.903748372581603</v>
      </c>
      <c r="L1221">
        <v>57.927578910577701</v>
      </c>
      <c r="M1221">
        <v>29.188193916460101</v>
      </c>
      <c r="N1221">
        <v>0.27941630563950498</v>
      </c>
      <c r="O1221">
        <v>50.173276857912903</v>
      </c>
      <c r="P1221">
        <v>15.550611790878699</v>
      </c>
      <c r="Q1221">
        <v>7.1071011628524999E-2</v>
      </c>
    </row>
    <row r="1222" spans="1:17" hidden="1" x14ac:dyDescent="0.3">
      <c r="A1222" t="s">
        <v>2604</v>
      </c>
      <c r="B1222" t="s">
        <v>2605</v>
      </c>
      <c r="C1222" t="s">
        <v>3131</v>
      </c>
      <c r="D1222" t="s">
        <v>1755</v>
      </c>
      <c r="E1222">
        <v>1692.2185772799901</v>
      </c>
      <c r="F1222">
        <v>161.26</v>
      </c>
      <c r="G1222">
        <v>-54.262565070332101</v>
      </c>
      <c r="H1222">
        <v>-3.0011386634891002</v>
      </c>
      <c r="I1222">
        <v>-37.101401574312099</v>
      </c>
      <c r="J1222">
        <v>-1.4301680698555099</v>
      </c>
      <c r="K1222">
        <v>182.10274807661699</v>
      </c>
      <c r="L1222">
        <v>206.869835164357</v>
      </c>
      <c r="M1222">
        <v>26.478377993171399</v>
      </c>
      <c r="N1222">
        <v>0.72213834938543797</v>
      </c>
      <c r="O1222">
        <v>87.244201909959003</v>
      </c>
      <c r="P1222">
        <v>1.4213836477987301</v>
      </c>
      <c r="Q1222">
        <v>0.14313405609097901</v>
      </c>
    </row>
    <row r="1223" spans="1:17" hidden="1" x14ac:dyDescent="0.3">
      <c r="A1223" t="s">
        <v>2606</v>
      </c>
      <c r="B1223" t="s">
        <v>2607</v>
      </c>
      <c r="C1223" t="s">
        <v>3131</v>
      </c>
      <c r="D1223" t="s">
        <v>95</v>
      </c>
      <c r="E1223">
        <v>1686.74082</v>
      </c>
      <c r="F1223">
        <v>307.75</v>
      </c>
      <c r="G1223">
        <v>-36.413354818181098</v>
      </c>
      <c r="H1223">
        <v>-3.1912278699717498</v>
      </c>
      <c r="I1223">
        <v>-12.951885475806201</v>
      </c>
      <c r="J1223">
        <v>-1.25878659844805</v>
      </c>
      <c r="K1223">
        <v>334.98608020418197</v>
      </c>
      <c r="L1223">
        <v>341.03593336524199</v>
      </c>
      <c r="M1223">
        <v>19.139439130828201</v>
      </c>
      <c r="N1223">
        <v>0.63471257095612399</v>
      </c>
      <c r="O1223">
        <v>44.272948822095799</v>
      </c>
      <c r="P1223">
        <v>9.1118595993618001</v>
      </c>
      <c r="Q1223">
        <v>5.2819192030841997E-2</v>
      </c>
    </row>
    <row r="1224" spans="1:17" hidden="1" x14ac:dyDescent="0.3">
      <c r="A1224" t="s">
        <v>2608</v>
      </c>
      <c r="B1224" t="s">
        <v>2609</v>
      </c>
      <c r="C1224" t="s">
        <v>3131</v>
      </c>
      <c r="D1224" t="s">
        <v>539</v>
      </c>
      <c r="E1224">
        <v>1675.6188</v>
      </c>
      <c r="F1224">
        <v>160.04</v>
      </c>
      <c r="G1224">
        <v>68.200596314299403</v>
      </c>
      <c r="H1224">
        <v>2.9211085079952501</v>
      </c>
      <c r="I1224">
        <v>-2.0112902208236201E-2</v>
      </c>
      <c r="J1224">
        <v>9.94332924723963</v>
      </c>
      <c r="K1224">
        <v>154.76038473158701</v>
      </c>
      <c r="L1224">
        <v>141.80070889916999</v>
      </c>
      <c r="M1224">
        <v>56.603291659349097</v>
      </c>
      <c r="N1224">
        <v>1.4639262786478699</v>
      </c>
      <c r="O1224">
        <v>14.346413396650799</v>
      </c>
      <c r="P1224">
        <v>104.785668586052</v>
      </c>
      <c r="Q1224">
        <v>9.1445791064165005E-2</v>
      </c>
    </row>
    <row r="1225" spans="1:17" hidden="1" x14ac:dyDescent="0.3">
      <c r="A1225" t="s">
        <v>2610</v>
      </c>
      <c r="B1225" t="s">
        <v>2611</v>
      </c>
      <c r="C1225" t="s">
        <v>3131</v>
      </c>
      <c r="D1225" t="s">
        <v>83</v>
      </c>
      <c r="E1225">
        <v>1674.12700612</v>
      </c>
      <c r="F1225">
        <v>174.1</v>
      </c>
      <c r="G1225">
        <v>35.650497083939797</v>
      </c>
      <c r="H1225">
        <v>49.244996519161198</v>
      </c>
      <c r="I1225">
        <v>40.719012279431297</v>
      </c>
      <c r="J1225">
        <v>21.338451943721001</v>
      </c>
      <c r="K1225">
        <v>133.28632589697801</v>
      </c>
      <c r="L1225">
        <v>115.113910074449</v>
      </c>
      <c r="M1225">
        <v>71.863853177424801</v>
      </c>
      <c r="N1225">
        <v>1.6460469978216099</v>
      </c>
      <c r="O1225">
        <v>8.2711085582998205</v>
      </c>
      <c r="P1225">
        <v>99.199084668192199</v>
      </c>
      <c r="Q1225">
        <v>-7.0275588561929999E-3</v>
      </c>
    </row>
    <row r="1226" spans="1:17" hidden="1" x14ac:dyDescent="0.3">
      <c r="A1226" t="s">
        <v>2612</v>
      </c>
      <c r="B1226" t="s">
        <v>2613</v>
      </c>
      <c r="C1226" t="s">
        <v>3131</v>
      </c>
      <c r="D1226" t="s">
        <v>72</v>
      </c>
      <c r="E1226">
        <v>1672.866405</v>
      </c>
      <c r="F1226">
        <v>126.28</v>
      </c>
      <c r="G1226">
        <v>18.513258587847801</v>
      </c>
      <c r="H1226">
        <v>13.556377055752799</v>
      </c>
      <c r="I1226">
        <v>18.058487210750499</v>
      </c>
      <c r="J1226">
        <v>-6.4033410136807003</v>
      </c>
      <c r="K1226">
        <v>125.423614868448</v>
      </c>
      <c r="L1226">
        <v>109.071927835655</v>
      </c>
      <c r="M1226">
        <v>72.117783711688702</v>
      </c>
      <c r="N1226">
        <v>1.04170507170584</v>
      </c>
      <c r="O1226">
        <v>19.971491922711401</v>
      </c>
      <c r="P1226">
        <v>51.414868105515502</v>
      </c>
    </row>
    <row r="1227" spans="1:17" hidden="1" x14ac:dyDescent="0.3">
      <c r="A1227" t="s">
        <v>2614</v>
      </c>
      <c r="B1227" t="s">
        <v>2615</v>
      </c>
      <c r="C1227" t="s">
        <v>3131</v>
      </c>
      <c r="D1227" t="s">
        <v>114</v>
      </c>
      <c r="E1227">
        <v>1670.7884376299901</v>
      </c>
      <c r="F1227">
        <v>75.27</v>
      </c>
      <c r="G1227">
        <v>74.877461622692394</v>
      </c>
      <c r="H1227">
        <v>-6.2323870389843004</v>
      </c>
      <c r="I1227">
        <v>2.4140796038925298</v>
      </c>
      <c r="J1227">
        <v>-4.3073419770428503</v>
      </c>
      <c r="K1227">
        <v>87.804895839532094</v>
      </c>
      <c r="L1227">
        <v>78.928273014994005</v>
      </c>
      <c r="M1227">
        <v>14.607365094646999</v>
      </c>
      <c r="N1227">
        <v>0.37108247955263302</v>
      </c>
      <c r="O1227">
        <v>43.3506044905008</v>
      </c>
      <c r="P1227">
        <v>94.949494949494905</v>
      </c>
      <c r="Q1227">
        <v>6.3107826391164995E-2</v>
      </c>
    </row>
    <row r="1228" spans="1:17" hidden="1" x14ac:dyDescent="0.3">
      <c r="A1228" t="s">
        <v>2616</v>
      </c>
      <c r="B1228" t="s">
        <v>2617</v>
      </c>
      <c r="C1228" t="s">
        <v>3131</v>
      </c>
      <c r="D1228" t="s">
        <v>21</v>
      </c>
      <c r="E1228">
        <v>1665.99156096</v>
      </c>
      <c r="F1228">
        <v>1414.95</v>
      </c>
      <c r="G1228">
        <v>212.87908176367301</v>
      </c>
      <c r="H1228">
        <v>-4.6989306905897097</v>
      </c>
      <c r="I1228">
        <v>19.787594939904601</v>
      </c>
      <c r="J1228">
        <v>1.1933950788441801</v>
      </c>
      <c r="K1228">
        <v>1514.9744448607</v>
      </c>
      <c r="L1228">
        <v>1201.07813416306</v>
      </c>
      <c r="M1228">
        <v>30.3441639899821</v>
      </c>
      <c r="N1228">
        <v>0.67028532009098696</v>
      </c>
      <c r="O1228">
        <v>31.736103749249001</v>
      </c>
      <c r="P1228">
        <v>239.601584063362</v>
      </c>
      <c r="Q1228">
        <v>0.13868760918079501</v>
      </c>
    </row>
    <row r="1229" spans="1:17" hidden="1" x14ac:dyDescent="0.3">
      <c r="A1229" t="s">
        <v>2618</v>
      </c>
      <c r="B1229" t="s">
        <v>2619</v>
      </c>
      <c r="C1229" t="s">
        <v>3131</v>
      </c>
      <c r="D1229" t="s">
        <v>265</v>
      </c>
      <c r="E1229">
        <v>1662.2477592499999</v>
      </c>
      <c r="F1229">
        <v>529.25</v>
      </c>
      <c r="G1229">
        <v>27.058039412442199</v>
      </c>
      <c r="H1229">
        <v>2.4083014252097099</v>
      </c>
      <c r="I1229">
        <v>12.371434137236299</v>
      </c>
      <c r="J1229">
        <v>2.3446705673220398</v>
      </c>
      <c r="K1229">
        <v>561.11776867305502</v>
      </c>
      <c r="L1229">
        <v>504.54430189451398</v>
      </c>
      <c r="M1229">
        <v>39.745688318688799</v>
      </c>
      <c r="N1229">
        <v>0.47433605089052799</v>
      </c>
      <c r="O1229">
        <v>41.067548417571999</v>
      </c>
      <c r="P1229">
        <v>77.481556002682694</v>
      </c>
      <c r="Q1229">
        <v>0.100309925413005</v>
      </c>
    </row>
    <row r="1230" spans="1:17" hidden="1" x14ac:dyDescent="0.3">
      <c r="A1230" t="s">
        <v>2620</v>
      </c>
      <c r="B1230" t="s">
        <v>2621</v>
      </c>
      <c r="C1230" t="s">
        <v>3131</v>
      </c>
      <c r="D1230" t="s">
        <v>268</v>
      </c>
      <c r="E1230">
        <v>1658.0277000000001</v>
      </c>
      <c r="F1230">
        <v>301.35000000000002</v>
      </c>
      <c r="G1230">
        <v>101.83213528172701</v>
      </c>
      <c r="H1230">
        <v>0.71060697357414104</v>
      </c>
      <c r="I1230">
        <v>49.714375624720901</v>
      </c>
      <c r="J1230">
        <v>8.3109764127095502</v>
      </c>
      <c r="K1230">
        <v>304.88249648741203</v>
      </c>
      <c r="L1230">
        <v>250.824169547716</v>
      </c>
      <c r="M1230">
        <v>48.432226423040603</v>
      </c>
      <c r="N1230">
        <v>0.49450500573050399</v>
      </c>
      <c r="O1230">
        <v>19.445827111332299</v>
      </c>
      <c r="P1230">
        <v>148.84393063583801</v>
      </c>
    </row>
    <row r="1231" spans="1:17" hidden="1" x14ac:dyDescent="0.3">
      <c r="A1231" t="s">
        <v>2622</v>
      </c>
      <c r="B1231" t="s">
        <v>2623</v>
      </c>
      <c r="C1231" t="s">
        <v>3131</v>
      </c>
      <c r="D1231" t="s">
        <v>436</v>
      </c>
      <c r="E1231">
        <v>1657.2670277669999</v>
      </c>
      <c r="F1231">
        <v>50.31</v>
      </c>
      <c r="G1231">
        <v>-41.879226927680897</v>
      </c>
      <c r="H1231">
        <v>-7.1197178984617899</v>
      </c>
      <c r="I1231">
        <v>-14.1502144164561</v>
      </c>
      <c r="J1231">
        <v>1.88195583678866</v>
      </c>
      <c r="K1231">
        <v>56.631105610886301</v>
      </c>
      <c r="L1231">
        <v>58.731001211230598</v>
      </c>
      <c r="M1231">
        <v>26.896260988502299</v>
      </c>
      <c r="N1231">
        <v>0.27271576125541802</v>
      </c>
      <c r="O1231">
        <v>68.061686590173593</v>
      </c>
      <c r="P1231">
        <v>33.303783333056003</v>
      </c>
    </row>
    <row r="1232" spans="1:17" hidden="1" x14ac:dyDescent="0.3">
      <c r="A1232" t="s">
        <v>2624</v>
      </c>
      <c r="B1232" t="s">
        <v>2625</v>
      </c>
      <c r="C1232" t="s">
        <v>3131</v>
      </c>
      <c r="D1232" t="s">
        <v>2626</v>
      </c>
      <c r="E1232">
        <v>1655.6413648</v>
      </c>
      <c r="F1232">
        <v>596.6</v>
      </c>
      <c r="G1232">
        <v>-17.827738004897899</v>
      </c>
      <c r="H1232">
        <v>0.55434491815421705</v>
      </c>
      <c r="I1232">
        <v>10.9393860119278</v>
      </c>
      <c r="J1232">
        <v>0.46830865174599601</v>
      </c>
      <c r="K1232">
        <v>647.27856068881295</v>
      </c>
      <c r="L1232">
        <v>604.998281900199</v>
      </c>
      <c r="M1232">
        <v>24.3220535291359</v>
      </c>
      <c r="N1232">
        <v>0.89202407870589895</v>
      </c>
      <c r="O1232">
        <v>41.535367080120601</v>
      </c>
      <c r="P1232">
        <v>26.936170212765902</v>
      </c>
      <c r="Q1232">
        <v>8.5529132870024005E-2</v>
      </c>
    </row>
    <row r="1233" spans="1:17" hidden="1" x14ac:dyDescent="0.3">
      <c r="A1233" t="s">
        <v>2627</v>
      </c>
      <c r="B1233" t="s">
        <v>2628</v>
      </c>
      <c r="C1233" t="s">
        <v>3131</v>
      </c>
      <c r="D1233" t="s">
        <v>24</v>
      </c>
      <c r="E1233">
        <v>1655.4411289249999</v>
      </c>
      <c r="F1233">
        <v>155.81</v>
      </c>
      <c r="G1233">
        <v>-17.086806317986301</v>
      </c>
      <c r="H1233">
        <v>-6.4057171497586598</v>
      </c>
      <c r="I1233">
        <v>-36.031555929813798</v>
      </c>
      <c r="J1233">
        <v>-1.8346446700443899</v>
      </c>
      <c r="K1233">
        <v>179.644221977488</v>
      </c>
      <c r="L1233">
        <v>180.73795448087299</v>
      </c>
      <c r="M1233">
        <v>20.243950473449399</v>
      </c>
      <c r="N1233">
        <v>0.57268152412498696</v>
      </c>
      <c r="O1233">
        <v>39.721455619023097</v>
      </c>
      <c r="P1233">
        <v>9.4940267041461599</v>
      </c>
      <c r="Q1233">
        <v>-1.40427173417E-2</v>
      </c>
    </row>
    <row r="1234" spans="1:17" hidden="1" x14ac:dyDescent="0.3">
      <c r="A1234" t="s">
        <v>2629</v>
      </c>
      <c r="B1234" t="s">
        <v>2630</v>
      </c>
      <c r="C1234" t="s">
        <v>3131</v>
      </c>
      <c r="D1234" t="s">
        <v>122</v>
      </c>
      <c r="E1234">
        <v>1646.1259471799999</v>
      </c>
      <c r="F1234">
        <v>55.77</v>
      </c>
      <c r="G1234">
        <v>-15.3696826043476</v>
      </c>
      <c r="H1234">
        <v>-12.074354489940401</v>
      </c>
      <c r="I1234">
        <v>-16.611522895363599</v>
      </c>
      <c r="J1234">
        <v>-2.4369673351313699</v>
      </c>
      <c r="K1234">
        <v>58.120620449483297</v>
      </c>
      <c r="L1234">
        <v>58.139959421341203</v>
      </c>
      <c r="M1234">
        <v>38.8850800735352</v>
      </c>
      <c r="N1234">
        <v>0.33921539548087998</v>
      </c>
      <c r="O1234">
        <v>54.7426932042316</v>
      </c>
      <c r="P1234">
        <v>23.5626453971419</v>
      </c>
      <c r="Q1234">
        <v>8.3274671724974006E-2</v>
      </c>
    </row>
    <row r="1235" spans="1:17" hidden="1" x14ac:dyDescent="0.3">
      <c r="A1235" t="s">
        <v>2631</v>
      </c>
      <c r="B1235" t="s">
        <v>2632</v>
      </c>
      <c r="C1235" t="s">
        <v>3131</v>
      </c>
      <c r="D1235" t="s">
        <v>404</v>
      </c>
      <c r="E1235">
        <v>1645.0787250000001</v>
      </c>
      <c r="F1235">
        <v>1531.05</v>
      </c>
      <c r="G1235">
        <v>266.69965566217201</v>
      </c>
      <c r="H1235">
        <v>22.886692357948402</v>
      </c>
      <c r="I1235">
        <v>95.165360838005299</v>
      </c>
      <c r="J1235">
        <v>2.0783130469387201</v>
      </c>
      <c r="K1235">
        <v>1306.62664722817</v>
      </c>
      <c r="L1235">
        <v>936.14222102849806</v>
      </c>
      <c r="M1235">
        <v>61.018820317403602</v>
      </c>
      <c r="N1235">
        <v>0.82518207021852497</v>
      </c>
      <c r="O1235">
        <v>12.0276934130172</v>
      </c>
      <c r="P1235">
        <v>308.27999999999997</v>
      </c>
      <c r="Q1235">
        <v>0.16208455611124301</v>
      </c>
    </row>
    <row r="1236" spans="1:17" hidden="1" x14ac:dyDescent="0.3">
      <c r="A1236" t="s">
        <v>2633</v>
      </c>
      <c r="B1236" t="s">
        <v>2634</v>
      </c>
      <c r="C1236" t="s">
        <v>3131</v>
      </c>
      <c r="D1236" t="s">
        <v>77</v>
      </c>
      <c r="E1236">
        <v>1644.05698611</v>
      </c>
      <c r="F1236">
        <v>30.11</v>
      </c>
      <c r="G1236">
        <v>-31.714744449760801</v>
      </c>
      <c r="H1236">
        <v>-2.6658638913152801</v>
      </c>
      <c r="I1236">
        <v>-33.0819699362576</v>
      </c>
      <c r="J1236">
        <v>-1.4969992914822501</v>
      </c>
      <c r="K1236">
        <v>33.355266742795699</v>
      </c>
      <c r="L1236">
        <v>35.620323681391604</v>
      </c>
      <c r="M1236">
        <v>10.0430422982823</v>
      </c>
      <c r="N1236">
        <v>0.27464610831928599</v>
      </c>
      <c r="O1236">
        <v>61.408170043174998</v>
      </c>
      <c r="P1236">
        <v>4.5486111111111098</v>
      </c>
    </row>
    <row r="1237" spans="1:17" hidden="1" x14ac:dyDescent="0.3">
      <c r="A1237" t="s">
        <v>2635</v>
      </c>
      <c r="B1237" t="s">
        <v>2636</v>
      </c>
      <c r="C1237" t="s">
        <v>3131</v>
      </c>
      <c r="D1237" t="s">
        <v>227</v>
      </c>
      <c r="E1237">
        <v>1641.7695017999999</v>
      </c>
      <c r="F1237">
        <v>1083.05</v>
      </c>
      <c r="G1237">
        <v>60.634104253666898</v>
      </c>
      <c r="H1237">
        <v>-5.5668117822171297</v>
      </c>
      <c r="I1237">
        <v>-28.242305265750598</v>
      </c>
      <c r="J1237">
        <v>-3.0499511831722299</v>
      </c>
      <c r="K1237">
        <v>1169.3861057223601</v>
      </c>
      <c r="L1237">
        <v>1061.07723313563</v>
      </c>
      <c r="M1237">
        <v>25.922041924605299</v>
      </c>
      <c r="N1237">
        <v>0.26887095155302798</v>
      </c>
      <c r="O1237">
        <v>37.828355108258997</v>
      </c>
      <c r="P1237">
        <v>123.90944800496101</v>
      </c>
      <c r="Q1237">
        <v>0.13250350627374799</v>
      </c>
    </row>
    <row r="1238" spans="1:17" hidden="1" x14ac:dyDescent="0.3">
      <c r="A1238" t="s">
        <v>2637</v>
      </c>
      <c r="B1238" t="s">
        <v>2638</v>
      </c>
      <c r="C1238" t="s">
        <v>3131</v>
      </c>
      <c r="D1238" t="s">
        <v>51</v>
      </c>
      <c r="E1238">
        <v>1641.7469183000001</v>
      </c>
      <c r="F1238">
        <v>1707.7</v>
      </c>
      <c r="G1238">
        <v>75.075207234940905</v>
      </c>
      <c r="H1238">
        <v>8.0632973319218593</v>
      </c>
      <c r="I1238">
        <v>13.631378561857501</v>
      </c>
      <c r="J1238">
        <v>1.5856908258143101</v>
      </c>
      <c r="K1238">
        <v>1659.9654767337399</v>
      </c>
      <c r="L1238">
        <v>1396.6530298661601</v>
      </c>
      <c r="M1238">
        <v>39.946874289316398</v>
      </c>
      <c r="N1238">
        <v>1.0329199378010301</v>
      </c>
      <c r="O1238">
        <v>19.458921356210102</v>
      </c>
      <c r="P1238">
        <v>91.371098784109293</v>
      </c>
      <c r="Q1238">
        <v>0.106663332024361</v>
      </c>
    </row>
    <row r="1239" spans="1:17" hidden="1" x14ac:dyDescent="0.3">
      <c r="A1239" t="s">
        <v>2639</v>
      </c>
      <c r="B1239" t="s">
        <v>2640</v>
      </c>
      <c r="C1239" t="s">
        <v>3131</v>
      </c>
      <c r="D1239" t="s">
        <v>117</v>
      </c>
      <c r="E1239">
        <v>1639.6890821100001</v>
      </c>
      <c r="F1239">
        <v>237.45</v>
      </c>
      <c r="G1239">
        <v>-52.785793296769199</v>
      </c>
      <c r="H1239">
        <v>-11.1277638754732</v>
      </c>
      <c r="I1239">
        <v>-38.748568105908703</v>
      </c>
      <c r="J1239">
        <v>-7.1313724988004603</v>
      </c>
      <c r="K1239">
        <v>297.52576531812298</v>
      </c>
      <c r="M1239">
        <v>16.880378688518402</v>
      </c>
      <c r="N1239">
        <v>0.45347109657523699</v>
      </c>
      <c r="O1239">
        <v>68.456517161507605</v>
      </c>
      <c r="P1239">
        <v>0.97809908568997606</v>
      </c>
    </row>
    <row r="1240" spans="1:17" hidden="1" x14ac:dyDescent="0.3">
      <c r="A1240" t="s">
        <v>2641</v>
      </c>
      <c r="B1240" t="s">
        <v>2642</v>
      </c>
      <c r="C1240" t="s">
        <v>3131</v>
      </c>
      <c r="D1240" t="s">
        <v>48</v>
      </c>
      <c r="E1240">
        <v>1628.9660586</v>
      </c>
      <c r="F1240">
        <v>128.91</v>
      </c>
      <c r="G1240">
        <v>116.45002604630299</v>
      </c>
      <c r="H1240">
        <v>-4.4257486075256303</v>
      </c>
      <c r="I1240">
        <v>39.8127528867916</v>
      </c>
      <c r="J1240">
        <v>-5.7453713070044996</v>
      </c>
      <c r="K1240">
        <v>153.47513500302099</v>
      </c>
      <c r="L1240">
        <v>128.404334008137</v>
      </c>
      <c r="M1240">
        <v>24.5472839168125</v>
      </c>
      <c r="N1240">
        <v>0.57112722994485698</v>
      </c>
      <c r="O1240">
        <v>58.249941819874302</v>
      </c>
      <c r="P1240">
        <v>139.054242002781</v>
      </c>
      <c r="Q1240">
        <v>0.175278498300554</v>
      </c>
    </row>
    <row r="1241" spans="1:17" hidden="1" x14ac:dyDescent="0.3">
      <c r="A1241" t="s">
        <v>2643</v>
      </c>
      <c r="B1241" t="s">
        <v>2644</v>
      </c>
      <c r="C1241" t="s">
        <v>3131</v>
      </c>
      <c r="D1241" t="s">
        <v>453</v>
      </c>
      <c r="E1241">
        <v>1626.5340811200001</v>
      </c>
      <c r="F1241">
        <v>784.55</v>
      </c>
      <c r="G1241">
        <v>-22.802390201670299</v>
      </c>
      <c r="H1241">
        <v>4.6429106163406404</v>
      </c>
      <c r="I1241">
        <v>13.4279738909665</v>
      </c>
      <c r="J1241">
        <v>-6.7706928044622199</v>
      </c>
      <c r="K1241">
        <v>781.13540808493303</v>
      </c>
      <c r="L1241">
        <v>714.81695859079696</v>
      </c>
      <c r="M1241">
        <v>32.318298837151701</v>
      </c>
      <c r="N1241">
        <v>0.77410437110178398</v>
      </c>
      <c r="O1241">
        <v>18.4118284366834</v>
      </c>
      <c r="P1241">
        <v>38.858407079646</v>
      </c>
      <c r="Q1241">
        <v>7.2175666826622006E-2</v>
      </c>
    </row>
    <row r="1242" spans="1:17" hidden="1" x14ac:dyDescent="0.3">
      <c r="A1242" t="s">
        <v>2645</v>
      </c>
      <c r="B1242" t="s">
        <v>2646</v>
      </c>
      <c r="C1242" t="s">
        <v>3131</v>
      </c>
      <c r="D1242" t="s">
        <v>21</v>
      </c>
      <c r="E1242">
        <v>1619.2245207599999</v>
      </c>
      <c r="F1242">
        <v>1062.5999999999999</v>
      </c>
      <c r="G1242">
        <v>52.256886088091903</v>
      </c>
      <c r="H1242">
        <v>1.4013493965485</v>
      </c>
      <c r="I1242">
        <v>36.620895594112199</v>
      </c>
      <c r="J1242">
        <v>10.625642037166701</v>
      </c>
      <c r="K1242">
        <v>1065.49347598998</v>
      </c>
      <c r="L1242">
        <v>954.65628581753003</v>
      </c>
      <c r="M1242">
        <v>53.5730475964004</v>
      </c>
      <c r="N1242">
        <v>0.69473077854174003</v>
      </c>
      <c r="O1242">
        <v>17.814793901750399</v>
      </c>
      <c r="P1242">
        <v>75.636363636363598</v>
      </c>
      <c r="Q1242">
        <v>6.8945469706692006E-2</v>
      </c>
    </row>
    <row r="1243" spans="1:17" hidden="1" x14ac:dyDescent="0.3">
      <c r="A1243" t="s">
        <v>2647</v>
      </c>
      <c r="B1243" t="s">
        <v>2648</v>
      </c>
      <c r="C1243" t="s">
        <v>3131</v>
      </c>
      <c r="D1243" t="s">
        <v>236</v>
      </c>
      <c r="E1243">
        <v>1615.8285000000001</v>
      </c>
      <c r="F1243">
        <v>893.75</v>
      </c>
      <c r="G1243">
        <v>77.322158197743505</v>
      </c>
      <c r="H1243">
        <v>-3.44296193418083</v>
      </c>
      <c r="I1243">
        <v>52.086152995394201</v>
      </c>
      <c r="J1243">
        <v>-3.3356303901378501</v>
      </c>
      <c r="K1243">
        <v>900.10636241863699</v>
      </c>
      <c r="L1243">
        <v>711.92453890860304</v>
      </c>
      <c r="M1243">
        <v>29.586652542161101</v>
      </c>
      <c r="N1243">
        <v>0.41657560167523799</v>
      </c>
      <c r="O1243">
        <v>16.072727272727199</v>
      </c>
      <c r="P1243">
        <v>124.56030150753701</v>
      </c>
      <c r="Q1243">
        <v>4.7893513342776001E-2</v>
      </c>
    </row>
    <row r="1244" spans="1:17" hidden="1" x14ac:dyDescent="0.3">
      <c r="A1244" t="s">
        <v>2649</v>
      </c>
      <c r="B1244" t="s">
        <v>2650</v>
      </c>
      <c r="C1244" t="s">
        <v>3131</v>
      </c>
      <c r="D1244" t="s">
        <v>366</v>
      </c>
      <c r="E1244">
        <v>1612.48714116</v>
      </c>
      <c r="F1244">
        <v>185.36</v>
      </c>
      <c r="G1244">
        <v>33.556527747286303</v>
      </c>
      <c r="H1244">
        <v>0.69913353724357596</v>
      </c>
      <c r="I1244">
        <v>-11.357549385429801</v>
      </c>
      <c r="J1244">
        <v>0.77225813384969499</v>
      </c>
      <c r="K1244">
        <v>199.221853764521</v>
      </c>
      <c r="L1244">
        <v>191.43760218829999</v>
      </c>
      <c r="M1244">
        <v>25.2520316350729</v>
      </c>
      <c r="N1244">
        <v>0.50682352720649904</v>
      </c>
      <c r="O1244">
        <v>30.826499784203701</v>
      </c>
      <c r="P1244">
        <v>59.449462365591401</v>
      </c>
      <c r="Q1244">
        <v>6.9723510147460005E-2</v>
      </c>
    </row>
    <row r="1245" spans="1:17" hidden="1" x14ac:dyDescent="0.3">
      <c r="A1245" t="s">
        <v>2651</v>
      </c>
      <c r="B1245" t="s">
        <v>2652</v>
      </c>
      <c r="C1245" t="s">
        <v>3131</v>
      </c>
      <c r="D1245" t="s">
        <v>534</v>
      </c>
      <c r="E1245">
        <v>1611.88216242</v>
      </c>
      <c r="F1245">
        <v>160.69999999999999</v>
      </c>
      <c r="G1245">
        <v>-1.57621575189362</v>
      </c>
      <c r="H1245">
        <v>-19.3839574907737</v>
      </c>
      <c r="I1245">
        <v>17.574553054003399</v>
      </c>
      <c r="J1245">
        <v>-4.9146923364400301</v>
      </c>
      <c r="K1245">
        <v>186.33121435084701</v>
      </c>
      <c r="L1245">
        <v>162.95231611499699</v>
      </c>
      <c r="M1245">
        <v>9.7508008864669993</v>
      </c>
      <c r="N1245">
        <v>0.24299473655848999</v>
      </c>
      <c r="O1245">
        <v>43.6776602364654</v>
      </c>
      <c r="P1245">
        <v>46.624087591240801</v>
      </c>
      <c r="Q1245">
        <v>9.0930648640521999E-2</v>
      </c>
    </row>
    <row r="1246" spans="1:17" hidden="1" x14ac:dyDescent="0.3">
      <c r="A1246" t="s">
        <v>2653</v>
      </c>
      <c r="B1246" t="s">
        <v>2654</v>
      </c>
      <c r="C1246" t="s">
        <v>3131</v>
      </c>
      <c r="D1246" t="s">
        <v>192</v>
      </c>
      <c r="E1246">
        <v>1600.6649254700001</v>
      </c>
      <c r="F1246">
        <v>984.1</v>
      </c>
      <c r="G1246">
        <v>0.92839433895615997</v>
      </c>
      <c r="H1246">
        <v>-9.6392146001476</v>
      </c>
      <c r="I1246">
        <v>9.6655185390924192</v>
      </c>
      <c r="J1246">
        <v>-3.93674334965274</v>
      </c>
      <c r="K1246">
        <v>1106.3914647650699</v>
      </c>
      <c r="L1246">
        <v>941.70526096965204</v>
      </c>
      <c r="M1246">
        <v>22.053417093103</v>
      </c>
      <c r="N1246">
        <v>0.115286313233168</v>
      </c>
      <c r="O1246">
        <v>55.370389188090599</v>
      </c>
      <c r="P1246">
        <v>55.958795562599001</v>
      </c>
      <c r="Q1246">
        <v>9.9537669171677001E-2</v>
      </c>
    </row>
    <row r="1247" spans="1:17" hidden="1" x14ac:dyDescent="0.3">
      <c r="A1247" t="s">
        <v>2655</v>
      </c>
      <c r="B1247" t="s">
        <v>2656</v>
      </c>
      <c r="C1247" t="s">
        <v>3131</v>
      </c>
      <c r="D1247" t="s">
        <v>265</v>
      </c>
      <c r="E1247">
        <v>1594.502</v>
      </c>
      <c r="F1247">
        <v>3066.35</v>
      </c>
      <c r="G1247">
        <v>178.92468895724801</v>
      </c>
      <c r="H1247">
        <v>29.0798731626607</v>
      </c>
      <c r="I1247">
        <v>134.817835542572</v>
      </c>
      <c r="J1247">
        <v>0.84650827530570205</v>
      </c>
      <c r="K1247">
        <v>2686.61845254338</v>
      </c>
      <c r="L1247">
        <v>1885.9656759035799</v>
      </c>
      <c r="M1247">
        <v>43.073307472042302</v>
      </c>
      <c r="N1247">
        <v>0.61935203180908405</v>
      </c>
      <c r="O1247">
        <v>14.134068191824101</v>
      </c>
      <c r="P1247">
        <v>205.39813754295099</v>
      </c>
      <c r="Q1247">
        <v>0.113452484421046</v>
      </c>
    </row>
    <row r="1248" spans="1:17" hidden="1" x14ac:dyDescent="0.3">
      <c r="A1248" t="s">
        <v>2657</v>
      </c>
      <c r="B1248" t="s">
        <v>2658</v>
      </c>
      <c r="C1248" t="s">
        <v>3131</v>
      </c>
      <c r="D1248" t="s">
        <v>260</v>
      </c>
      <c r="E1248">
        <v>1593.429164503</v>
      </c>
      <c r="F1248">
        <v>133.08000000000001</v>
      </c>
      <c r="G1248">
        <v>344.02840704521498</v>
      </c>
      <c r="H1248">
        <v>19.9862956247722</v>
      </c>
      <c r="I1248">
        <v>130.87208144067901</v>
      </c>
      <c r="J1248">
        <v>5.3786153240424701</v>
      </c>
      <c r="K1248">
        <v>112.949796115379</v>
      </c>
      <c r="L1248">
        <v>79.315858749783203</v>
      </c>
      <c r="N1248">
        <v>2.37720051667173</v>
      </c>
      <c r="O1248">
        <v>7.4541629095280904</v>
      </c>
      <c r="P1248">
        <v>402.18867924528303</v>
      </c>
    </row>
    <row r="1249" spans="1:17" hidden="1" x14ac:dyDescent="0.3">
      <c r="A1249" t="s">
        <v>2659</v>
      </c>
      <c r="B1249" t="s">
        <v>2660</v>
      </c>
      <c r="C1249" t="s">
        <v>3131</v>
      </c>
      <c r="D1249" t="s">
        <v>436</v>
      </c>
      <c r="E1249">
        <v>1587.1808360099999</v>
      </c>
      <c r="F1249">
        <v>5170</v>
      </c>
      <c r="G1249">
        <v>-39.8958665134884</v>
      </c>
      <c r="H1249">
        <v>-2.1903285541514399</v>
      </c>
      <c r="I1249">
        <v>-7.5690194430061402</v>
      </c>
      <c r="J1249">
        <v>0.82909998109196603</v>
      </c>
      <c r="K1249">
        <v>5554.5235576661098</v>
      </c>
      <c r="L1249">
        <v>5706.8896797781999</v>
      </c>
      <c r="M1249">
        <v>24.903148887607301</v>
      </c>
      <c r="N1249">
        <v>0.380711312043648</v>
      </c>
      <c r="O1249">
        <v>23.790135396518298</v>
      </c>
      <c r="P1249">
        <v>15.8154121863799</v>
      </c>
      <c r="Q1249">
        <v>-0.1394490398373</v>
      </c>
    </row>
    <row r="1250" spans="1:17" hidden="1" x14ac:dyDescent="0.3">
      <c r="A1250" t="s">
        <v>2661</v>
      </c>
      <c r="B1250" t="s">
        <v>2662</v>
      </c>
      <c r="C1250" t="s">
        <v>3131</v>
      </c>
      <c r="D1250" t="s">
        <v>265</v>
      </c>
      <c r="E1250">
        <v>1586.593781625</v>
      </c>
      <c r="F1250">
        <v>295.35000000000002</v>
      </c>
      <c r="G1250">
        <v>53.830197646376</v>
      </c>
      <c r="H1250">
        <v>-1.2879057186698799</v>
      </c>
      <c r="I1250">
        <v>18.628581271302998</v>
      </c>
      <c r="J1250">
        <v>-8.4617001555242908</v>
      </c>
      <c r="K1250">
        <v>316.96061821276197</v>
      </c>
      <c r="L1250">
        <v>265.33800830496199</v>
      </c>
      <c r="M1250">
        <v>29.747010618502699</v>
      </c>
      <c r="N1250">
        <v>0.68553292658787501</v>
      </c>
      <c r="O1250">
        <v>48.535635686473597</v>
      </c>
      <c r="P1250">
        <v>86.3994951088671</v>
      </c>
      <c r="Q1250">
        <v>0.143741323924615</v>
      </c>
    </row>
    <row r="1251" spans="1:17" hidden="1" x14ac:dyDescent="0.3">
      <c r="A1251" t="s">
        <v>2663</v>
      </c>
      <c r="B1251" t="s">
        <v>2664</v>
      </c>
      <c r="C1251" t="s">
        <v>3131</v>
      </c>
      <c r="D1251" t="s">
        <v>117</v>
      </c>
      <c r="E1251">
        <v>1578.7734172</v>
      </c>
      <c r="F1251">
        <v>230.65</v>
      </c>
      <c r="G1251">
        <v>-27.384616224902501</v>
      </c>
      <c r="H1251">
        <v>-0.200023544602834</v>
      </c>
      <c r="I1251">
        <v>-33.801956464094097</v>
      </c>
      <c r="J1251">
        <v>-4.8300529035893298</v>
      </c>
      <c r="K1251">
        <v>263.57837922945799</v>
      </c>
      <c r="L1251">
        <v>268.65103197774698</v>
      </c>
      <c r="M1251">
        <v>22.074161405399899</v>
      </c>
      <c r="N1251">
        <v>0.58588809703092304</v>
      </c>
      <c r="O1251">
        <v>73.683069585952694</v>
      </c>
      <c r="P1251">
        <v>3.1298904538341099</v>
      </c>
      <c r="Q1251">
        <v>0.12759767419941001</v>
      </c>
    </row>
    <row r="1252" spans="1:17" hidden="1" x14ac:dyDescent="0.3">
      <c r="A1252" t="s">
        <v>2665</v>
      </c>
      <c r="B1252" t="s">
        <v>2666</v>
      </c>
      <c r="C1252" t="s">
        <v>3131</v>
      </c>
      <c r="D1252" t="s">
        <v>404</v>
      </c>
      <c r="E1252">
        <v>1578.0768759</v>
      </c>
      <c r="F1252">
        <v>505.5</v>
      </c>
      <c r="G1252">
        <v>-8.0293872070912897</v>
      </c>
      <c r="H1252">
        <v>-4.0500856327441097</v>
      </c>
      <c r="I1252">
        <v>-17.468245431344599</v>
      </c>
      <c r="J1252">
        <v>-3.9860388509881401</v>
      </c>
      <c r="K1252">
        <v>529.14912706653797</v>
      </c>
      <c r="L1252">
        <v>513.84728545981204</v>
      </c>
      <c r="M1252">
        <v>33.7392125879744</v>
      </c>
      <c r="N1252">
        <v>2.51098075444837</v>
      </c>
      <c r="O1252">
        <v>50.039564787339202</v>
      </c>
      <c r="P1252">
        <v>25.1237623762376</v>
      </c>
      <c r="Q1252">
        <v>9.0619318136600003E-4</v>
      </c>
    </row>
    <row r="1253" spans="1:17" hidden="1" x14ac:dyDescent="0.3">
      <c r="A1253" t="s">
        <v>2667</v>
      </c>
      <c r="B1253" t="s">
        <v>2668</v>
      </c>
      <c r="C1253" t="s">
        <v>3131</v>
      </c>
      <c r="D1253" t="s">
        <v>183</v>
      </c>
      <c r="E1253">
        <v>1574.6386129499999</v>
      </c>
      <c r="F1253">
        <v>383.5</v>
      </c>
      <c r="G1253">
        <v>-40.314413116808502</v>
      </c>
      <c r="H1253">
        <v>-5.06970672028159</v>
      </c>
      <c r="I1253">
        <v>-46.115414863268299</v>
      </c>
      <c r="J1253">
        <v>-2.88964694608402</v>
      </c>
      <c r="K1253">
        <v>432.36771054677502</v>
      </c>
      <c r="L1253">
        <v>471.92329711009</v>
      </c>
      <c r="M1253">
        <v>17.8021986273063</v>
      </c>
      <c r="N1253">
        <v>0.513906020410413</v>
      </c>
      <c r="O1253">
        <v>67.144719687092504</v>
      </c>
      <c r="P1253">
        <v>0.881231092989609</v>
      </c>
    </row>
    <row r="1254" spans="1:17" hidden="1" x14ac:dyDescent="0.3">
      <c r="A1254" t="s">
        <v>2669</v>
      </c>
      <c r="B1254" t="s">
        <v>2670</v>
      </c>
      <c r="C1254" t="s">
        <v>3131</v>
      </c>
      <c r="D1254" t="s">
        <v>51</v>
      </c>
      <c r="E1254">
        <v>1574.4142925450001</v>
      </c>
      <c r="F1254">
        <v>610.79999999999995</v>
      </c>
      <c r="G1254">
        <v>24.390145761069299</v>
      </c>
      <c r="H1254">
        <v>-1.5418441815417001</v>
      </c>
      <c r="I1254">
        <v>16.7542665783205</v>
      </c>
      <c r="J1254">
        <v>0.68521131500266197</v>
      </c>
      <c r="K1254">
        <v>626.59389290787396</v>
      </c>
      <c r="L1254">
        <v>556.24657768648103</v>
      </c>
      <c r="M1254">
        <v>27.937889213704398</v>
      </c>
      <c r="N1254">
        <v>0.32797079093098302</v>
      </c>
      <c r="O1254">
        <v>18.704977079240301</v>
      </c>
      <c r="P1254">
        <v>54.789660415610697</v>
      </c>
      <c r="Q1254">
        <v>4.3262765440565003E-2</v>
      </c>
    </row>
    <row r="1255" spans="1:17" hidden="1" x14ac:dyDescent="0.3">
      <c r="A1255" t="s">
        <v>2671</v>
      </c>
      <c r="B1255" t="s">
        <v>2672</v>
      </c>
      <c r="C1255" t="s">
        <v>3131</v>
      </c>
      <c r="D1255" t="s">
        <v>268</v>
      </c>
      <c r="E1255">
        <v>1573.8585585799999</v>
      </c>
      <c r="F1255">
        <v>1052.2</v>
      </c>
      <c r="G1255">
        <v>2.4199729041617801</v>
      </c>
      <c r="H1255">
        <v>0.59001403627014504</v>
      </c>
      <c r="I1255">
        <v>5.4078826990419797</v>
      </c>
      <c r="J1255">
        <v>-1.2354712320131001</v>
      </c>
      <c r="K1255">
        <v>1152.5341106057999</v>
      </c>
      <c r="L1255">
        <v>1060.314141091</v>
      </c>
      <c r="M1255">
        <v>23.4391507130515</v>
      </c>
      <c r="N1255">
        <v>0.389698201710171</v>
      </c>
      <c r="O1255">
        <v>27.4567572704808</v>
      </c>
      <c r="P1255">
        <v>35.540383872214299</v>
      </c>
      <c r="Q1255">
        <v>0.12533473854288499</v>
      </c>
    </row>
    <row r="1256" spans="1:17" hidden="1" x14ac:dyDescent="0.3">
      <c r="A1256" t="s">
        <v>2673</v>
      </c>
      <c r="B1256" t="s">
        <v>2674</v>
      </c>
      <c r="C1256" t="s">
        <v>3131</v>
      </c>
      <c r="D1256" t="s">
        <v>21</v>
      </c>
      <c r="E1256">
        <v>1571.6924262150001</v>
      </c>
      <c r="F1256">
        <v>281.55</v>
      </c>
      <c r="G1256">
        <v>135.87254452417801</v>
      </c>
      <c r="H1256">
        <v>10.045409768554601</v>
      </c>
      <c r="I1256">
        <v>94.830491623692595</v>
      </c>
      <c r="J1256">
        <v>8.3052640788481096</v>
      </c>
      <c r="K1256">
        <v>266.43665447489002</v>
      </c>
      <c r="L1256">
        <v>203.94820426829801</v>
      </c>
      <c r="M1256">
        <v>46.703219469976197</v>
      </c>
      <c r="N1256">
        <v>0.66704794755591101</v>
      </c>
      <c r="O1256">
        <v>13.621026460664099</v>
      </c>
      <c r="P1256">
        <v>154.796380090497</v>
      </c>
      <c r="Q1256">
        <v>0.106150067533217</v>
      </c>
    </row>
    <row r="1257" spans="1:17" hidden="1" x14ac:dyDescent="0.3">
      <c r="A1257" t="s">
        <v>2675</v>
      </c>
      <c r="B1257" t="s">
        <v>2676</v>
      </c>
      <c r="C1257" t="s">
        <v>3131</v>
      </c>
      <c r="D1257" t="s">
        <v>192</v>
      </c>
      <c r="E1257">
        <v>1571.5440000000001</v>
      </c>
      <c r="F1257">
        <v>1259.25</v>
      </c>
      <c r="G1257">
        <v>38.272433197087402</v>
      </c>
      <c r="H1257">
        <v>2.9950184497980099</v>
      </c>
      <c r="I1257">
        <v>14.3926064480757</v>
      </c>
      <c r="J1257">
        <v>0.94385099239061299</v>
      </c>
      <c r="K1257">
        <v>1300.8072170089299</v>
      </c>
      <c r="L1257">
        <v>1147.9221696336001</v>
      </c>
      <c r="M1257">
        <v>36.521172420971901</v>
      </c>
      <c r="N1257">
        <v>0.31529089105317498</v>
      </c>
      <c r="O1257">
        <v>19.118522930315599</v>
      </c>
      <c r="P1257">
        <v>68.135389545363495</v>
      </c>
      <c r="Q1257">
        <v>4.0635819586738002E-2</v>
      </c>
    </row>
    <row r="1258" spans="1:17" hidden="1" x14ac:dyDescent="0.3">
      <c r="A1258" t="s">
        <v>2677</v>
      </c>
      <c r="B1258" t="s">
        <v>2678</v>
      </c>
      <c r="C1258" t="s">
        <v>3131</v>
      </c>
      <c r="D1258" t="s">
        <v>268</v>
      </c>
      <c r="E1258">
        <v>1563.71621706</v>
      </c>
      <c r="F1258">
        <v>1095.3</v>
      </c>
      <c r="G1258">
        <v>178.02077653816499</v>
      </c>
      <c r="H1258">
        <v>15.5702698915259</v>
      </c>
      <c r="I1258">
        <v>65.155337847976597</v>
      </c>
      <c r="J1258">
        <v>3.7754267422575598</v>
      </c>
      <c r="K1258">
        <v>990.55353908571794</v>
      </c>
      <c r="L1258">
        <v>737.99362367593199</v>
      </c>
      <c r="M1258">
        <v>48.741081075599404</v>
      </c>
      <c r="N1258">
        <v>0.80831352808217205</v>
      </c>
      <c r="O1258">
        <v>12.2980005477951</v>
      </c>
      <c r="P1258">
        <v>224.58141946955101</v>
      </c>
      <c r="Q1258">
        <v>0.16614673354287199</v>
      </c>
    </row>
    <row r="1259" spans="1:17" hidden="1" x14ac:dyDescent="0.3">
      <c r="A1259" t="s">
        <v>2679</v>
      </c>
      <c r="B1259" t="s">
        <v>2680</v>
      </c>
      <c r="C1259" t="s">
        <v>3131</v>
      </c>
      <c r="D1259" t="s">
        <v>54</v>
      </c>
      <c r="E1259">
        <v>1560.83469632999</v>
      </c>
      <c r="F1259">
        <v>1487.85</v>
      </c>
      <c r="G1259">
        <v>-59.616716587178701</v>
      </c>
      <c r="H1259">
        <v>-14.538267048438801</v>
      </c>
      <c r="I1259">
        <v>-35.352689757380098</v>
      </c>
      <c r="J1259">
        <v>-1.74592476824093</v>
      </c>
      <c r="K1259">
        <v>1678.44476299239</v>
      </c>
      <c r="L1259">
        <v>1911.2199055341</v>
      </c>
      <c r="M1259">
        <v>17.570741924611401</v>
      </c>
      <c r="N1259">
        <v>0.76081748958600504</v>
      </c>
      <c r="O1259">
        <v>80.125684712840695</v>
      </c>
      <c r="P1259">
        <v>1.8308124016152201</v>
      </c>
      <c r="Q1259">
        <v>4.7873809124504001E-2</v>
      </c>
    </row>
    <row r="1260" spans="1:17" hidden="1" x14ac:dyDescent="0.3">
      <c r="A1260" t="s">
        <v>2681</v>
      </c>
      <c r="B1260" t="s">
        <v>2682</v>
      </c>
      <c r="C1260" t="s">
        <v>3131</v>
      </c>
      <c r="D1260" t="s">
        <v>21</v>
      </c>
      <c r="E1260">
        <v>1556.8498998</v>
      </c>
      <c r="F1260">
        <v>1224.5999999999999</v>
      </c>
      <c r="G1260">
        <v>67.462199887366594</v>
      </c>
      <c r="H1260">
        <v>-7.1945554485793002</v>
      </c>
      <c r="I1260">
        <v>-19.971940628921299</v>
      </c>
      <c r="J1260">
        <v>-5.5535534319009399</v>
      </c>
      <c r="K1260">
        <v>1377.80599918145</v>
      </c>
      <c r="L1260">
        <v>1166.3674438559301</v>
      </c>
      <c r="M1260">
        <v>17.015564117577501</v>
      </c>
      <c r="N1260">
        <v>0.36796209898619098</v>
      </c>
      <c r="O1260">
        <v>41.834068267189203</v>
      </c>
      <c r="P1260">
        <v>106.526688590943</v>
      </c>
      <c r="Q1260">
        <v>0.16225538845614501</v>
      </c>
    </row>
    <row r="1261" spans="1:17" hidden="1" x14ac:dyDescent="0.3">
      <c r="A1261" t="s">
        <v>2683</v>
      </c>
      <c r="B1261" t="s">
        <v>2684</v>
      </c>
      <c r="C1261" t="s">
        <v>3131</v>
      </c>
      <c r="D1261" t="s">
        <v>192</v>
      </c>
      <c r="E1261">
        <v>1551.2641507999999</v>
      </c>
      <c r="F1261">
        <v>685.75</v>
      </c>
      <c r="G1261">
        <v>18.853271022278701</v>
      </c>
      <c r="H1261">
        <v>-4.9495989192565402</v>
      </c>
      <c r="I1261">
        <v>-12.4504275190271</v>
      </c>
      <c r="J1261">
        <v>-1.19836248307159</v>
      </c>
      <c r="K1261">
        <v>752.98684604092</v>
      </c>
      <c r="L1261">
        <v>706.85867787175698</v>
      </c>
      <c r="M1261">
        <v>27.780026772547401</v>
      </c>
      <c r="N1261">
        <v>0.55445963427870704</v>
      </c>
      <c r="O1261">
        <v>26.430915056507398</v>
      </c>
      <c r="P1261">
        <v>48.398615018394203</v>
      </c>
      <c r="Q1261">
        <v>5.4505384405099999E-2</v>
      </c>
    </row>
    <row r="1262" spans="1:17" hidden="1" x14ac:dyDescent="0.3">
      <c r="A1262" t="s">
        <v>2685</v>
      </c>
      <c r="B1262" t="s">
        <v>2686</v>
      </c>
      <c r="C1262" t="s">
        <v>3131</v>
      </c>
      <c r="D1262" t="s">
        <v>146</v>
      </c>
      <c r="E1262">
        <v>1549.0759709040001</v>
      </c>
      <c r="F1262">
        <v>94.82</v>
      </c>
      <c r="G1262">
        <v>-23.509775505661398</v>
      </c>
      <c r="H1262">
        <v>-8.7354123311130003</v>
      </c>
      <c r="I1262">
        <v>-32.5034164345753</v>
      </c>
      <c r="J1262">
        <v>-6.2589525574278602</v>
      </c>
      <c r="K1262">
        <v>114.93962119176599</v>
      </c>
      <c r="L1262">
        <v>122.75025412961899</v>
      </c>
      <c r="M1262">
        <v>20.269931348436501</v>
      </c>
      <c r="N1262">
        <v>0.65847721753904498</v>
      </c>
      <c r="O1262">
        <v>189.39042396118899</v>
      </c>
      <c r="P1262">
        <v>1.79280730005366</v>
      </c>
    </row>
    <row r="1263" spans="1:17" hidden="1" x14ac:dyDescent="0.3">
      <c r="A1263" t="s">
        <v>2687</v>
      </c>
      <c r="B1263" t="s">
        <v>2688</v>
      </c>
      <c r="C1263" t="s">
        <v>3131</v>
      </c>
      <c r="D1263" t="s">
        <v>414</v>
      </c>
      <c r="E1263">
        <v>1544.4083082239999</v>
      </c>
      <c r="F1263">
        <v>75.84</v>
      </c>
      <c r="G1263">
        <v>-6.0598821154694997</v>
      </c>
      <c r="H1263">
        <v>-0.22193116223540399</v>
      </c>
      <c r="I1263">
        <v>-13.9849633490497</v>
      </c>
      <c r="J1263">
        <v>-1.7719726637700799</v>
      </c>
      <c r="K1263">
        <v>84.390737940363394</v>
      </c>
      <c r="L1263">
        <v>81.747161953267195</v>
      </c>
      <c r="M1263">
        <v>17.402375290692099</v>
      </c>
      <c r="N1263">
        <v>0.30035655251195098</v>
      </c>
      <c r="O1263">
        <v>41.745780590717203</v>
      </c>
      <c r="P1263">
        <v>19.245283018867902</v>
      </c>
      <c r="Q1263">
        <v>5.0326312254722998E-2</v>
      </c>
    </row>
    <row r="1264" spans="1:17" hidden="1" x14ac:dyDescent="0.3">
      <c r="A1264" t="s">
        <v>2689</v>
      </c>
      <c r="B1264" t="s">
        <v>2690</v>
      </c>
      <c r="C1264" t="s">
        <v>3131</v>
      </c>
      <c r="D1264" t="s">
        <v>268</v>
      </c>
      <c r="E1264">
        <v>1542.86005559</v>
      </c>
      <c r="F1264">
        <v>46.27</v>
      </c>
      <c r="G1264">
        <v>-1.4961015222141401</v>
      </c>
      <c r="H1264">
        <v>-11.6321472769928</v>
      </c>
      <c r="I1264">
        <v>-43.081637837892302</v>
      </c>
      <c r="J1264">
        <v>-4.5811667557080096</v>
      </c>
      <c r="K1264">
        <v>55.680938454508997</v>
      </c>
      <c r="L1264">
        <v>58.354453663848403</v>
      </c>
      <c r="M1264">
        <v>9.8318321737370091</v>
      </c>
      <c r="N1264">
        <v>0.54604018119245701</v>
      </c>
      <c r="O1264">
        <v>107.261724659606</v>
      </c>
      <c r="P1264">
        <v>27.115384615384599</v>
      </c>
      <c r="Q1264">
        <v>-1.8774416764539E-2</v>
      </c>
    </row>
    <row r="1265" spans="1:17" hidden="1" x14ac:dyDescent="0.3">
      <c r="A1265" t="s">
        <v>2691</v>
      </c>
      <c r="B1265" t="s">
        <v>2692</v>
      </c>
      <c r="C1265" t="s">
        <v>3131</v>
      </c>
      <c r="D1265" t="s">
        <v>268</v>
      </c>
      <c r="E1265">
        <v>1538.402</v>
      </c>
      <c r="F1265">
        <v>532.70000000000005</v>
      </c>
      <c r="G1265">
        <v>10.484741236552299</v>
      </c>
      <c r="H1265">
        <v>2.8109535577415801</v>
      </c>
      <c r="I1265">
        <v>22.687732318141801</v>
      </c>
      <c r="J1265">
        <v>2.3828029502020098</v>
      </c>
      <c r="K1265">
        <v>517.87891171214096</v>
      </c>
      <c r="L1265">
        <v>459.00136608120499</v>
      </c>
      <c r="M1265">
        <v>50.232653300264502</v>
      </c>
      <c r="N1265">
        <v>0.63508950040994805</v>
      </c>
      <c r="O1265">
        <v>7.7247981978599602</v>
      </c>
      <c r="P1265">
        <v>62.309567336989602</v>
      </c>
      <c r="Q1265">
        <v>1.2968757749581001E-2</v>
      </c>
    </row>
    <row r="1266" spans="1:17" hidden="1" x14ac:dyDescent="0.3">
      <c r="A1266" t="s">
        <v>2693</v>
      </c>
      <c r="B1266" t="s">
        <v>2694</v>
      </c>
      <c r="C1266" t="s">
        <v>3131</v>
      </c>
      <c r="D1266" t="s">
        <v>2240</v>
      </c>
      <c r="E1266">
        <v>1535.6357516</v>
      </c>
      <c r="F1266">
        <v>970.7</v>
      </c>
      <c r="G1266">
        <v>-47.064715030487001</v>
      </c>
      <c r="H1266">
        <v>-7.5172982523801597</v>
      </c>
      <c r="I1266">
        <v>-29.2321617566678</v>
      </c>
      <c r="J1266">
        <v>-5.9392394794209302</v>
      </c>
      <c r="K1266">
        <v>1073.8198877055099</v>
      </c>
      <c r="L1266">
        <v>1118.7290103155699</v>
      </c>
      <c r="M1266">
        <v>28.569711564635199</v>
      </c>
      <c r="N1266">
        <v>0.48738332201954998</v>
      </c>
      <c r="O1266">
        <v>49.474605954465801</v>
      </c>
      <c r="P1266">
        <v>3.729429365249</v>
      </c>
      <c r="Q1266">
        <v>8.6245623497340995E-2</v>
      </c>
    </row>
    <row r="1267" spans="1:17" hidden="1" x14ac:dyDescent="0.3">
      <c r="A1267" t="s">
        <v>2695</v>
      </c>
      <c r="B1267" t="s">
        <v>2696</v>
      </c>
      <c r="C1267" t="s">
        <v>3131</v>
      </c>
      <c r="D1267" t="s">
        <v>117</v>
      </c>
      <c r="E1267">
        <v>1531.7632000000001</v>
      </c>
      <c r="F1267">
        <v>756.8</v>
      </c>
      <c r="G1267">
        <v>-9.91118516699885</v>
      </c>
      <c r="H1267">
        <v>4.8404269348064899</v>
      </c>
      <c r="I1267">
        <v>6.1129134821679099</v>
      </c>
      <c r="J1267">
        <v>-1.01786275355439</v>
      </c>
      <c r="K1267">
        <v>740.64534323554301</v>
      </c>
      <c r="L1267">
        <v>676.44904313065103</v>
      </c>
      <c r="M1267">
        <v>42.142810098820902</v>
      </c>
      <c r="N1267">
        <v>0.47624673794449501</v>
      </c>
      <c r="O1267">
        <v>10.2008456659619</v>
      </c>
      <c r="P1267">
        <v>31.503040834057298</v>
      </c>
      <c r="Q1267">
        <v>0.106145726976402</v>
      </c>
    </row>
    <row r="1268" spans="1:17" hidden="1" x14ac:dyDescent="0.3">
      <c r="A1268" t="s">
        <v>2697</v>
      </c>
      <c r="B1268" t="s">
        <v>2698</v>
      </c>
      <c r="C1268" t="s">
        <v>3131</v>
      </c>
      <c r="D1268" t="s">
        <v>2177</v>
      </c>
      <c r="E1268">
        <v>1528.4859959999999</v>
      </c>
      <c r="F1268">
        <v>296</v>
      </c>
      <c r="G1268">
        <v>11.5269071099685</v>
      </c>
      <c r="H1268">
        <v>0.32300629781571599</v>
      </c>
      <c r="I1268">
        <v>25.321138303087</v>
      </c>
      <c r="J1268">
        <v>1.4439643621337099</v>
      </c>
      <c r="K1268">
        <v>317.10124762774802</v>
      </c>
      <c r="M1268">
        <v>35.082027574586498</v>
      </c>
      <c r="N1268">
        <v>0.111747108889622</v>
      </c>
      <c r="O1268">
        <v>40.793918918918898</v>
      </c>
      <c r="P1268">
        <v>41.626794258373202</v>
      </c>
    </row>
    <row r="1269" spans="1:17" hidden="1" x14ac:dyDescent="0.3">
      <c r="A1269" t="s">
        <v>2699</v>
      </c>
      <c r="B1269" t="s">
        <v>2700</v>
      </c>
      <c r="C1269" t="s">
        <v>3131</v>
      </c>
      <c r="D1269" t="s">
        <v>765</v>
      </c>
      <c r="E1269">
        <v>1526.4693</v>
      </c>
      <c r="F1269">
        <v>18.86</v>
      </c>
      <c r="G1269">
        <v>-9.1268005243484893</v>
      </c>
      <c r="H1269">
        <v>-37.786778146720899</v>
      </c>
      <c r="I1269">
        <v>-63.684607303050299</v>
      </c>
      <c r="J1269">
        <v>-5.9774352598677796</v>
      </c>
      <c r="K1269">
        <v>29.3637172453735</v>
      </c>
      <c r="L1269">
        <v>31.231127951353201</v>
      </c>
      <c r="M1269">
        <v>15.3534749409271</v>
      </c>
      <c r="N1269">
        <v>1.84082346414896</v>
      </c>
      <c r="O1269">
        <v>139.92576882290501</v>
      </c>
      <c r="P1269">
        <v>32.327661813716801</v>
      </c>
      <c r="Q1269">
        <v>0.114268039395549</v>
      </c>
    </row>
    <row r="1270" spans="1:17" hidden="1" x14ac:dyDescent="0.3">
      <c r="A1270" t="s">
        <v>2701</v>
      </c>
      <c r="B1270" t="s">
        <v>2702</v>
      </c>
      <c r="C1270" t="s">
        <v>3131</v>
      </c>
      <c r="D1270" t="s">
        <v>72</v>
      </c>
      <c r="E1270">
        <v>1520.3342540799999</v>
      </c>
      <c r="F1270">
        <v>275.2</v>
      </c>
      <c r="G1270">
        <v>69.171911934415206</v>
      </c>
      <c r="H1270">
        <v>0.59916269047401904</v>
      </c>
      <c r="I1270">
        <v>71.015904926158598</v>
      </c>
      <c r="J1270">
        <v>5.2948435780527401</v>
      </c>
      <c r="K1270">
        <v>280.73517057670102</v>
      </c>
      <c r="L1270">
        <v>216.104621450472</v>
      </c>
      <c r="M1270">
        <v>34.549611519432503</v>
      </c>
      <c r="N1270">
        <v>0.13258792544329601</v>
      </c>
      <c r="O1270">
        <v>35.029069767441797</v>
      </c>
      <c r="P1270">
        <v>94.487632508833897</v>
      </c>
      <c r="Q1270">
        <v>5.7554986756131001E-2</v>
      </c>
    </row>
    <row r="1271" spans="1:17" hidden="1" x14ac:dyDescent="0.3">
      <c r="A1271" t="s">
        <v>2703</v>
      </c>
      <c r="B1271" t="s">
        <v>2704</v>
      </c>
      <c r="C1271" t="s">
        <v>3131</v>
      </c>
      <c r="D1271" t="s">
        <v>265</v>
      </c>
      <c r="E1271">
        <v>1519.24866275</v>
      </c>
      <c r="F1271">
        <v>2633.75</v>
      </c>
      <c r="G1271">
        <v>68.544941051588694</v>
      </c>
      <c r="H1271">
        <v>5.8896968598079198</v>
      </c>
      <c r="I1271">
        <v>20.480939949646999</v>
      </c>
      <c r="J1271">
        <v>-10.4835403527703</v>
      </c>
      <c r="K1271">
        <v>2881.9995444397</v>
      </c>
      <c r="L1271">
        <v>2321.37993021594</v>
      </c>
      <c r="M1271">
        <v>26.841380776661602</v>
      </c>
      <c r="N1271">
        <v>1.6335274172091001</v>
      </c>
      <c r="O1271">
        <v>32.852396772662502</v>
      </c>
      <c r="P1271">
        <v>107.627118644067</v>
      </c>
      <c r="Q1271">
        <v>0.16498707052398801</v>
      </c>
    </row>
    <row r="1272" spans="1:17" hidden="1" x14ac:dyDescent="0.3">
      <c r="A1272" t="s">
        <v>2705</v>
      </c>
      <c r="B1272" t="s">
        <v>2706</v>
      </c>
      <c r="C1272" t="s">
        <v>3131</v>
      </c>
      <c r="D1272" t="s">
        <v>69</v>
      </c>
      <c r="E1272">
        <v>1515.788544</v>
      </c>
      <c r="F1272">
        <v>340</v>
      </c>
      <c r="G1272">
        <v>52.182669800141497</v>
      </c>
      <c r="H1272">
        <v>4.5254625151123999</v>
      </c>
      <c r="I1272">
        <v>11.4564518332357</v>
      </c>
      <c r="J1272">
        <v>-2.93524133619862</v>
      </c>
      <c r="K1272">
        <v>364.50606516667398</v>
      </c>
      <c r="L1272">
        <v>311.10144830347099</v>
      </c>
      <c r="M1272">
        <v>26.3138143525914</v>
      </c>
      <c r="N1272">
        <v>0.32115842125023703</v>
      </c>
      <c r="O1272">
        <v>30.6323529411764</v>
      </c>
      <c r="P1272">
        <v>101.660735468564</v>
      </c>
      <c r="Q1272">
        <v>8.3267387955106006E-2</v>
      </c>
    </row>
    <row r="1273" spans="1:17" hidden="1" x14ac:dyDescent="0.3">
      <c r="A1273" t="s">
        <v>2707</v>
      </c>
      <c r="B1273" t="s">
        <v>2708</v>
      </c>
      <c r="C1273" t="s">
        <v>3131</v>
      </c>
      <c r="D1273" t="s">
        <v>694</v>
      </c>
      <c r="E1273">
        <v>1510.6968103909901</v>
      </c>
      <c r="F1273">
        <v>169.97</v>
      </c>
      <c r="G1273">
        <v>-11.3695621771902</v>
      </c>
      <c r="H1273">
        <v>-5.9481991214594601</v>
      </c>
      <c r="I1273">
        <v>-1.09311191897559</v>
      </c>
      <c r="J1273">
        <v>-3.8137530180673398</v>
      </c>
      <c r="K1273">
        <v>190.25039680385899</v>
      </c>
      <c r="M1273">
        <v>17.356054957023801</v>
      </c>
      <c r="N1273">
        <v>0.38342768194479498</v>
      </c>
      <c r="O1273">
        <v>35.317997293639998</v>
      </c>
      <c r="P1273">
        <v>23.1666666666666</v>
      </c>
    </row>
    <row r="1274" spans="1:17" hidden="1" x14ac:dyDescent="0.3">
      <c r="A1274" t="s">
        <v>2709</v>
      </c>
      <c r="B1274" t="s">
        <v>2710</v>
      </c>
      <c r="C1274" t="s">
        <v>3131</v>
      </c>
      <c r="D1274" t="s">
        <v>72</v>
      </c>
      <c r="E1274">
        <v>1503.01485</v>
      </c>
      <c r="F1274">
        <v>48900</v>
      </c>
      <c r="G1274">
        <v>143.457257461371</v>
      </c>
      <c r="H1274">
        <v>2.9586712202791001</v>
      </c>
      <c r="I1274">
        <v>94.188477104636306</v>
      </c>
      <c r="J1274">
        <v>1.93246451930318</v>
      </c>
      <c r="K1274">
        <v>50245.103996789199</v>
      </c>
      <c r="L1274">
        <v>40649.688225277503</v>
      </c>
      <c r="M1274">
        <v>47.844914308847002</v>
      </c>
      <c r="N1274">
        <v>0.70679858934169204</v>
      </c>
      <c r="O1274">
        <v>37.012269938650299</v>
      </c>
      <c r="P1274">
        <v>203.726708074534</v>
      </c>
      <c r="Q1274">
        <v>9.2678048397128995E-2</v>
      </c>
    </row>
    <row r="1275" spans="1:17" hidden="1" x14ac:dyDescent="0.3">
      <c r="A1275" t="s">
        <v>2711</v>
      </c>
      <c r="B1275" t="s">
        <v>2712</v>
      </c>
      <c r="C1275" t="s">
        <v>3131</v>
      </c>
      <c r="D1275" t="s">
        <v>51</v>
      </c>
      <c r="E1275">
        <v>1502.28324</v>
      </c>
      <c r="F1275">
        <v>2549.6999999999998</v>
      </c>
      <c r="G1275">
        <v>59.036101381678797</v>
      </c>
      <c r="H1275">
        <v>8.6992728053894695</v>
      </c>
      <c r="I1275">
        <v>51.300293164319903</v>
      </c>
      <c r="J1275">
        <v>-0.16374858402464601</v>
      </c>
      <c r="K1275">
        <v>2507.5676817500798</v>
      </c>
      <c r="L1275">
        <v>2022.95864937138</v>
      </c>
      <c r="M1275">
        <v>39.192608908647003</v>
      </c>
      <c r="N1275">
        <v>0.53761050141406197</v>
      </c>
      <c r="O1275">
        <v>11.1797466368592</v>
      </c>
      <c r="P1275">
        <v>112.474999999999</v>
      </c>
    </row>
    <row r="1276" spans="1:17" hidden="1" x14ac:dyDescent="0.3">
      <c r="A1276" t="s">
        <v>2713</v>
      </c>
      <c r="B1276" t="s">
        <v>2714</v>
      </c>
      <c r="C1276" t="s">
        <v>3131</v>
      </c>
      <c r="D1276" t="s">
        <v>730</v>
      </c>
      <c r="E1276">
        <v>1502.0466694199999</v>
      </c>
      <c r="F1276">
        <v>267.41000000000003</v>
      </c>
      <c r="G1276">
        <v>4.54031019623367</v>
      </c>
      <c r="H1276">
        <v>2.0107089148401198</v>
      </c>
      <c r="I1276">
        <v>1.47530806423445</v>
      </c>
      <c r="J1276">
        <v>1.5423394123220999</v>
      </c>
      <c r="K1276">
        <v>271.74872413322902</v>
      </c>
      <c r="L1276">
        <v>253.72131891339899</v>
      </c>
      <c r="M1276">
        <v>57.335343564974302</v>
      </c>
      <c r="N1276">
        <v>1.7578240982676601</v>
      </c>
      <c r="O1276">
        <v>7.5801204143450098</v>
      </c>
      <c r="P1276">
        <v>31.800483020355799</v>
      </c>
      <c r="Q1276">
        <v>2.5420345253382999E-2</v>
      </c>
    </row>
    <row r="1277" spans="1:17" hidden="1" x14ac:dyDescent="0.3">
      <c r="A1277" t="s">
        <v>2715</v>
      </c>
      <c r="B1277" t="s">
        <v>2716</v>
      </c>
      <c r="C1277" t="s">
        <v>3131</v>
      </c>
      <c r="D1277" t="s">
        <v>436</v>
      </c>
      <c r="E1277">
        <v>1501.8614515199999</v>
      </c>
      <c r="F1277">
        <v>428.8</v>
      </c>
      <c r="G1277">
        <v>25.390620901584299</v>
      </c>
      <c r="H1277">
        <v>-5.5052517564235002</v>
      </c>
      <c r="I1277">
        <v>12.655948958705</v>
      </c>
      <c r="J1277">
        <v>-1.4199809359476001</v>
      </c>
      <c r="K1277">
        <v>456.87111386080102</v>
      </c>
      <c r="L1277">
        <v>394.51323163221002</v>
      </c>
      <c r="M1277">
        <v>26.875040485361598</v>
      </c>
      <c r="N1277">
        <v>0.34707384033752597</v>
      </c>
      <c r="O1277">
        <v>30.293843283582</v>
      </c>
      <c r="P1277">
        <v>58.609210282966501</v>
      </c>
      <c r="Q1277">
        <v>4.9381261685397998E-2</v>
      </c>
    </row>
    <row r="1278" spans="1:17" hidden="1" x14ac:dyDescent="0.3">
      <c r="A1278" t="s">
        <v>2717</v>
      </c>
      <c r="B1278" t="s">
        <v>2718</v>
      </c>
      <c r="C1278" t="s">
        <v>3131</v>
      </c>
      <c r="D1278" t="s">
        <v>414</v>
      </c>
      <c r="E1278">
        <v>1497.2018899499999</v>
      </c>
      <c r="F1278">
        <v>126.33</v>
      </c>
      <c r="G1278">
        <v>1.18203982867059</v>
      </c>
      <c r="H1278">
        <v>8.0639259938777403</v>
      </c>
      <c r="I1278">
        <v>5.2359967976954601E-2</v>
      </c>
      <c r="J1278">
        <v>-3.4212876003599</v>
      </c>
      <c r="K1278">
        <v>131.30789592051099</v>
      </c>
      <c r="L1278">
        <v>123.55258765119601</v>
      </c>
      <c r="M1278">
        <v>34.493938826538198</v>
      </c>
      <c r="N1278">
        <v>0.88573070162564804</v>
      </c>
      <c r="O1278">
        <v>23.565265574289501</v>
      </c>
      <c r="P1278">
        <v>33.824152542372801</v>
      </c>
      <c r="Q1278">
        <v>5.5638908429332001E-2</v>
      </c>
    </row>
    <row r="1279" spans="1:17" hidden="1" x14ac:dyDescent="0.3">
      <c r="A1279" t="s">
        <v>2719</v>
      </c>
      <c r="B1279" t="s">
        <v>2720</v>
      </c>
      <c r="C1279" t="s">
        <v>3131</v>
      </c>
      <c r="D1279" t="s">
        <v>133</v>
      </c>
      <c r="E1279">
        <v>1496.8856364000001</v>
      </c>
      <c r="F1279">
        <v>46.2</v>
      </c>
      <c r="G1279">
        <v>-3.8048759374241099</v>
      </c>
      <c r="H1279">
        <v>-4.3409300196739098</v>
      </c>
      <c r="I1279">
        <v>-17.253830587671199</v>
      </c>
      <c r="J1279">
        <v>-2.4262627247380202</v>
      </c>
      <c r="K1279">
        <v>54.981984286757502</v>
      </c>
      <c r="L1279">
        <v>55.016743474598599</v>
      </c>
      <c r="M1279">
        <v>23.131281634548799</v>
      </c>
      <c r="N1279">
        <v>0.58853324250362204</v>
      </c>
      <c r="O1279">
        <v>69.329004329004306</v>
      </c>
      <c r="P1279">
        <v>31.6239316239316</v>
      </c>
      <c r="Q1279">
        <v>0.12984583348953399</v>
      </c>
    </row>
    <row r="1280" spans="1:17" hidden="1" x14ac:dyDescent="0.3">
      <c r="A1280" t="s">
        <v>2721</v>
      </c>
      <c r="B1280" t="s">
        <v>2722</v>
      </c>
      <c r="C1280" t="s">
        <v>3131</v>
      </c>
      <c r="D1280" t="s">
        <v>48</v>
      </c>
      <c r="E1280">
        <v>1494.731419489</v>
      </c>
      <c r="F1280">
        <v>155.21</v>
      </c>
      <c r="G1280">
        <v>45.944089644379702</v>
      </c>
      <c r="H1280">
        <v>0.65747508399434795</v>
      </c>
      <c r="I1280">
        <v>3.5240873050006898</v>
      </c>
      <c r="J1280">
        <v>1.8301916991848699</v>
      </c>
      <c r="K1280">
        <v>173.14582240378701</v>
      </c>
      <c r="L1280">
        <v>153.23162498115599</v>
      </c>
      <c r="M1280">
        <v>30.957328223443898</v>
      </c>
      <c r="N1280">
        <v>0.73091929495012098</v>
      </c>
      <c r="O1280">
        <v>46.833322595193501</v>
      </c>
      <c r="P1280">
        <v>70.560439560439505</v>
      </c>
      <c r="Q1280">
        <v>0.14356947772268699</v>
      </c>
    </row>
    <row r="1281" spans="1:17" hidden="1" x14ac:dyDescent="0.3">
      <c r="A1281" t="s">
        <v>2723</v>
      </c>
      <c r="B1281" t="s">
        <v>2724</v>
      </c>
      <c r="C1281" t="s">
        <v>3131</v>
      </c>
      <c r="D1281" t="s">
        <v>83</v>
      </c>
      <c r="E1281">
        <v>1489.9860000000001</v>
      </c>
      <c r="F1281">
        <v>126.27</v>
      </c>
      <c r="G1281">
        <v>198.57618238541201</v>
      </c>
      <c r="H1281">
        <v>12.9419597197745</v>
      </c>
      <c r="I1281">
        <v>83.955718483946697</v>
      </c>
      <c r="J1281">
        <v>-0.99526705374236002</v>
      </c>
      <c r="K1281">
        <v>119.546300986467</v>
      </c>
      <c r="L1281">
        <v>83.086613815077101</v>
      </c>
      <c r="M1281">
        <v>35.686317292810301</v>
      </c>
      <c r="N1281">
        <v>0.12860793975224699</v>
      </c>
      <c r="O1281">
        <v>24.621842084422202</v>
      </c>
      <c r="P1281">
        <v>241.27027027027</v>
      </c>
      <c r="Q1281">
        <v>0.137000721630954</v>
      </c>
    </row>
    <row r="1282" spans="1:17" hidden="1" x14ac:dyDescent="0.3">
      <c r="A1282" t="s">
        <v>2725</v>
      </c>
      <c r="B1282" t="s">
        <v>2726</v>
      </c>
      <c r="C1282" t="s">
        <v>3131</v>
      </c>
      <c r="D1282" t="s">
        <v>265</v>
      </c>
      <c r="E1282">
        <v>1487.59</v>
      </c>
      <c r="F1282">
        <v>1194.2</v>
      </c>
      <c r="G1282">
        <v>40.694660558448099</v>
      </c>
      <c r="H1282">
        <v>1.44014604711644</v>
      </c>
      <c r="I1282">
        <v>7.8680459133290501</v>
      </c>
      <c r="J1282">
        <v>-1.6513392484313001</v>
      </c>
      <c r="K1282">
        <v>1219.04812503372</v>
      </c>
      <c r="L1282">
        <v>1094.12265822973</v>
      </c>
      <c r="M1282">
        <v>34.674179925477098</v>
      </c>
      <c r="N1282">
        <v>0.39405375090894101</v>
      </c>
      <c r="O1282">
        <v>31.460391894154998</v>
      </c>
      <c r="P1282">
        <v>89.691049162099901</v>
      </c>
      <c r="Q1282">
        <v>6.3525132080492E-2</v>
      </c>
    </row>
    <row r="1283" spans="1:17" hidden="1" x14ac:dyDescent="0.3">
      <c r="A1283" t="s">
        <v>2727</v>
      </c>
      <c r="B1283" t="s">
        <v>2728</v>
      </c>
      <c r="C1283" t="s">
        <v>3131</v>
      </c>
      <c r="D1283" t="s">
        <v>192</v>
      </c>
      <c r="E1283">
        <v>1482.2596544999999</v>
      </c>
      <c r="F1283">
        <v>1633.65</v>
      </c>
      <c r="G1283">
        <v>94.411593525952298</v>
      </c>
      <c r="H1283">
        <v>13.452054154118301</v>
      </c>
      <c r="I1283">
        <v>54.212913194861898</v>
      </c>
      <c r="J1283">
        <v>-8.5825115805653098</v>
      </c>
      <c r="K1283">
        <v>1566.85501838853</v>
      </c>
      <c r="L1283">
        <v>1214.1064376889799</v>
      </c>
      <c r="M1283">
        <v>42.864122393282898</v>
      </c>
      <c r="N1283">
        <v>0.88805889878316402</v>
      </c>
      <c r="O1283">
        <v>19.180975117069099</v>
      </c>
      <c r="P1283">
        <v>129.719468466568</v>
      </c>
      <c r="Q1283">
        <v>0.13349443971000799</v>
      </c>
    </row>
    <row r="1284" spans="1:17" hidden="1" x14ac:dyDescent="0.3">
      <c r="A1284" t="s">
        <v>2729</v>
      </c>
      <c r="B1284" t="s">
        <v>2730</v>
      </c>
      <c r="C1284" t="s">
        <v>3131</v>
      </c>
      <c r="D1284" t="s">
        <v>299</v>
      </c>
      <c r="E1284">
        <v>1481.0526070850001</v>
      </c>
      <c r="F1284">
        <v>828.35</v>
      </c>
      <c r="G1284">
        <v>-48.292575932902302</v>
      </c>
      <c r="H1284">
        <v>-17.028957245335501</v>
      </c>
      <c r="I1284">
        <v>-8.5986366743873095</v>
      </c>
      <c r="J1284">
        <v>-1.5955618940371901</v>
      </c>
      <c r="K1284">
        <v>944.82556659949705</v>
      </c>
      <c r="L1284">
        <v>937.54510588862195</v>
      </c>
      <c r="M1284">
        <v>17.607767074960599</v>
      </c>
      <c r="N1284">
        <v>0.35167369911528101</v>
      </c>
      <c r="O1284">
        <v>50.902396330053698</v>
      </c>
      <c r="P1284">
        <v>22.736701733590099</v>
      </c>
      <c r="Q1284">
        <v>-3.5424340365298998E-2</v>
      </c>
    </row>
    <row r="1285" spans="1:17" hidden="1" x14ac:dyDescent="0.3">
      <c r="A1285" t="s">
        <v>2731</v>
      </c>
      <c r="B1285" t="s">
        <v>2732</v>
      </c>
      <c r="C1285" t="s">
        <v>3131</v>
      </c>
      <c r="D1285" t="s">
        <v>133</v>
      </c>
      <c r="E1285">
        <v>1480.52487627</v>
      </c>
      <c r="F1285">
        <v>359.7</v>
      </c>
      <c r="G1285">
        <v>82.215385146834805</v>
      </c>
      <c r="H1285">
        <v>8.3904515930636396</v>
      </c>
      <c r="I1285">
        <v>-10.593301681991701</v>
      </c>
      <c r="J1285">
        <v>-1.1999780156037001</v>
      </c>
      <c r="K1285">
        <v>361.25775096092201</v>
      </c>
      <c r="L1285">
        <v>329.71984669156598</v>
      </c>
      <c r="M1285">
        <v>31.2785320936716</v>
      </c>
      <c r="N1285">
        <v>0.58074890567148596</v>
      </c>
      <c r="O1285">
        <v>20.920211287183701</v>
      </c>
      <c r="P1285">
        <v>126.86849574266699</v>
      </c>
      <c r="Q1285">
        <v>7.5949427217304993E-2</v>
      </c>
    </row>
    <row r="1286" spans="1:17" hidden="1" x14ac:dyDescent="0.3">
      <c r="A1286" t="s">
        <v>2733</v>
      </c>
      <c r="B1286" t="s">
        <v>2734</v>
      </c>
      <c r="C1286" t="s">
        <v>3131</v>
      </c>
      <c r="D1286" t="s">
        <v>265</v>
      </c>
      <c r="E1286">
        <v>1476.3782717399999</v>
      </c>
      <c r="F1286">
        <v>422.15</v>
      </c>
      <c r="G1286">
        <v>-18.086277129037999</v>
      </c>
      <c r="H1286">
        <v>2.6669674503921299</v>
      </c>
      <c r="I1286">
        <v>5.5127581459339101</v>
      </c>
      <c r="J1286">
        <v>-0.14253919330411499</v>
      </c>
      <c r="K1286">
        <v>428.18017959798402</v>
      </c>
      <c r="L1286">
        <v>411.38928653432703</v>
      </c>
      <c r="M1286">
        <v>39.883741431402598</v>
      </c>
      <c r="N1286">
        <v>0.75364498279883296</v>
      </c>
      <c r="O1286">
        <v>18.536065379604398</v>
      </c>
      <c r="P1286">
        <v>45.243419920866998</v>
      </c>
      <c r="Q1286">
        <v>5.9525137137783998E-2</v>
      </c>
    </row>
    <row r="1287" spans="1:17" hidden="1" x14ac:dyDescent="0.3">
      <c r="A1287" t="s">
        <v>2735</v>
      </c>
      <c r="B1287" t="s">
        <v>2736</v>
      </c>
      <c r="C1287" t="s">
        <v>3131</v>
      </c>
      <c r="D1287" t="s">
        <v>366</v>
      </c>
      <c r="E1287">
        <v>1473.8673768000001</v>
      </c>
      <c r="F1287">
        <v>296.39999999999998</v>
      </c>
      <c r="G1287">
        <v>29.7747165849905</v>
      </c>
      <c r="H1287">
        <v>28.719853251635602</v>
      </c>
      <c r="I1287">
        <v>24.860245812119299</v>
      </c>
      <c r="J1287">
        <v>-2.4541477526230402</v>
      </c>
      <c r="K1287">
        <v>281.02791654221198</v>
      </c>
      <c r="L1287">
        <v>239.987604335311</v>
      </c>
      <c r="M1287">
        <v>33.312567447369297</v>
      </c>
      <c r="N1287">
        <v>0.465338353127904</v>
      </c>
      <c r="O1287">
        <v>17.7462887989203</v>
      </c>
      <c r="P1287">
        <v>61.6580310880829</v>
      </c>
      <c r="Q1287">
        <v>0.10048767156930299</v>
      </c>
    </row>
    <row r="1288" spans="1:17" hidden="1" x14ac:dyDescent="0.3">
      <c r="A1288" t="s">
        <v>2737</v>
      </c>
      <c r="B1288" t="s">
        <v>2738</v>
      </c>
      <c r="C1288" t="s">
        <v>3131</v>
      </c>
      <c r="D1288" t="s">
        <v>1190</v>
      </c>
      <c r="E1288">
        <v>1466.9619749999999</v>
      </c>
      <c r="F1288">
        <v>213.75</v>
      </c>
      <c r="G1288">
        <v>285.20220606115799</v>
      </c>
      <c r="H1288">
        <v>14.496211448483599</v>
      </c>
      <c r="I1288">
        <v>-2.4132949140111601</v>
      </c>
      <c r="J1288">
        <v>-3.1265428367828401</v>
      </c>
      <c r="K1288">
        <v>212.20127613776</v>
      </c>
      <c r="L1288">
        <v>174.16812916459199</v>
      </c>
      <c r="M1288">
        <v>37.761611533024102</v>
      </c>
      <c r="N1288">
        <v>0.55890694170358901</v>
      </c>
      <c r="O1288">
        <v>21.1461988304093</v>
      </c>
      <c r="P1288">
        <v>347.175732217573</v>
      </c>
      <c r="Q1288">
        <v>0.197522770831949</v>
      </c>
    </row>
    <row r="1289" spans="1:17" hidden="1" x14ac:dyDescent="0.3">
      <c r="A1289" t="s">
        <v>2739</v>
      </c>
      <c r="B1289" t="s">
        <v>2740</v>
      </c>
      <c r="C1289" t="s">
        <v>3131</v>
      </c>
      <c r="D1289" t="s">
        <v>200</v>
      </c>
      <c r="E1289">
        <v>1464.2527047799999</v>
      </c>
      <c r="F1289">
        <v>2404.9</v>
      </c>
      <c r="G1289">
        <v>40.300062945515002</v>
      </c>
      <c r="H1289">
        <v>-1.2760148989615001</v>
      </c>
      <c r="I1289">
        <v>4.3958775358444901</v>
      </c>
      <c r="J1289">
        <v>-0.13483415330944701</v>
      </c>
      <c r="K1289">
        <v>2652.3811999015902</v>
      </c>
      <c r="L1289">
        <v>2274.1070522172299</v>
      </c>
      <c r="M1289">
        <v>24.707903260898</v>
      </c>
      <c r="N1289">
        <v>0.36682694280133499</v>
      </c>
      <c r="O1289">
        <v>43.415526633124003</v>
      </c>
      <c r="P1289">
        <v>77.982534043812905</v>
      </c>
      <c r="Q1289">
        <v>0.115815080855997</v>
      </c>
    </row>
    <row r="1290" spans="1:17" hidden="1" x14ac:dyDescent="0.3">
      <c r="A1290" t="s">
        <v>2741</v>
      </c>
      <c r="B1290" t="s">
        <v>2742</v>
      </c>
      <c r="C1290" t="s">
        <v>3131</v>
      </c>
      <c r="D1290" t="s">
        <v>611</v>
      </c>
      <c r="E1290">
        <v>1462.48265464</v>
      </c>
      <c r="F1290">
        <v>148.54</v>
      </c>
      <c r="G1290">
        <v>-10.368418175327699</v>
      </c>
      <c r="H1290">
        <v>-5.00375545714724</v>
      </c>
      <c r="I1290">
        <v>-9.9474258665002993E-2</v>
      </c>
      <c r="J1290">
        <v>3.87369560385992</v>
      </c>
      <c r="K1290">
        <v>148.75037215889799</v>
      </c>
      <c r="L1290">
        <v>143.239969800116</v>
      </c>
      <c r="M1290">
        <v>44.626434621966702</v>
      </c>
      <c r="N1290">
        <v>1.1730355701503199</v>
      </c>
      <c r="O1290">
        <v>26.531573986804901</v>
      </c>
      <c r="P1290">
        <v>29.729257641921301</v>
      </c>
      <c r="Q1290">
        <v>-5.5193294401697998E-2</v>
      </c>
    </row>
    <row r="1291" spans="1:17" hidden="1" x14ac:dyDescent="0.3">
      <c r="A1291" t="s">
        <v>2743</v>
      </c>
      <c r="B1291" t="s">
        <v>2744</v>
      </c>
      <c r="C1291" t="s">
        <v>3131</v>
      </c>
      <c r="D1291" t="s">
        <v>404</v>
      </c>
      <c r="E1291">
        <v>1459.0266400799901</v>
      </c>
      <c r="F1291">
        <v>5303.9</v>
      </c>
      <c r="G1291">
        <v>61.621798607787802</v>
      </c>
      <c r="H1291">
        <v>37.711115434871502</v>
      </c>
      <c r="I1291">
        <v>57.949452059631099</v>
      </c>
      <c r="J1291">
        <v>34.933142037166697</v>
      </c>
      <c r="K1291">
        <v>4109.0974548065196</v>
      </c>
      <c r="L1291">
        <v>3640.0613615191301</v>
      </c>
      <c r="M1291">
        <v>56.776357379417497</v>
      </c>
      <c r="N1291">
        <v>1.8598880769838499</v>
      </c>
      <c r="O1291">
        <v>0</v>
      </c>
      <c r="P1291">
        <v>118.71752577319501</v>
      </c>
      <c r="Q1291">
        <v>2.8164568894238001E-2</v>
      </c>
    </row>
    <row r="1292" spans="1:17" hidden="1" x14ac:dyDescent="0.3">
      <c r="A1292" t="s">
        <v>2745</v>
      </c>
      <c r="B1292" t="s">
        <v>2746</v>
      </c>
      <c r="C1292" t="s">
        <v>3131</v>
      </c>
      <c r="D1292" t="s">
        <v>414</v>
      </c>
      <c r="E1292">
        <v>1453.7781312</v>
      </c>
      <c r="F1292">
        <v>90.24</v>
      </c>
      <c r="G1292">
        <v>-4.98422111335152</v>
      </c>
      <c r="H1292">
        <v>-4.3809523497293004</v>
      </c>
      <c r="I1292">
        <v>-8.9595162064003997</v>
      </c>
      <c r="J1292">
        <v>-2.70945658509513</v>
      </c>
      <c r="K1292">
        <v>103.39753530152799</v>
      </c>
      <c r="L1292">
        <v>100.065438551037</v>
      </c>
      <c r="M1292">
        <v>17.4572590005736</v>
      </c>
      <c r="N1292">
        <v>0.28779414416882498</v>
      </c>
      <c r="O1292">
        <v>48.492907801418397</v>
      </c>
      <c r="P1292">
        <v>24.8996539792387</v>
      </c>
      <c r="Q1292">
        <v>0.10740380131866301</v>
      </c>
    </row>
    <row r="1293" spans="1:17" hidden="1" x14ac:dyDescent="0.3">
      <c r="A1293" t="s">
        <v>2747</v>
      </c>
      <c r="B1293" t="s">
        <v>2748</v>
      </c>
      <c r="C1293" t="s">
        <v>3131</v>
      </c>
      <c r="D1293" t="s">
        <v>192</v>
      </c>
      <c r="E1293">
        <v>1453.05603267999</v>
      </c>
      <c r="F1293">
        <v>773.8</v>
      </c>
      <c r="G1293">
        <v>93.191618649387294</v>
      </c>
      <c r="H1293">
        <v>-2.9323615766227098</v>
      </c>
      <c r="I1293">
        <v>-46.218366379319001</v>
      </c>
      <c r="J1293">
        <v>-4.0971065008449497</v>
      </c>
      <c r="K1293">
        <v>884.60395040947503</v>
      </c>
      <c r="L1293">
        <v>816.15624995693395</v>
      </c>
      <c r="M1293">
        <v>21.427822587894799</v>
      </c>
      <c r="N1293">
        <v>0.62560428800158696</v>
      </c>
      <c r="O1293">
        <v>65.475575084000994</v>
      </c>
      <c r="P1293">
        <v>119.61118206328899</v>
      </c>
      <c r="Q1293">
        <v>0.109686343999889</v>
      </c>
    </row>
    <row r="1294" spans="1:17" hidden="1" x14ac:dyDescent="0.3">
      <c r="A1294" t="s">
        <v>2749</v>
      </c>
      <c r="B1294" t="s">
        <v>2750</v>
      </c>
      <c r="C1294" t="s">
        <v>3131</v>
      </c>
      <c r="D1294" t="s">
        <v>265</v>
      </c>
      <c r="E1294">
        <v>1447.5335259999999</v>
      </c>
      <c r="F1294">
        <v>1340</v>
      </c>
      <c r="G1294">
        <v>180.79767791048701</v>
      </c>
      <c r="H1294">
        <v>6.4160756374764603</v>
      </c>
      <c r="I1294">
        <v>32.912852981810701</v>
      </c>
      <c r="J1294">
        <v>-5.0104863546267699</v>
      </c>
      <c r="K1294">
        <v>1399.4509441683999</v>
      </c>
      <c r="L1294">
        <v>1071.0311579936099</v>
      </c>
      <c r="M1294">
        <v>28.458725146862001</v>
      </c>
      <c r="N1294">
        <v>0.95236644013043603</v>
      </c>
      <c r="O1294">
        <v>28.141791044776099</v>
      </c>
      <c r="P1294">
        <v>303.61445783132501</v>
      </c>
      <c r="Q1294">
        <v>0.25905311754351901</v>
      </c>
    </row>
    <row r="1295" spans="1:17" hidden="1" x14ac:dyDescent="0.3">
      <c r="A1295" t="s">
        <v>2751</v>
      </c>
      <c r="B1295" t="s">
        <v>2752</v>
      </c>
      <c r="C1295" t="s">
        <v>3131</v>
      </c>
      <c r="D1295" t="s">
        <v>539</v>
      </c>
      <c r="E1295">
        <v>1445.424793488</v>
      </c>
      <c r="F1295">
        <v>123.63</v>
      </c>
      <c r="G1295">
        <v>177.97961091169299</v>
      </c>
      <c r="H1295">
        <v>67.812783092422094</v>
      </c>
      <c r="I1295">
        <v>50.551141145566298</v>
      </c>
      <c r="J1295">
        <v>-7.5853586211610997</v>
      </c>
      <c r="K1295">
        <v>109.52577098990901</v>
      </c>
      <c r="L1295">
        <v>86.138911118024396</v>
      </c>
      <c r="M1295">
        <v>43.5516008121458</v>
      </c>
      <c r="N1295">
        <v>2.7991026407152502</v>
      </c>
      <c r="O1295">
        <v>34.425301302272899</v>
      </c>
      <c r="P1295">
        <v>188.35506197306501</v>
      </c>
      <c r="Q1295">
        <v>0.12088019570091001</v>
      </c>
    </row>
    <row r="1296" spans="1:17" hidden="1" x14ac:dyDescent="0.3">
      <c r="A1296" t="s">
        <v>2753</v>
      </c>
      <c r="B1296" t="s">
        <v>2754</v>
      </c>
      <c r="C1296" t="s">
        <v>3131</v>
      </c>
      <c r="D1296" t="s">
        <v>439</v>
      </c>
      <c r="E1296">
        <v>1431.9587971799999</v>
      </c>
      <c r="F1296">
        <v>97.4</v>
      </c>
      <c r="G1296">
        <v>-51.756404804252497</v>
      </c>
      <c r="H1296">
        <v>-3.16529012558741</v>
      </c>
      <c r="I1296">
        <v>-17.544517699331401</v>
      </c>
      <c r="J1296">
        <v>-1.3529585189036899</v>
      </c>
      <c r="K1296">
        <v>105.290071689866</v>
      </c>
      <c r="L1296">
        <v>109.938606150371</v>
      </c>
      <c r="M1296">
        <v>22.076320134765801</v>
      </c>
      <c r="N1296">
        <v>0.52844400490714705</v>
      </c>
      <c r="O1296">
        <v>58.932238193018399</v>
      </c>
      <c r="P1296">
        <v>8.2222222222222197</v>
      </c>
      <c r="Q1296">
        <v>-4.9138342379330999E-2</v>
      </c>
    </row>
    <row r="1297" spans="1:17" hidden="1" x14ac:dyDescent="0.3">
      <c r="A1297" t="s">
        <v>2755</v>
      </c>
      <c r="B1297" t="s">
        <v>2756</v>
      </c>
      <c r="C1297" t="s">
        <v>3131</v>
      </c>
      <c r="D1297" t="s">
        <v>750</v>
      </c>
      <c r="E1297">
        <v>1429.188059992</v>
      </c>
      <c r="F1297">
        <v>65.42</v>
      </c>
      <c r="G1297">
        <v>62.268564148784399</v>
      </c>
      <c r="H1297">
        <v>-4.60229365603755</v>
      </c>
      <c r="I1297">
        <v>13.062657048403899</v>
      </c>
      <c r="J1297">
        <v>-2.0134926505683999</v>
      </c>
      <c r="K1297">
        <v>67.703172698963698</v>
      </c>
      <c r="L1297">
        <v>60.096065437926597</v>
      </c>
      <c r="M1297">
        <v>43.228985053065401</v>
      </c>
      <c r="N1297">
        <v>0.33104886473698097</v>
      </c>
      <c r="O1297">
        <v>18.465301131152501</v>
      </c>
      <c r="P1297">
        <v>108.343949044586</v>
      </c>
      <c r="Q1297">
        <v>0.19052594341516499</v>
      </c>
    </row>
    <row r="1298" spans="1:17" hidden="1" x14ac:dyDescent="0.3">
      <c r="A1298" t="s">
        <v>2757</v>
      </c>
      <c r="B1298" t="s">
        <v>2758</v>
      </c>
      <c r="C1298" t="s">
        <v>3131</v>
      </c>
      <c r="D1298" t="s">
        <v>436</v>
      </c>
      <c r="E1298">
        <v>1422.72885703</v>
      </c>
      <c r="F1298">
        <v>1092.6500000000001</v>
      </c>
      <c r="G1298">
        <v>-19.908600161477001</v>
      </c>
      <c r="H1298">
        <v>-4.4296728891951798</v>
      </c>
      <c r="I1298">
        <v>-29.6017717061941</v>
      </c>
      <c r="J1298">
        <v>1.7985241332366</v>
      </c>
      <c r="K1298">
        <v>1237.9764984026301</v>
      </c>
      <c r="L1298">
        <v>1287.9463332028899</v>
      </c>
      <c r="M1298">
        <v>29.936373999289199</v>
      </c>
      <c r="N1298">
        <v>0.78171276043050997</v>
      </c>
      <c r="O1298">
        <v>42.131515123781597</v>
      </c>
      <c r="P1298">
        <v>7.138304652645</v>
      </c>
      <c r="Q1298">
        <v>-7.0763344941564998E-2</v>
      </c>
    </row>
    <row r="1299" spans="1:17" hidden="1" x14ac:dyDescent="0.3">
      <c r="A1299" t="s">
        <v>2759</v>
      </c>
      <c r="B1299" t="s">
        <v>2760</v>
      </c>
      <c r="C1299" t="s">
        <v>3131</v>
      </c>
      <c r="D1299" t="s">
        <v>122</v>
      </c>
      <c r="E1299">
        <v>1419.216193251</v>
      </c>
      <c r="F1299">
        <v>13.17</v>
      </c>
      <c r="G1299">
        <v>-15.7366956006723</v>
      </c>
      <c r="H1299">
        <v>-2.24627653001704</v>
      </c>
      <c r="I1299">
        <v>-40.172692547629097</v>
      </c>
      <c r="J1299">
        <v>-1.7203020187773099</v>
      </c>
      <c r="K1299">
        <v>14.927115918682301</v>
      </c>
      <c r="L1299">
        <v>16.038195401068499</v>
      </c>
      <c r="M1299">
        <v>15.023587801096699</v>
      </c>
      <c r="N1299">
        <v>0.45943521210863397</v>
      </c>
      <c r="O1299">
        <v>100.11500722965199</v>
      </c>
      <c r="P1299">
        <v>10.353209582080201</v>
      </c>
      <c r="Q1299">
        <v>3.6457859393840997E-2</v>
      </c>
    </row>
    <row r="1300" spans="1:17" hidden="1" x14ac:dyDescent="0.3">
      <c r="A1300" t="s">
        <v>2761</v>
      </c>
      <c r="B1300" t="s">
        <v>2762</v>
      </c>
      <c r="C1300" t="s">
        <v>3131</v>
      </c>
      <c r="D1300" t="s">
        <v>166</v>
      </c>
      <c r="E1300">
        <v>1416.7728549000001</v>
      </c>
      <c r="F1300">
        <v>1155.4000000000001</v>
      </c>
      <c r="G1300">
        <v>-12.4250765474878</v>
      </c>
      <c r="H1300">
        <v>-1.0280726267459199</v>
      </c>
      <c r="I1300">
        <v>-5.8638025579017397</v>
      </c>
      <c r="J1300">
        <v>7.4104163668923402</v>
      </c>
      <c r="K1300">
        <v>1213.84832955759</v>
      </c>
      <c r="L1300">
        <v>1186.1365894713999</v>
      </c>
      <c r="M1300">
        <v>44.9610370544303</v>
      </c>
      <c r="N1300">
        <v>0.95774571376165696</v>
      </c>
      <c r="O1300">
        <v>36.316427211355297</v>
      </c>
      <c r="P1300">
        <v>28.399177640717902</v>
      </c>
      <c r="Q1300">
        <v>-3.7175480157597002E-2</v>
      </c>
    </row>
    <row r="1301" spans="1:17" hidden="1" x14ac:dyDescent="0.3">
      <c r="A1301" t="s">
        <v>2763</v>
      </c>
      <c r="B1301" t="s">
        <v>2764</v>
      </c>
      <c r="C1301" t="s">
        <v>3131</v>
      </c>
      <c r="D1301" t="s">
        <v>268</v>
      </c>
      <c r="E1301">
        <v>1415.4005955600001</v>
      </c>
      <c r="F1301">
        <v>361.2</v>
      </c>
      <c r="G1301">
        <v>83.028103282217302</v>
      </c>
      <c r="H1301">
        <v>-2.1290936516553201</v>
      </c>
      <c r="I1301">
        <v>46.195268825205503</v>
      </c>
      <c r="J1301">
        <v>-1.2228092847227401</v>
      </c>
      <c r="K1301">
        <v>378.22252343841598</v>
      </c>
      <c r="M1301">
        <v>29.1934720803511</v>
      </c>
      <c r="N1301">
        <v>0.35428529670289099</v>
      </c>
      <c r="O1301">
        <v>28.460686600221401</v>
      </c>
      <c r="P1301">
        <v>110.79661511526101</v>
      </c>
    </row>
    <row r="1302" spans="1:17" hidden="1" x14ac:dyDescent="0.3">
      <c r="A1302" t="s">
        <v>2765</v>
      </c>
      <c r="B1302" t="s">
        <v>2766</v>
      </c>
      <c r="C1302" t="s">
        <v>3131</v>
      </c>
      <c r="D1302" t="s">
        <v>21</v>
      </c>
      <c r="E1302">
        <v>1402.7240994399999</v>
      </c>
      <c r="F1302">
        <v>377.8</v>
      </c>
      <c r="G1302">
        <v>22.2735957622459</v>
      </c>
      <c r="H1302">
        <v>3.3042817687871899</v>
      </c>
      <c r="I1302">
        <v>-15.6981688580965</v>
      </c>
      <c r="J1302">
        <v>1.05600334691456</v>
      </c>
      <c r="K1302">
        <v>396.55353798688401</v>
      </c>
      <c r="L1302">
        <v>356.91840580727302</v>
      </c>
      <c r="M1302">
        <v>32.273369962443198</v>
      </c>
      <c r="N1302">
        <v>0.52264261234002896</v>
      </c>
      <c r="O1302">
        <v>20.434092112228601</v>
      </c>
      <c r="P1302">
        <v>52.0933977455716</v>
      </c>
      <c r="Q1302">
        <v>-7.367005140794E-3</v>
      </c>
    </row>
    <row r="1303" spans="1:17" hidden="1" x14ac:dyDescent="0.3">
      <c r="A1303" t="s">
        <v>2767</v>
      </c>
      <c r="B1303" t="s">
        <v>2768</v>
      </c>
      <c r="C1303" t="s">
        <v>3131</v>
      </c>
      <c r="D1303" t="s">
        <v>789</v>
      </c>
      <c r="E1303">
        <v>1396.041185</v>
      </c>
      <c r="F1303">
        <v>227.15</v>
      </c>
      <c r="G1303">
        <v>74.340281943591705</v>
      </c>
      <c r="H1303">
        <v>-7.1515779352941999</v>
      </c>
      <c r="I1303">
        <v>-29.111726543318198</v>
      </c>
      <c r="J1303">
        <v>-8.78376094790789</v>
      </c>
      <c r="K1303">
        <v>285.72962711825397</v>
      </c>
      <c r="L1303">
        <v>267.77729275589002</v>
      </c>
      <c r="M1303">
        <v>20.636775065214302</v>
      </c>
      <c r="N1303">
        <v>1.00436499163715</v>
      </c>
      <c r="O1303">
        <v>95.905789126128099</v>
      </c>
      <c r="P1303">
        <v>105.751811594202</v>
      </c>
      <c r="Q1303">
        <v>7.6741768283218006E-2</v>
      </c>
    </row>
    <row r="1304" spans="1:17" hidden="1" x14ac:dyDescent="0.3">
      <c r="A1304" t="s">
        <v>2769</v>
      </c>
      <c r="B1304" t="s">
        <v>2770</v>
      </c>
      <c r="C1304" t="s">
        <v>3131</v>
      </c>
      <c r="D1304" t="s">
        <v>439</v>
      </c>
      <c r="E1304">
        <v>1395.359045118</v>
      </c>
      <c r="F1304">
        <v>143.72999999999999</v>
      </c>
      <c r="G1304">
        <v>-35.077297547092101</v>
      </c>
      <c r="H1304">
        <v>-10.833752986181</v>
      </c>
      <c r="I1304">
        <v>-19.4147592225086</v>
      </c>
      <c r="J1304">
        <v>-3.1673165427149201</v>
      </c>
      <c r="M1304">
        <v>26.064108645024401</v>
      </c>
      <c r="O1304">
        <v>23.147568357336599</v>
      </c>
      <c r="P1304">
        <v>2.0157569735254501</v>
      </c>
    </row>
    <row r="1305" spans="1:17" hidden="1" x14ac:dyDescent="0.3">
      <c r="A1305" t="s">
        <v>2771</v>
      </c>
      <c r="B1305" t="s">
        <v>2772</v>
      </c>
      <c r="C1305" t="s">
        <v>3131</v>
      </c>
      <c r="D1305" t="s">
        <v>48</v>
      </c>
      <c r="E1305">
        <v>1394.163</v>
      </c>
      <c r="F1305">
        <v>353.4</v>
      </c>
      <c r="G1305">
        <v>-4.9535680647434104</v>
      </c>
      <c r="H1305">
        <v>-1.4949911225054899</v>
      </c>
      <c r="I1305">
        <v>1.53561636901864</v>
      </c>
      <c r="J1305">
        <v>-1.0815765058796101</v>
      </c>
      <c r="K1305">
        <v>393.50109524485299</v>
      </c>
      <c r="L1305">
        <v>365.395101401734</v>
      </c>
      <c r="M1305">
        <v>23.158107286651301</v>
      </c>
      <c r="N1305">
        <v>0.45983127033364801</v>
      </c>
      <c r="O1305">
        <v>40.7611771363893</v>
      </c>
      <c r="P1305">
        <v>53.552031283945198</v>
      </c>
      <c r="Q1305">
        <v>6.6293686800007995E-2</v>
      </c>
    </row>
    <row r="1306" spans="1:17" hidden="1" x14ac:dyDescent="0.3">
      <c r="A1306" t="s">
        <v>2773</v>
      </c>
      <c r="B1306" t="s">
        <v>2774</v>
      </c>
      <c r="C1306" t="s">
        <v>3131</v>
      </c>
      <c r="E1306">
        <v>1382.7287133</v>
      </c>
      <c r="F1306">
        <v>319.5</v>
      </c>
      <c r="G1306">
        <v>1054.61345724386</v>
      </c>
      <c r="H1306">
        <v>-8.9311129996332408</v>
      </c>
      <c r="I1306">
        <v>109.27409354299201</v>
      </c>
      <c r="J1306">
        <v>-0.46782617092574202</v>
      </c>
      <c r="K1306">
        <v>367.67679574431901</v>
      </c>
      <c r="L1306">
        <v>269.38064461759598</v>
      </c>
      <c r="M1306">
        <v>23.1649251205593</v>
      </c>
      <c r="N1306">
        <v>0.61304577598564303</v>
      </c>
      <c r="O1306">
        <v>54.866979655712001</v>
      </c>
      <c r="P1306">
        <v>1239.62264150943</v>
      </c>
      <c r="Q1306">
        <v>0.199198806885475</v>
      </c>
    </row>
    <row r="1307" spans="1:17" hidden="1" x14ac:dyDescent="0.3">
      <c r="A1307" t="s">
        <v>2775</v>
      </c>
      <c r="B1307" t="s">
        <v>2776</v>
      </c>
      <c r="C1307" t="s">
        <v>3131</v>
      </c>
      <c r="D1307" t="s">
        <v>554</v>
      </c>
      <c r="E1307">
        <v>1381.4346227850001</v>
      </c>
      <c r="F1307">
        <v>570.15</v>
      </c>
      <c r="G1307">
        <v>4.3491436641124599</v>
      </c>
      <c r="H1307">
        <v>14.992973276611799</v>
      </c>
      <c r="I1307">
        <v>21.3269068567025</v>
      </c>
      <c r="J1307">
        <v>7.1091927618044197</v>
      </c>
      <c r="K1307">
        <v>549.17566629733096</v>
      </c>
      <c r="L1307">
        <v>509.008263486369</v>
      </c>
      <c r="M1307">
        <v>63.233899238195299</v>
      </c>
      <c r="N1307">
        <v>0.854254854284343</v>
      </c>
      <c r="O1307">
        <v>19.266859598351299</v>
      </c>
      <c r="P1307">
        <v>68.908309880017697</v>
      </c>
      <c r="Q1307">
        <v>0.15173549247965101</v>
      </c>
    </row>
    <row r="1308" spans="1:17" hidden="1" x14ac:dyDescent="0.3">
      <c r="A1308" t="s">
        <v>2777</v>
      </c>
      <c r="B1308" t="s">
        <v>2778</v>
      </c>
      <c r="C1308" t="s">
        <v>3131</v>
      </c>
      <c r="D1308" t="s">
        <v>2779</v>
      </c>
      <c r="E1308">
        <v>1379.390625</v>
      </c>
      <c r="F1308">
        <v>17.309999999999999</v>
      </c>
      <c r="G1308">
        <v>87.7171152506411</v>
      </c>
      <c r="H1308">
        <v>18.0973857220126</v>
      </c>
      <c r="I1308">
        <v>72.841006082507803</v>
      </c>
      <c r="J1308">
        <v>2.8911975927223001</v>
      </c>
      <c r="K1308">
        <v>15.913151265839399</v>
      </c>
      <c r="L1308">
        <v>14.654180923295099</v>
      </c>
      <c r="M1308">
        <v>45.077676801572501</v>
      </c>
      <c r="N1308">
        <v>1.3666239217416101</v>
      </c>
      <c r="O1308">
        <v>10.918544194107399</v>
      </c>
      <c r="P1308">
        <v>127.165354330708</v>
      </c>
      <c r="Q1308">
        <v>0.23251704761609701</v>
      </c>
    </row>
    <row r="1309" spans="1:17" hidden="1" x14ac:dyDescent="0.3">
      <c r="A1309" t="s">
        <v>2780</v>
      </c>
      <c r="B1309" t="s">
        <v>2781</v>
      </c>
      <c r="C1309" t="s">
        <v>3131</v>
      </c>
      <c r="D1309" t="s">
        <v>51</v>
      </c>
      <c r="E1309">
        <v>1372.314871325</v>
      </c>
      <c r="F1309">
        <v>284.64999999999998</v>
      </c>
      <c r="G1309">
        <v>28.8417047754645</v>
      </c>
      <c r="H1309">
        <v>-3.7249969331525898</v>
      </c>
      <c r="I1309">
        <v>-0.101803610610689</v>
      </c>
      <c r="J1309">
        <v>2.23646848344772</v>
      </c>
      <c r="K1309">
        <v>305.91612059918202</v>
      </c>
      <c r="L1309">
        <v>271.69806459079001</v>
      </c>
      <c r="M1309">
        <v>33.634713199374197</v>
      </c>
      <c r="N1309">
        <v>0.66498091995654496</v>
      </c>
      <c r="O1309">
        <v>29.878798524503701</v>
      </c>
      <c r="P1309">
        <v>53.491507144782901</v>
      </c>
      <c r="Q1309">
        <v>3.5814406396999003E-2</v>
      </c>
    </row>
    <row r="1310" spans="1:17" hidden="1" x14ac:dyDescent="0.3">
      <c r="A1310" t="s">
        <v>2782</v>
      </c>
      <c r="B1310" t="s">
        <v>2783</v>
      </c>
      <c r="C1310" t="s">
        <v>3131</v>
      </c>
      <c r="D1310" t="s">
        <v>220</v>
      </c>
      <c r="E1310">
        <v>1372.2308806799999</v>
      </c>
      <c r="F1310">
        <v>2250.6</v>
      </c>
      <c r="G1310">
        <v>129.527198047696</v>
      </c>
      <c r="H1310">
        <v>10.1878621757849</v>
      </c>
      <c r="I1310">
        <v>66.555544167786806</v>
      </c>
      <c r="J1310">
        <v>0.89021012834637303</v>
      </c>
      <c r="K1310">
        <v>2084.9539340361398</v>
      </c>
      <c r="L1310">
        <v>1541.3456833928999</v>
      </c>
      <c r="M1310">
        <v>43.9676212042367</v>
      </c>
      <c r="N1310">
        <v>0.41489230270584898</v>
      </c>
      <c r="O1310">
        <v>18.5683817648627</v>
      </c>
      <c r="P1310">
        <v>173.131067961165</v>
      </c>
      <c r="Q1310">
        <v>0.125911291148429</v>
      </c>
    </row>
    <row r="1311" spans="1:17" hidden="1" x14ac:dyDescent="0.3">
      <c r="A1311" t="s">
        <v>2784</v>
      </c>
      <c r="B1311" t="s">
        <v>2785</v>
      </c>
      <c r="C1311" t="s">
        <v>3131</v>
      </c>
      <c r="D1311" t="s">
        <v>37</v>
      </c>
      <c r="E1311">
        <v>1369.1885</v>
      </c>
      <c r="F1311">
        <v>40.700000000000003</v>
      </c>
      <c r="G1311">
        <v>-40.308559446527497</v>
      </c>
      <c r="H1311">
        <v>-0.64194521635523405</v>
      </c>
      <c r="I1311">
        <v>-28.582613225646099</v>
      </c>
      <c r="J1311">
        <v>-1.8601621586374499</v>
      </c>
      <c r="K1311">
        <v>43.597170527408302</v>
      </c>
      <c r="L1311">
        <v>44.972894173549697</v>
      </c>
      <c r="M1311">
        <v>33.555305151773503</v>
      </c>
      <c r="N1311">
        <v>0.489357361335372</v>
      </c>
      <c r="O1311">
        <v>95.061425061424998</v>
      </c>
      <c r="P1311">
        <v>12.4309392265193</v>
      </c>
      <c r="Q1311">
        <v>0.148796438834471</v>
      </c>
    </row>
    <row r="1312" spans="1:17" hidden="1" x14ac:dyDescent="0.3">
      <c r="A1312" t="s">
        <v>2786</v>
      </c>
      <c r="B1312" t="s">
        <v>2787</v>
      </c>
      <c r="C1312" t="s">
        <v>3131</v>
      </c>
      <c r="D1312" t="s">
        <v>414</v>
      </c>
      <c r="E1312">
        <v>1360.3926828000001</v>
      </c>
      <c r="F1312">
        <v>220.03</v>
      </c>
      <c r="G1312">
        <v>-39.742320738206601</v>
      </c>
      <c r="H1312">
        <v>-7.8527874079648203</v>
      </c>
      <c r="I1312">
        <v>-14.062390950919101</v>
      </c>
      <c r="J1312">
        <v>-5.9416581585945902</v>
      </c>
      <c r="K1312">
        <v>241.49944434423799</v>
      </c>
      <c r="L1312">
        <v>247.56796904149101</v>
      </c>
      <c r="M1312">
        <v>35.027886066758199</v>
      </c>
      <c r="N1312">
        <v>0.56318216481777394</v>
      </c>
      <c r="O1312">
        <v>41.776121437985701</v>
      </c>
      <c r="P1312">
        <v>7.3055352353084499</v>
      </c>
      <c r="Q1312">
        <v>9.7532086434116996E-2</v>
      </c>
    </row>
    <row r="1313" spans="1:17" hidden="1" x14ac:dyDescent="0.3">
      <c r="A1313" t="s">
        <v>2788</v>
      </c>
      <c r="B1313" t="s">
        <v>2789</v>
      </c>
      <c r="C1313" t="s">
        <v>3131</v>
      </c>
      <c r="D1313" t="s">
        <v>77</v>
      </c>
      <c r="E1313">
        <v>1350.9831203700001</v>
      </c>
      <c r="F1313">
        <v>91.65</v>
      </c>
      <c r="G1313">
        <v>-21.628170808988202</v>
      </c>
      <c r="H1313">
        <v>-0.776667672045397</v>
      </c>
      <c r="I1313">
        <v>-28.527040136742901</v>
      </c>
      <c r="J1313">
        <v>-0.34532311028634299</v>
      </c>
      <c r="K1313">
        <v>96.7131139694783</v>
      </c>
      <c r="L1313">
        <v>100.309871447864</v>
      </c>
      <c r="M1313">
        <v>42.303601748804702</v>
      </c>
      <c r="N1313">
        <v>0.72036167010309404</v>
      </c>
      <c r="O1313">
        <v>35.188216039279801</v>
      </c>
      <c r="P1313">
        <v>10.15625</v>
      </c>
      <c r="Q1313">
        <v>-1.1270858253982999E-2</v>
      </c>
    </row>
    <row r="1314" spans="1:17" hidden="1" x14ac:dyDescent="0.3">
      <c r="A1314" t="s">
        <v>2790</v>
      </c>
      <c r="B1314" t="s">
        <v>2791</v>
      </c>
      <c r="C1314" t="s">
        <v>3131</v>
      </c>
      <c r="D1314" t="s">
        <v>227</v>
      </c>
      <c r="E1314">
        <v>1349.2293924999999</v>
      </c>
      <c r="F1314">
        <v>4251.55</v>
      </c>
      <c r="G1314">
        <v>1652.46903133417</v>
      </c>
      <c r="H1314">
        <v>21.993793248571201</v>
      </c>
      <c r="I1314">
        <v>711.79246366252403</v>
      </c>
      <c r="J1314">
        <v>-5.42486654191603</v>
      </c>
      <c r="K1314">
        <v>3610.6652221111799</v>
      </c>
      <c r="L1314">
        <v>1913.60945227401</v>
      </c>
      <c r="M1314">
        <v>35.142375274640798</v>
      </c>
      <c r="N1314">
        <v>0.38334283079757497</v>
      </c>
      <c r="O1314">
        <v>15.1850501581775</v>
      </c>
      <c r="P1314">
        <v>1944.0144230769199</v>
      </c>
      <c r="Q1314">
        <v>0.34551877589411301</v>
      </c>
    </row>
    <row r="1315" spans="1:17" hidden="1" x14ac:dyDescent="0.3">
      <c r="A1315" t="s">
        <v>2792</v>
      </c>
      <c r="B1315" t="s">
        <v>2793</v>
      </c>
      <c r="C1315" t="s">
        <v>3131</v>
      </c>
      <c r="D1315" t="s">
        <v>539</v>
      </c>
      <c r="E1315">
        <v>1344.4248267299999</v>
      </c>
      <c r="F1315">
        <v>412.2</v>
      </c>
      <c r="G1315">
        <v>92.871176875290899</v>
      </c>
      <c r="H1315">
        <v>12.095188235286701</v>
      </c>
      <c r="I1315">
        <v>47.9771738369123</v>
      </c>
      <c r="J1315">
        <v>3.87524050988505</v>
      </c>
      <c r="K1315">
        <v>384.14568283751299</v>
      </c>
      <c r="L1315">
        <v>308.80410192809398</v>
      </c>
      <c r="M1315">
        <v>39.842695961460898</v>
      </c>
      <c r="N1315">
        <v>0.43046109165140301</v>
      </c>
      <c r="O1315">
        <v>10.3469189713731</v>
      </c>
      <c r="P1315">
        <v>132.88135593220301</v>
      </c>
      <c r="Q1315">
        <v>8.3113422441616999E-2</v>
      </c>
    </row>
    <row r="1316" spans="1:17" hidden="1" x14ac:dyDescent="0.3">
      <c r="A1316" t="s">
        <v>2794</v>
      </c>
      <c r="B1316" t="s">
        <v>2795</v>
      </c>
      <c r="C1316" t="s">
        <v>3131</v>
      </c>
      <c r="D1316" t="s">
        <v>21</v>
      </c>
      <c r="E1316">
        <v>1340.5647184859999</v>
      </c>
      <c r="F1316">
        <v>137.62</v>
      </c>
      <c r="G1316">
        <v>65.814899819013903</v>
      </c>
      <c r="H1316">
        <v>10.1850440063001</v>
      </c>
      <c r="I1316">
        <v>28.889181329988499</v>
      </c>
      <c r="J1316">
        <v>0.83570899846310398</v>
      </c>
      <c r="K1316">
        <v>144.531267967112</v>
      </c>
      <c r="L1316">
        <v>123.63016583634401</v>
      </c>
      <c r="M1316">
        <v>37.1921859913341</v>
      </c>
      <c r="N1316">
        <v>1.0920075472261499</v>
      </c>
      <c r="O1316">
        <v>33.919488446446699</v>
      </c>
      <c r="P1316">
        <v>89.820689655172401</v>
      </c>
      <c r="Q1316">
        <v>0.1017934962541</v>
      </c>
    </row>
    <row r="1317" spans="1:17" hidden="1" x14ac:dyDescent="0.3">
      <c r="A1317" t="s">
        <v>2796</v>
      </c>
      <c r="B1317" t="s">
        <v>2797</v>
      </c>
      <c r="C1317" t="s">
        <v>3131</v>
      </c>
      <c r="D1317" t="s">
        <v>166</v>
      </c>
      <c r="E1317">
        <v>1340.3020868999999</v>
      </c>
      <c r="F1317">
        <v>556.75</v>
      </c>
      <c r="G1317">
        <v>-66.273336293436202</v>
      </c>
      <c r="H1317">
        <v>5.8972610907488896</v>
      </c>
      <c r="I1317">
        <v>-21.600388524560199</v>
      </c>
      <c r="J1317">
        <v>10.232778641215599</v>
      </c>
      <c r="K1317">
        <v>590.68420971887303</v>
      </c>
      <c r="L1317">
        <v>667.73237124141394</v>
      </c>
      <c r="M1317">
        <v>58.051201858091098</v>
      </c>
      <c r="N1317">
        <v>2.1411028133108498</v>
      </c>
      <c r="O1317">
        <v>98.4643017512348</v>
      </c>
      <c r="P1317">
        <v>22.699724517906301</v>
      </c>
      <c r="Q1317">
        <v>-8.2464065034609998E-3</v>
      </c>
    </row>
    <row r="1318" spans="1:17" hidden="1" x14ac:dyDescent="0.3">
      <c r="A1318" t="s">
        <v>2798</v>
      </c>
      <c r="B1318" t="s">
        <v>2799</v>
      </c>
      <c r="C1318" t="s">
        <v>3131</v>
      </c>
      <c r="D1318" t="s">
        <v>133</v>
      </c>
      <c r="E1318">
        <v>1338.9986077200001</v>
      </c>
      <c r="F1318">
        <v>111.39</v>
      </c>
      <c r="G1318">
        <v>24.695185078841501</v>
      </c>
      <c r="H1318">
        <v>-10.500020928764799</v>
      </c>
      <c r="I1318">
        <v>8.1868914809577493</v>
      </c>
      <c r="J1318">
        <v>-2.6216958467923002</v>
      </c>
      <c r="K1318">
        <v>123.993050414004</v>
      </c>
      <c r="L1318">
        <v>116.35862650502099</v>
      </c>
      <c r="M1318">
        <v>23.849100311648801</v>
      </c>
      <c r="N1318">
        <v>0.630141333444314</v>
      </c>
      <c r="O1318">
        <v>35.514857707155002</v>
      </c>
      <c r="P1318">
        <v>52.172131147540902</v>
      </c>
      <c r="Q1318">
        <v>6.1785543663568997E-2</v>
      </c>
    </row>
    <row r="1319" spans="1:17" hidden="1" x14ac:dyDescent="0.3">
      <c r="A1319" t="s">
        <v>2800</v>
      </c>
      <c r="B1319" t="s">
        <v>2801</v>
      </c>
      <c r="C1319" t="s">
        <v>3131</v>
      </c>
      <c r="D1319" t="s">
        <v>253</v>
      </c>
      <c r="E1319">
        <v>1337.8218341920001</v>
      </c>
      <c r="F1319">
        <v>163.04</v>
      </c>
      <c r="G1319">
        <v>-41.636617273758702</v>
      </c>
      <c r="H1319">
        <v>-3.7075161483666799</v>
      </c>
      <c r="I1319">
        <v>-12.6292993519628</v>
      </c>
      <c r="J1319">
        <v>-3.4700850824289899</v>
      </c>
      <c r="K1319">
        <v>178.543403116196</v>
      </c>
      <c r="M1319">
        <v>18.761110971931899</v>
      </c>
      <c r="N1319">
        <v>0.241322718123642</v>
      </c>
      <c r="O1319">
        <v>34.874877330716302</v>
      </c>
      <c r="P1319">
        <v>26.682206682206601</v>
      </c>
    </row>
    <row r="1320" spans="1:17" hidden="1" x14ac:dyDescent="0.3">
      <c r="A1320" t="s">
        <v>2802</v>
      </c>
      <c r="B1320" t="s">
        <v>2803</v>
      </c>
      <c r="C1320" t="s">
        <v>3131</v>
      </c>
      <c r="D1320" t="s">
        <v>117</v>
      </c>
      <c r="E1320">
        <v>1337.75636259</v>
      </c>
      <c r="F1320">
        <v>11.17</v>
      </c>
      <c r="G1320">
        <v>11.1395751436892</v>
      </c>
      <c r="H1320">
        <v>-1.8631287511749699</v>
      </c>
      <c r="I1320">
        <v>-29.7758086096493</v>
      </c>
      <c r="J1320">
        <v>1.5912251637176</v>
      </c>
      <c r="K1320">
        <v>12.7949634869895</v>
      </c>
      <c r="L1320">
        <v>13.2014282780014</v>
      </c>
      <c r="M1320">
        <v>24.4568525122186</v>
      </c>
      <c r="N1320">
        <v>0.49331773367508602</v>
      </c>
      <c r="O1320">
        <v>64.726947179946194</v>
      </c>
      <c r="P1320">
        <v>36.219512195121901</v>
      </c>
      <c r="Q1320">
        <v>4.7579284123694998E-2</v>
      </c>
    </row>
    <row r="1321" spans="1:17" hidden="1" x14ac:dyDescent="0.3">
      <c r="A1321" t="s">
        <v>2804</v>
      </c>
      <c r="B1321" t="s">
        <v>2805</v>
      </c>
      <c r="C1321" t="s">
        <v>3131</v>
      </c>
      <c r="D1321" t="s">
        <v>125</v>
      </c>
      <c r="E1321">
        <v>1336.544963968</v>
      </c>
      <c r="F1321">
        <v>23.68</v>
      </c>
      <c r="G1321">
        <v>-20.761251302591699</v>
      </c>
      <c r="H1321">
        <v>5.3912830270968497</v>
      </c>
      <c r="I1321">
        <v>-23.608709828212898</v>
      </c>
      <c r="J1321">
        <v>-2.0480017680689799E-2</v>
      </c>
      <c r="K1321">
        <v>25.9154200109421</v>
      </c>
      <c r="L1321">
        <v>27.5182219450666</v>
      </c>
      <c r="M1321">
        <v>32.007908382954803</v>
      </c>
      <c r="N1321">
        <v>1.1792297442279001</v>
      </c>
      <c r="O1321">
        <v>66.385135135135101</v>
      </c>
      <c r="P1321">
        <v>12.761904761904701</v>
      </c>
      <c r="Q1321">
        <v>0.19271617430287699</v>
      </c>
    </row>
    <row r="1322" spans="1:17" hidden="1" x14ac:dyDescent="0.3">
      <c r="A1322" t="s">
        <v>2806</v>
      </c>
      <c r="B1322" t="s">
        <v>2807</v>
      </c>
      <c r="C1322" t="s">
        <v>3131</v>
      </c>
      <c r="D1322" t="s">
        <v>220</v>
      </c>
      <c r="E1322">
        <v>1336.386151125</v>
      </c>
      <c r="F1322">
        <v>473.95</v>
      </c>
      <c r="G1322">
        <v>81.967195610653903</v>
      </c>
      <c r="H1322">
        <v>-13.258867786604901</v>
      </c>
      <c r="I1322">
        <v>14.5091577329086</v>
      </c>
      <c r="J1322">
        <v>-1.71721271088572</v>
      </c>
      <c r="K1322">
        <v>485.70719567222898</v>
      </c>
      <c r="L1322">
        <v>415.583615372824</v>
      </c>
      <c r="M1322">
        <v>34.4151671943266</v>
      </c>
      <c r="N1322">
        <v>0.39216771400164002</v>
      </c>
      <c r="O1322">
        <v>31.163624854942501</v>
      </c>
      <c r="P1322">
        <v>113.394867176947</v>
      </c>
      <c r="Q1322">
        <v>0.12847431816001001</v>
      </c>
    </row>
    <row r="1323" spans="1:17" hidden="1" x14ac:dyDescent="0.3">
      <c r="A1323" t="s">
        <v>2808</v>
      </c>
      <c r="B1323" t="s">
        <v>2809</v>
      </c>
      <c r="C1323" t="s">
        <v>3131</v>
      </c>
      <c r="D1323" t="s">
        <v>397</v>
      </c>
      <c r="E1323">
        <v>1335.9263679999999</v>
      </c>
      <c r="F1323">
        <v>645.4</v>
      </c>
      <c r="G1323">
        <v>313.67427268008601</v>
      </c>
      <c r="H1323">
        <v>85.822001267154903</v>
      </c>
      <c r="I1323">
        <v>245.05386172002099</v>
      </c>
      <c r="J1323">
        <v>7.4496485518247102</v>
      </c>
      <c r="K1323">
        <v>419.463369907963</v>
      </c>
      <c r="L1323">
        <v>256.49543468788198</v>
      </c>
      <c r="M1323">
        <v>76.442787047250405</v>
      </c>
      <c r="N1323">
        <v>0.78255332873634798</v>
      </c>
      <c r="O1323">
        <v>6.4223737217229599</v>
      </c>
      <c r="P1323">
        <v>378.07407407407402</v>
      </c>
    </row>
    <row r="1324" spans="1:17" hidden="1" x14ac:dyDescent="0.3">
      <c r="A1324" t="s">
        <v>2810</v>
      </c>
      <c r="B1324" t="s">
        <v>2811</v>
      </c>
      <c r="C1324" t="s">
        <v>3131</v>
      </c>
      <c r="D1324" t="s">
        <v>60</v>
      </c>
      <c r="E1324">
        <v>1323.716897216</v>
      </c>
      <c r="F1324">
        <v>185.92</v>
      </c>
      <c r="G1324">
        <v>-57.518104312469298</v>
      </c>
      <c r="H1324">
        <v>-11.129721034240999</v>
      </c>
      <c r="I1324">
        <v>-32.368249073482701</v>
      </c>
      <c r="J1324">
        <v>-6.5572533921286498</v>
      </c>
      <c r="K1324">
        <v>217.326403670145</v>
      </c>
      <c r="M1324">
        <v>11.3053830027338</v>
      </c>
      <c r="N1324">
        <v>0.78431198447591</v>
      </c>
      <c r="O1324">
        <v>59.504087779690202</v>
      </c>
      <c r="P1324">
        <v>2.4352617079889698</v>
      </c>
    </row>
    <row r="1325" spans="1:17" hidden="1" x14ac:dyDescent="0.3">
      <c r="A1325" t="s">
        <v>2812</v>
      </c>
      <c r="B1325" t="s">
        <v>2813</v>
      </c>
      <c r="C1325" t="s">
        <v>3131</v>
      </c>
      <c r="D1325" t="s">
        <v>192</v>
      </c>
      <c r="E1325">
        <v>1318.4</v>
      </c>
      <c r="F1325">
        <v>131.84</v>
      </c>
      <c r="G1325">
        <v>132.32922886346299</v>
      </c>
      <c r="H1325">
        <v>19.053754836265501</v>
      </c>
      <c r="I1325">
        <v>49.281850598612202</v>
      </c>
      <c r="J1325">
        <v>9.4757453604761608</v>
      </c>
      <c r="K1325">
        <v>121.34651036571999</v>
      </c>
      <c r="L1325">
        <v>98.318071682099202</v>
      </c>
      <c r="M1325">
        <v>49.220193374484197</v>
      </c>
      <c r="N1325">
        <v>0.84997468622005001</v>
      </c>
      <c r="O1325">
        <v>10.512742718446599</v>
      </c>
      <c r="P1325">
        <v>161.06930693069299</v>
      </c>
      <c r="Q1325">
        <v>8.6553440068348003E-2</v>
      </c>
    </row>
    <row r="1326" spans="1:17" hidden="1" x14ac:dyDescent="0.3">
      <c r="A1326" t="s">
        <v>2814</v>
      </c>
      <c r="B1326" t="s">
        <v>2815</v>
      </c>
      <c r="C1326" t="s">
        <v>3131</v>
      </c>
      <c r="D1326" t="s">
        <v>51</v>
      </c>
      <c r="E1326">
        <v>1312.1684961420001</v>
      </c>
      <c r="F1326">
        <v>124.61</v>
      </c>
      <c r="G1326">
        <v>35.226608694790997</v>
      </c>
      <c r="H1326">
        <v>5.28852037783731</v>
      </c>
      <c r="I1326">
        <v>-1.8140088443476099</v>
      </c>
      <c r="J1326">
        <v>5.8806821252032</v>
      </c>
      <c r="K1326">
        <v>126.791525774834</v>
      </c>
      <c r="L1326">
        <v>117.26485141082701</v>
      </c>
      <c r="M1326">
        <v>40.349707869570402</v>
      </c>
      <c r="N1326">
        <v>0.771673667752244</v>
      </c>
      <c r="O1326">
        <v>20.054570259208699</v>
      </c>
      <c r="P1326">
        <v>61.098901098901102</v>
      </c>
      <c r="Q1326">
        <v>2.808899086965E-3</v>
      </c>
    </row>
    <row r="1327" spans="1:17" hidden="1" x14ac:dyDescent="0.3">
      <c r="A1327" t="s">
        <v>2816</v>
      </c>
      <c r="B1327" t="s">
        <v>2817</v>
      </c>
      <c r="C1327" t="s">
        <v>3131</v>
      </c>
      <c r="D1327" t="s">
        <v>24</v>
      </c>
      <c r="E1327">
        <v>1311.287995765</v>
      </c>
      <c r="F1327">
        <v>290.95</v>
      </c>
      <c r="G1327">
        <v>-58.419463518797599</v>
      </c>
      <c r="H1327">
        <v>3.5887086236211201</v>
      </c>
      <c r="I1327">
        <v>-25.191506946400299</v>
      </c>
      <c r="J1327">
        <v>0.96112990412755495</v>
      </c>
      <c r="K1327">
        <v>303.04443194294402</v>
      </c>
      <c r="M1327">
        <v>34.922510994569997</v>
      </c>
      <c r="N1327">
        <v>0.46500923700742702</v>
      </c>
      <c r="O1327">
        <v>61.196081800996701</v>
      </c>
      <c r="P1327">
        <v>1.0067696580454699</v>
      </c>
    </row>
    <row r="1328" spans="1:17" hidden="1" x14ac:dyDescent="0.3">
      <c r="A1328" t="s">
        <v>2818</v>
      </c>
      <c r="B1328" t="s">
        <v>2819</v>
      </c>
      <c r="C1328" t="s">
        <v>3131</v>
      </c>
      <c r="D1328" t="s">
        <v>117</v>
      </c>
      <c r="E1328">
        <v>1301.6197275</v>
      </c>
      <c r="F1328">
        <v>469.25</v>
      </c>
      <c r="G1328">
        <v>53.626225313004099</v>
      </c>
      <c r="H1328">
        <v>-11.9860774347225</v>
      </c>
      <c r="I1328">
        <v>-20.231616175393999</v>
      </c>
      <c r="J1328">
        <v>-6.2836277953888402</v>
      </c>
      <c r="K1328">
        <v>550.18822229458101</v>
      </c>
      <c r="L1328">
        <v>510.64834803713597</v>
      </c>
      <c r="M1328">
        <v>19.524423172551799</v>
      </c>
      <c r="N1328">
        <v>0.538432941406772</v>
      </c>
      <c r="O1328">
        <v>43.420351624933403</v>
      </c>
      <c r="P1328">
        <v>80.515483746874395</v>
      </c>
      <c r="Q1328">
        <v>0.12777513700704099</v>
      </c>
    </row>
    <row r="1329" spans="1:17" hidden="1" x14ac:dyDescent="0.3">
      <c r="A1329" t="s">
        <v>2820</v>
      </c>
      <c r="B1329" t="s">
        <v>2821</v>
      </c>
      <c r="C1329" t="s">
        <v>3131</v>
      </c>
      <c r="D1329" t="s">
        <v>1370</v>
      </c>
      <c r="E1329">
        <v>1300.6705959999999</v>
      </c>
      <c r="F1329">
        <v>290.2</v>
      </c>
      <c r="G1329">
        <v>-6.3333859787895603</v>
      </c>
      <c r="H1329">
        <v>-3.9409579702014699</v>
      </c>
      <c r="I1329">
        <v>-5.17303368673051</v>
      </c>
      <c r="J1329">
        <v>-3.7595960580713501</v>
      </c>
      <c r="K1329">
        <v>309.88740408338799</v>
      </c>
      <c r="L1329">
        <v>281.72443056762501</v>
      </c>
      <c r="M1329">
        <v>30.527882333468199</v>
      </c>
      <c r="N1329">
        <v>0.30396769793992401</v>
      </c>
      <c r="O1329">
        <v>37.491385251550597</v>
      </c>
      <c r="P1329">
        <v>37.470393178588303</v>
      </c>
    </row>
    <row r="1330" spans="1:17" hidden="1" x14ac:dyDescent="0.3">
      <c r="A1330" t="s">
        <v>2822</v>
      </c>
      <c r="B1330" t="s">
        <v>2823</v>
      </c>
      <c r="C1330" t="s">
        <v>3131</v>
      </c>
      <c r="D1330" t="s">
        <v>268</v>
      </c>
      <c r="E1330">
        <v>1300.4620670500001</v>
      </c>
      <c r="F1330">
        <v>95.95</v>
      </c>
      <c r="G1330">
        <v>-31.740605337594101</v>
      </c>
      <c r="H1330">
        <v>-3.2557539344978301</v>
      </c>
      <c r="I1330">
        <v>-18.9571791748725</v>
      </c>
      <c r="J1330">
        <v>-0.84379632551769901</v>
      </c>
      <c r="K1330">
        <v>109.069267559281</v>
      </c>
      <c r="L1330">
        <v>110.839663703751</v>
      </c>
      <c r="M1330">
        <v>21.231549870931499</v>
      </c>
      <c r="N1330">
        <v>0.47760157371406398</v>
      </c>
      <c r="O1330">
        <v>34.434601354872299</v>
      </c>
      <c r="P1330">
        <v>4.2934782608695601</v>
      </c>
      <c r="Q1330">
        <v>-6.2404408813025003E-2</v>
      </c>
    </row>
    <row r="1331" spans="1:17" hidden="1" x14ac:dyDescent="0.3">
      <c r="A1331" t="s">
        <v>2824</v>
      </c>
      <c r="B1331" t="s">
        <v>2825</v>
      </c>
      <c r="C1331" t="s">
        <v>3131</v>
      </c>
      <c r="D1331" t="s">
        <v>117</v>
      </c>
      <c r="E1331">
        <v>1300.0993929599999</v>
      </c>
      <c r="F1331">
        <v>57.76</v>
      </c>
      <c r="G1331">
        <v>35.805350544758703</v>
      </c>
      <c r="H1331">
        <v>-6.7069195090456297</v>
      </c>
      <c r="I1331">
        <v>-15.074364380722599</v>
      </c>
      <c r="J1331">
        <v>-1.400621699097</v>
      </c>
      <c r="K1331">
        <v>66.501473301606893</v>
      </c>
      <c r="L1331">
        <v>62.467023413822901</v>
      </c>
      <c r="M1331">
        <v>16.906484061759301</v>
      </c>
      <c r="N1331">
        <v>0.26812879560629999</v>
      </c>
      <c r="O1331">
        <v>48.891966759002699</v>
      </c>
      <c r="P1331">
        <v>60.221914008321697</v>
      </c>
      <c r="Q1331">
        <v>4.9657133768715001E-2</v>
      </c>
    </row>
    <row r="1332" spans="1:17" hidden="1" x14ac:dyDescent="0.3">
      <c r="A1332" t="s">
        <v>2826</v>
      </c>
      <c r="B1332" t="s">
        <v>2827</v>
      </c>
      <c r="C1332" t="s">
        <v>3131</v>
      </c>
      <c r="D1332" t="s">
        <v>626</v>
      </c>
      <c r="E1332">
        <v>1299.0153683599999</v>
      </c>
      <c r="F1332">
        <v>21.87</v>
      </c>
      <c r="G1332">
        <v>46.305350544758703</v>
      </c>
      <c r="H1332">
        <v>72.443378250479796</v>
      </c>
      <c r="I1332">
        <v>90.164504501896602</v>
      </c>
      <c r="J1332">
        <v>5.6821661831627499E-2</v>
      </c>
      <c r="K1332">
        <v>17.7893584112899</v>
      </c>
      <c r="L1332">
        <v>14.789411789889099</v>
      </c>
      <c r="M1332">
        <v>43.868083991435903</v>
      </c>
      <c r="N1332">
        <v>0.54129108798400405</v>
      </c>
      <c r="O1332">
        <v>20.4846822130772</v>
      </c>
      <c r="P1332">
        <v>118.7</v>
      </c>
      <c r="Q1332">
        <v>6.0206974751855998E-2</v>
      </c>
    </row>
    <row r="1333" spans="1:17" hidden="1" x14ac:dyDescent="0.3">
      <c r="A1333" t="s">
        <v>2828</v>
      </c>
      <c r="B1333" t="s">
        <v>2829</v>
      </c>
      <c r="C1333" t="s">
        <v>3131</v>
      </c>
      <c r="D1333" t="s">
        <v>227</v>
      </c>
      <c r="E1333">
        <v>1295.6215236</v>
      </c>
      <c r="F1333">
        <v>339</v>
      </c>
      <c r="G1333">
        <v>-49.344342729863897</v>
      </c>
      <c r="H1333">
        <v>5.2402511461421097</v>
      </c>
      <c r="I1333">
        <v>-31.924971881966101</v>
      </c>
      <c r="J1333">
        <v>-2.5688080496968002</v>
      </c>
      <c r="K1333">
        <v>378.33105300960699</v>
      </c>
      <c r="L1333">
        <v>436.88391374210801</v>
      </c>
      <c r="M1333">
        <v>19.5603921461833</v>
      </c>
      <c r="N1333">
        <v>0.349379391705612</v>
      </c>
      <c r="O1333">
        <v>87.433628318583999</v>
      </c>
      <c r="P1333">
        <v>0.35523978685612001</v>
      </c>
    </row>
    <row r="1334" spans="1:17" hidden="1" x14ac:dyDescent="0.3">
      <c r="A1334" t="s">
        <v>2830</v>
      </c>
      <c r="B1334" t="s">
        <v>2831</v>
      </c>
      <c r="C1334" t="s">
        <v>3131</v>
      </c>
      <c r="D1334" t="s">
        <v>48</v>
      </c>
      <c r="E1334">
        <v>1291.2563035399901</v>
      </c>
      <c r="F1334">
        <v>225.97</v>
      </c>
      <c r="G1334">
        <v>204.65915045888499</v>
      </c>
      <c r="H1334">
        <v>4.3501611169741699</v>
      </c>
      <c r="I1334">
        <v>39.5935926161875</v>
      </c>
      <c r="J1334">
        <v>-1.1066149143250299</v>
      </c>
      <c r="K1334">
        <v>206.43749533027</v>
      </c>
      <c r="L1334">
        <v>147.59647171378299</v>
      </c>
      <c r="M1334">
        <v>41.541877234996797</v>
      </c>
      <c r="N1334">
        <v>0.31577701403355402</v>
      </c>
      <c r="O1334">
        <v>20.188520600079599</v>
      </c>
      <c r="P1334">
        <v>251.15773115773101</v>
      </c>
      <c r="Q1334">
        <v>0.13780251686898701</v>
      </c>
    </row>
    <row r="1335" spans="1:17" hidden="1" x14ac:dyDescent="0.3">
      <c r="A1335" t="s">
        <v>2832</v>
      </c>
      <c r="B1335" t="s">
        <v>2833</v>
      </c>
      <c r="C1335" t="s">
        <v>3131</v>
      </c>
      <c r="D1335" t="s">
        <v>51</v>
      </c>
      <c r="E1335">
        <v>1290.4152263999999</v>
      </c>
      <c r="F1335">
        <v>644.25</v>
      </c>
      <c r="G1335">
        <v>11.7718960724753</v>
      </c>
      <c r="H1335">
        <v>-4.6870943658382602</v>
      </c>
      <c r="I1335">
        <v>-0.50523851110630702</v>
      </c>
      <c r="J1335">
        <v>1.1690252259193401</v>
      </c>
      <c r="K1335">
        <v>686.09490305615702</v>
      </c>
      <c r="L1335">
        <v>637.16793230028804</v>
      </c>
      <c r="M1335">
        <v>24.6453263106274</v>
      </c>
      <c r="N1335">
        <v>0.45927495906799498</v>
      </c>
      <c r="O1335">
        <v>26.014745828482699</v>
      </c>
      <c r="P1335">
        <v>36.493644067796602</v>
      </c>
      <c r="Q1335">
        <v>6.4556161699963005E-2</v>
      </c>
    </row>
    <row r="1336" spans="1:17" hidden="1" x14ac:dyDescent="0.3">
      <c r="A1336" t="s">
        <v>2834</v>
      </c>
      <c r="B1336" t="s">
        <v>2835</v>
      </c>
      <c r="C1336" t="s">
        <v>3131</v>
      </c>
      <c r="D1336" t="s">
        <v>48</v>
      </c>
      <c r="E1336">
        <v>1290.20610618</v>
      </c>
      <c r="F1336">
        <v>217.4</v>
      </c>
      <c r="G1336">
        <v>269.34490429729402</v>
      </c>
      <c r="H1336">
        <v>-13.722389672235799</v>
      </c>
      <c r="I1336">
        <v>71.983362282089402</v>
      </c>
      <c r="J1336">
        <v>-7.5659327659828604</v>
      </c>
      <c r="K1336">
        <v>242.836553087309</v>
      </c>
      <c r="L1336">
        <v>176.11156959772401</v>
      </c>
      <c r="M1336">
        <v>19.9192507824032</v>
      </c>
      <c r="N1336">
        <v>0.26858139955443799</v>
      </c>
      <c r="O1336">
        <v>39.328426862925397</v>
      </c>
      <c r="P1336">
        <v>313.70123691722102</v>
      </c>
      <c r="Q1336">
        <v>0.21291625010998</v>
      </c>
    </row>
    <row r="1337" spans="1:17" hidden="1" x14ac:dyDescent="0.3">
      <c r="A1337" t="s">
        <v>2836</v>
      </c>
      <c r="B1337" t="s">
        <v>2837</v>
      </c>
      <c r="C1337" t="s">
        <v>3131</v>
      </c>
      <c r="D1337" t="s">
        <v>404</v>
      </c>
      <c r="E1337">
        <v>1288.2525722360001</v>
      </c>
      <c r="F1337">
        <v>32.06</v>
      </c>
      <c r="G1337">
        <v>18.865826420502302</v>
      </c>
      <c r="H1337">
        <v>-0.56191058949168304</v>
      </c>
      <c r="I1337">
        <v>-27.461650936336699</v>
      </c>
      <c r="J1337">
        <v>-2.73540839470843</v>
      </c>
      <c r="K1337">
        <v>35.942248642925399</v>
      </c>
      <c r="L1337">
        <v>35.368189250591001</v>
      </c>
      <c r="M1337">
        <v>31.135013274476599</v>
      </c>
      <c r="N1337">
        <v>0.64221625689627104</v>
      </c>
      <c r="O1337">
        <v>45.0405489706799</v>
      </c>
      <c r="P1337">
        <v>57.156862745098003</v>
      </c>
      <c r="Q1337">
        <v>-3.1662535619385E-2</v>
      </c>
    </row>
    <row r="1338" spans="1:17" hidden="1" x14ac:dyDescent="0.3">
      <c r="A1338" t="s">
        <v>2838</v>
      </c>
      <c r="B1338" t="s">
        <v>2839</v>
      </c>
      <c r="C1338" t="s">
        <v>3131</v>
      </c>
      <c r="D1338" t="s">
        <v>253</v>
      </c>
      <c r="E1338">
        <v>1286.74065</v>
      </c>
      <c r="F1338">
        <v>78.98</v>
      </c>
      <c r="G1338">
        <v>-23.386524786035</v>
      </c>
      <c r="H1338">
        <v>0.53038104873998304</v>
      </c>
      <c r="I1338">
        <v>-23.319985441771099</v>
      </c>
      <c r="J1338">
        <v>1.22808604405819</v>
      </c>
      <c r="K1338">
        <v>83.715499957556901</v>
      </c>
      <c r="L1338">
        <v>84.652070354759502</v>
      </c>
      <c r="M1338">
        <v>22.929146016710799</v>
      </c>
      <c r="N1338">
        <v>0.38455865864220401</v>
      </c>
      <c r="O1338">
        <v>32.881742213218502</v>
      </c>
      <c r="P1338">
        <v>14.463768115942001</v>
      </c>
      <c r="Q1338">
        <v>3.7029202042480002E-3</v>
      </c>
    </row>
    <row r="1339" spans="1:17" hidden="1" x14ac:dyDescent="0.3">
      <c r="A1339" t="s">
        <v>2840</v>
      </c>
      <c r="B1339" t="s">
        <v>2841</v>
      </c>
      <c r="C1339" t="s">
        <v>3131</v>
      </c>
      <c r="D1339" t="s">
        <v>366</v>
      </c>
      <c r="E1339">
        <v>1286.0999999999999</v>
      </c>
      <c r="F1339">
        <v>42.87</v>
      </c>
      <c r="G1339">
        <v>-16.8690316341483</v>
      </c>
      <c r="H1339">
        <v>10.354994745216301</v>
      </c>
      <c r="I1339">
        <v>8.7005460701536208</v>
      </c>
      <c r="J1339">
        <v>7.6496516990024901</v>
      </c>
      <c r="K1339">
        <v>43.346017751955898</v>
      </c>
      <c r="M1339">
        <v>51.308314844669098</v>
      </c>
      <c r="N1339">
        <v>1.0689066169948001</v>
      </c>
      <c r="O1339">
        <v>31.933753207371101</v>
      </c>
      <c r="P1339">
        <v>42.899999999999899</v>
      </c>
    </row>
    <row r="1340" spans="1:17" hidden="1" x14ac:dyDescent="0.3">
      <c r="A1340" t="s">
        <v>2842</v>
      </c>
      <c r="B1340" t="s">
        <v>2843</v>
      </c>
      <c r="C1340" t="s">
        <v>3131</v>
      </c>
      <c r="D1340" t="s">
        <v>83</v>
      </c>
      <c r="E1340">
        <v>1280.5440000000001</v>
      </c>
      <c r="F1340">
        <v>800</v>
      </c>
      <c r="G1340">
        <v>-28.506416294600999</v>
      </c>
      <c r="H1340">
        <v>-1.3981741485824699</v>
      </c>
      <c r="I1340">
        <v>-6.9974203312610399</v>
      </c>
      <c r="J1340">
        <v>-2.2581855612724202</v>
      </c>
      <c r="K1340">
        <v>836.26053653281099</v>
      </c>
      <c r="L1340">
        <v>820.52881218859898</v>
      </c>
      <c r="M1340">
        <v>35.931417040783003</v>
      </c>
      <c r="N1340">
        <v>0.39628238995106801</v>
      </c>
      <c r="O1340">
        <v>30.8</v>
      </c>
      <c r="P1340">
        <v>14.637816149602299</v>
      </c>
      <c r="Q1340">
        <v>-7.7863386798001005E-2</v>
      </c>
    </row>
    <row r="1341" spans="1:17" hidden="1" x14ac:dyDescent="0.3">
      <c r="A1341" t="s">
        <v>2844</v>
      </c>
      <c r="B1341" t="s">
        <v>2845</v>
      </c>
      <c r="C1341" t="s">
        <v>3131</v>
      </c>
      <c r="D1341" t="s">
        <v>192</v>
      </c>
      <c r="E1341">
        <v>1278.5785350000001</v>
      </c>
      <c r="F1341">
        <v>94.51</v>
      </c>
      <c r="G1341">
        <v>-5.1516848628904297</v>
      </c>
      <c r="H1341">
        <v>-9.7002484932414106</v>
      </c>
      <c r="I1341">
        <v>-38.206294507292597</v>
      </c>
      <c r="J1341">
        <v>-3.9443692612043999</v>
      </c>
      <c r="K1341">
        <v>113.72504416501199</v>
      </c>
      <c r="L1341">
        <v>116.143484524288</v>
      </c>
      <c r="M1341">
        <v>16.785553582657201</v>
      </c>
      <c r="N1341">
        <v>0.51381486781880503</v>
      </c>
      <c r="O1341">
        <v>66.119987302930895</v>
      </c>
      <c r="P1341">
        <v>17.040247678018499</v>
      </c>
      <c r="Q1341">
        <v>7.9475703895833E-2</v>
      </c>
    </row>
    <row r="1342" spans="1:17" hidden="1" x14ac:dyDescent="0.3">
      <c r="A1342" t="s">
        <v>2846</v>
      </c>
      <c r="B1342" t="s">
        <v>2847</v>
      </c>
      <c r="C1342" t="s">
        <v>3131</v>
      </c>
      <c r="D1342" t="s">
        <v>2779</v>
      </c>
      <c r="E1342">
        <v>1277.3834538999999</v>
      </c>
      <c r="F1342">
        <v>1220</v>
      </c>
      <c r="G1342">
        <v>383.50878142974398</v>
      </c>
      <c r="H1342">
        <v>-17.802862848276401</v>
      </c>
      <c r="I1342">
        <v>74.937531925052198</v>
      </c>
      <c r="J1342">
        <v>-6.0012755255572703</v>
      </c>
      <c r="K1342">
        <v>1443.1228792731899</v>
      </c>
      <c r="L1342">
        <v>1025.65408300642</v>
      </c>
      <c r="M1342">
        <v>18.445527471763601</v>
      </c>
      <c r="N1342">
        <v>0.55782730782730705</v>
      </c>
      <c r="O1342">
        <v>48.315573770491802</v>
      </c>
      <c r="P1342">
        <v>409.60735171261399</v>
      </c>
    </row>
    <row r="1343" spans="1:17" hidden="1" x14ac:dyDescent="0.3">
      <c r="A1343" t="s">
        <v>2848</v>
      </c>
      <c r="B1343" t="s">
        <v>2849</v>
      </c>
      <c r="C1343" t="s">
        <v>3131</v>
      </c>
      <c r="D1343" t="s">
        <v>280</v>
      </c>
      <c r="E1343">
        <v>1276.382215458</v>
      </c>
      <c r="F1343">
        <v>23.03</v>
      </c>
      <c r="G1343">
        <v>-44.1411508984581</v>
      </c>
      <c r="H1343">
        <v>-7.7591118378557198</v>
      </c>
      <c r="I1343">
        <v>-33.049894988386797</v>
      </c>
      <c r="J1343">
        <v>-7.9936992801985198</v>
      </c>
      <c r="K1343">
        <v>27.824493569728499</v>
      </c>
      <c r="L1343">
        <v>30.499965236617498</v>
      </c>
      <c r="M1343">
        <v>14.0294658322107</v>
      </c>
      <c r="N1343">
        <v>0.50076892667820105</v>
      </c>
      <c r="O1343">
        <v>98.871037776812798</v>
      </c>
      <c r="P1343">
        <v>2.3555555555555499</v>
      </c>
      <c r="Q1343">
        <v>-3.9699320871536999E-2</v>
      </c>
    </row>
    <row r="1344" spans="1:17" hidden="1" x14ac:dyDescent="0.3">
      <c r="A1344" t="s">
        <v>2850</v>
      </c>
      <c r="B1344" t="s">
        <v>2851</v>
      </c>
      <c r="C1344" t="s">
        <v>3131</v>
      </c>
      <c r="D1344" t="s">
        <v>1002</v>
      </c>
      <c r="E1344">
        <v>1275.1233925899901</v>
      </c>
      <c r="F1344">
        <v>195.01</v>
      </c>
      <c r="G1344">
        <v>-47.761918225889197</v>
      </c>
      <c r="H1344">
        <v>-1.5604411906884701</v>
      </c>
      <c r="I1344">
        <v>-23.786286475746198</v>
      </c>
      <c r="J1344">
        <v>-2.4922040369701302</v>
      </c>
      <c r="K1344">
        <v>214.58351311608601</v>
      </c>
      <c r="L1344">
        <v>227.13532434982599</v>
      </c>
      <c r="M1344">
        <v>15.1633773214686</v>
      </c>
      <c r="N1344">
        <v>0.44717582783885101</v>
      </c>
      <c r="O1344">
        <v>47.864212091687598</v>
      </c>
      <c r="P1344">
        <v>2.0460491889063399</v>
      </c>
      <c r="Q1344">
        <v>-4.5090287712783998E-2</v>
      </c>
    </row>
    <row r="1345" spans="1:17" hidden="1" x14ac:dyDescent="0.3">
      <c r="A1345" t="s">
        <v>2852</v>
      </c>
      <c r="B1345" t="s">
        <v>2853</v>
      </c>
      <c r="C1345" t="s">
        <v>3131</v>
      </c>
      <c r="D1345" t="s">
        <v>2854</v>
      </c>
      <c r="E1345">
        <v>1272.3707101489999</v>
      </c>
      <c r="F1345">
        <v>36.47</v>
      </c>
      <c r="G1345">
        <v>-22.1888308676435</v>
      </c>
      <c r="H1345">
        <v>-12.9467293927146</v>
      </c>
      <c r="I1345">
        <v>9.0401031208965499</v>
      </c>
      <c r="J1345">
        <v>1.0888887904135001</v>
      </c>
      <c r="K1345">
        <v>36.535736085562199</v>
      </c>
      <c r="L1345">
        <v>34.526907726079898</v>
      </c>
      <c r="M1345">
        <v>35.875554166901999</v>
      </c>
      <c r="N1345">
        <v>1.0237715275091901</v>
      </c>
      <c r="O1345">
        <v>42.582944886207798</v>
      </c>
      <c r="P1345">
        <v>40.269230769230703</v>
      </c>
      <c r="Q1345">
        <v>0.153257698369058</v>
      </c>
    </row>
    <row r="1346" spans="1:17" hidden="1" x14ac:dyDescent="0.3">
      <c r="A1346" t="s">
        <v>2855</v>
      </c>
      <c r="B1346" t="s">
        <v>2856</v>
      </c>
      <c r="C1346" t="s">
        <v>3131</v>
      </c>
      <c r="D1346" t="s">
        <v>146</v>
      </c>
      <c r="E1346">
        <v>1271.520691936</v>
      </c>
      <c r="F1346">
        <v>146.38999999999999</v>
      </c>
      <c r="G1346">
        <v>28.063896895236098</v>
      </c>
      <c r="H1346">
        <v>-8.7746198592461102</v>
      </c>
      <c r="I1346">
        <v>-29.980114904061601</v>
      </c>
      <c r="J1346">
        <v>-1.4753836544030099</v>
      </c>
      <c r="K1346">
        <v>166.694735696024</v>
      </c>
      <c r="L1346">
        <v>166.276110514371</v>
      </c>
      <c r="M1346">
        <v>17.871604518061201</v>
      </c>
      <c r="N1346">
        <v>0.40608972645802099</v>
      </c>
      <c r="O1346">
        <v>82.765216203292596</v>
      </c>
      <c r="P1346">
        <v>61.133736929003803</v>
      </c>
      <c r="Q1346">
        <v>7.2158804802390994E-2</v>
      </c>
    </row>
    <row r="1347" spans="1:17" hidden="1" x14ac:dyDescent="0.3">
      <c r="A1347" t="s">
        <v>2857</v>
      </c>
      <c r="B1347" t="s">
        <v>2858</v>
      </c>
      <c r="C1347" t="s">
        <v>3131</v>
      </c>
      <c r="D1347" t="s">
        <v>539</v>
      </c>
      <c r="E1347">
        <v>1269.2476991999999</v>
      </c>
      <c r="F1347">
        <v>7580</v>
      </c>
      <c r="G1347">
        <v>90.383294461079103</v>
      </c>
      <c r="H1347">
        <v>29.3949164870793</v>
      </c>
      <c r="I1347">
        <v>23.4209332449872</v>
      </c>
      <c r="J1347">
        <v>11.8295028830057</v>
      </c>
      <c r="K1347">
        <v>6746.4102797830701</v>
      </c>
      <c r="L1347">
        <v>5706.0335779209599</v>
      </c>
      <c r="M1347">
        <v>60.489154981417002</v>
      </c>
      <c r="N1347">
        <v>2.01630811936155</v>
      </c>
      <c r="O1347">
        <v>9.4986807387862804</v>
      </c>
      <c r="P1347">
        <v>118.95490915393199</v>
      </c>
      <c r="Q1347">
        <v>0.200730901897893</v>
      </c>
    </row>
    <row r="1348" spans="1:17" hidden="1" x14ac:dyDescent="0.3">
      <c r="A1348" t="s">
        <v>2859</v>
      </c>
      <c r="B1348" t="s">
        <v>2860</v>
      </c>
      <c r="C1348" t="s">
        <v>3131</v>
      </c>
      <c r="D1348" t="s">
        <v>366</v>
      </c>
      <c r="E1348">
        <v>1267.8</v>
      </c>
      <c r="F1348">
        <v>211.3</v>
      </c>
      <c r="G1348">
        <v>-8.5529912067370795</v>
      </c>
      <c r="H1348">
        <v>-12.8655821877138</v>
      </c>
      <c r="I1348">
        <v>37.276559106026198</v>
      </c>
      <c r="J1348">
        <v>-5.4145146371595496</v>
      </c>
      <c r="K1348">
        <v>238.86984928163801</v>
      </c>
      <c r="L1348">
        <v>209.55346883827099</v>
      </c>
      <c r="M1348">
        <v>24.435529295071799</v>
      </c>
      <c r="N1348">
        <v>0.39316909824357199</v>
      </c>
      <c r="O1348">
        <v>36.772361571225701</v>
      </c>
      <c r="P1348">
        <v>86.991150442477803</v>
      </c>
      <c r="Q1348">
        <v>-8.8417547220039999E-2</v>
      </c>
    </row>
    <row r="1349" spans="1:17" hidden="1" x14ac:dyDescent="0.3">
      <c r="A1349" t="s">
        <v>2861</v>
      </c>
      <c r="B1349" t="s">
        <v>2862</v>
      </c>
      <c r="C1349" t="s">
        <v>3131</v>
      </c>
      <c r="D1349" t="s">
        <v>268</v>
      </c>
      <c r="E1349">
        <v>1264.3931976049901</v>
      </c>
      <c r="F1349">
        <v>134.44999999999999</v>
      </c>
      <c r="G1349">
        <v>23.833588447458599</v>
      </c>
      <c r="H1349">
        <v>-10.441280707561599</v>
      </c>
      <c r="I1349">
        <v>12.8883860299551</v>
      </c>
      <c r="J1349">
        <v>-0.74316730824570498</v>
      </c>
      <c r="K1349">
        <v>146.60127259577001</v>
      </c>
      <c r="L1349">
        <v>126.21984226994</v>
      </c>
      <c r="M1349">
        <v>25.023446536092798</v>
      </c>
      <c r="N1349">
        <v>0.26166204354743999</v>
      </c>
      <c r="O1349">
        <v>32.391223503161001</v>
      </c>
      <c r="P1349">
        <v>64.163614163614099</v>
      </c>
      <c r="Q1349">
        <v>1.063678105262E-3</v>
      </c>
    </row>
    <row r="1350" spans="1:17" hidden="1" x14ac:dyDescent="0.3">
      <c r="A1350" t="s">
        <v>2863</v>
      </c>
      <c r="B1350" t="s">
        <v>2864</v>
      </c>
      <c r="C1350" t="s">
        <v>3131</v>
      </c>
      <c r="D1350" t="s">
        <v>268</v>
      </c>
      <c r="E1350">
        <v>1259.9097875</v>
      </c>
      <c r="F1350">
        <v>211.25</v>
      </c>
      <c r="G1350">
        <v>47.577814512760902</v>
      </c>
      <c r="H1350">
        <v>5.1769753190134598</v>
      </c>
      <c r="I1350">
        <v>47.794156806684803</v>
      </c>
      <c r="J1350">
        <v>-4.1562167067537397</v>
      </c>
      <c r="K1350">
        <v>216.050920684907</v>
      </c>
      <c r="L1350">
        <v>171.137116449237</v>
      </c>
      <c r="M1350">
        <v>32.485552605889502</v>
      </c>
      <c r="N1350">
        <v>0.44205091241135602</v>
      </c>
      <c r="O1350">
        <v>26.589349112426</v>
      </c>
      <c r="P1350">
        <v>95.330559408229306</v>
      </c>
      <c r="Q1350">
        <v>0.14072421629738399</v>
      </c>
    </row>
    <row r="1351" spans="1:17" hidden="1" x14ac:dyDescent="0.3">
      <c r="A1351" t="s">
        <v>2865</v>
      </c>
      <c r="B1351" t="s">
        <v>2866</v>
      </c>
      <c r="C1351" t="s">
        <v>3131</v>
      </c>
      <c r="D1351" t="s">
        <v>1370</v>
      </c>
      <c r="E1351">
        <v>1259.7021305999999</v>
      </c>
      <c r="F1351">
        <v>182.01</v>
      </c>
      <c r="G1351">
        <v>-53.1572945282742</v>
      </c>
      <c r="H1351">
        <v>-5.7722843795996903</v>
      </c>
      <c r="I1351">
        <v>-39.124216393815601</v>
      </c>
      <c r="J1351">
        <v>-5.5421868849659797</v>
      </c>
      <c r="K1351">
        <v>217.02214223860199</v>
      </c>
      <c r="L1351">
        <v>245.169360636677</v>
      </c>
      <c r="M1351">
        <v>13.804863052379201</v>
      </c>
      <c r="N1351">
        <v>0.88183466479846995</v>
      </c>
      <c r="O1351">
        <v>81.858139662655901</v>
      </c>
      <c r="P1351">
        <v>0.80864026585432103</v>
      </c>
      <c r="Q1351">
        <v>2.4306839366629002E-2</v>
      </c>
    </row>
    <row r="1352" spans="1:17" hidden="1" x14ac:dyDescent="0.3">
      <c r="A1352" t="s">
        <v>2867</v>
      </c>
      <c r="B1352" t="s">
        <v>2868</v>
      </c>
      <c r="C1352" t="s">
        <v>3131</v>
      </c>
      <c r="D1352" t="s">
        <v>611</v>
      </c>
      <c r="E1352">
        <v>1259.526851175</v>
      </c>
      <c r="F1352">
        <v>22.65</v>
      </c>
      <c r="G1352">
        <v>-54.7959266633722</v>
      </c>
      <c r="H1352">
        <v>-2.7663845651284502</v>
      </c>
      <c r="I1352">
        <v>-8.6706542984816508</v>
      </c>
      <c r="J1352">
        <v>0.33564203716674401</v>
      </c>
      <c r="K1352">
        <v>23.888394749055301</v>
      </c>
      <c r="L1352">
        <v>24.799150239571102</v>
      </c>
      <c r="M1352">
        <v>21.755284770091901</v>
      </c>
      <c r="N1352">
        <v>0.498208066476722</v>
      </c>
      <c r="O1352">
        <v>49.668874172185397</v>
      </c>
      <c r="P1352">
        <v>51</v>
      </c>
      <c r="Q1352">
        <v>0.248413305786264</v>
      </c>
    </row>
    <row r="1353" spans="1:17" hidden="1" x14ac:dyDescent="0.3">
      <c r="A1353" t="s">
        <v>2869</v>
      </c>
      <c r="B1353" t="s">
        <v>2870</v>
      </c>
      <c r="C1353" t="s">
        <v>3131</v>
      </c>
      <c r="D1353" t="s">
        <v>2871</v>
      </c>
      <c r="E1353">
        <v>1257.7709032</v>
      </c>
      <c r="F1353">
        <v>557.20000000000005</v>
      </c>
      <c r="G1353">
        <v>158.17772665151901</v>
      </c>
      <c r="H1353">
        <v>-7.9137442448200099</v>
      </c>
      <c r="I1353">
        <v>74.181263584438497</v>
      </c>
      <c r="J1353">
        <v>-4.7976015698319001</v>
      </c>
      <c r="K1353">
        <v>615.30410325515004</v>
      </c>
      <c r="L1353">
        <v>446.16267125812402</v>
      </c>
      <c r="M1353">
        <v>24.636968774276198</v>
      </c>
      <c r="N1353">
        <v>0.34120046620046601</v>
      </c>
      <c r="O1353">
        <v>35.301507537688401</v>
      </c>
      <c r="P1353">
        <v>199.65044366765201</v>
      </c>
    </row>
    <row r="1354" spans="1:17" hidden="1" x14ac:dyDescent="0.3">
      <c r="A1354" t="s">
        <v>2872</v>
      </c>
      <c r="B1354" t="s">
        <v>2873</v>
      </c>
      <c r="C1354" t="s">
        <v>3131</v>
      </c>
      <c r="D1354" t="s">
        <v>626</v>
      </c>
      <c r="E1354">
        <v>1253.16025223</v>
      </c>
      <c r="F1354">
        <v>217.64</v>
      </c>
      <c r="G1354">
        <v>-23.117563448424701</v>
      </c>
      <c r="H1354">
        <v>-2.9193446327388499</v>
      </c>
      <c r="I1354">
        <v>-13.324512061846001</v>
      </c>
      <c r="J1354">
        <v>-2.6250566527895902</v>
      </c>
      <c r="K1354">
        <v>239.75571507122601</v>
      </c>
      <c r="L1354">
        <v>237.624450228982</v>
      </c>
      <c r="M1354">
        <v>17.529978751808901</v>
      </c>
      <c r="N1354">
        <v>0.295600384114242</v>
      </c>
      <c r="O1354">
        <v>41.518103289836397</v>
      </c>
      <c r="P1354">
        <v>13.3541666666666</v>
      </c>
      <c r="Q1354">
        <v>-3.8618336959530999E-2</v>
      </c>
    </row>
    <row r="1355" spans="1:17" hidden="1" x14ac:dyDescent="0.3">
      <c r="A1355" t="s">
        <v>2874</v>
      </c>
      <c r="B1355" t="s">
        <v>2875</v>
      </c>
      <c r="C1355" t="s">
        <v>3131</v>
      </c>
      <c r="E1355">
        <v>1252.2069397499999</v>
      </c>
      <c r="F1355">
        <v>503.75</v>
      </c>
      <c r="G1355">
        <v>120.88872596965599</v>
      </c>
      <c r="H1355">
        <v>37.3290499193497</v>
      </c>
      <c r="I1355">
        <v>124.251426744924</v>
      </c>
      <c r="J1355">
        <v>4.1403842854147896</v>
      </c>
      <c r="K1355">
        <v>427.141862745097</v>
      </c>
      <c r="M1355">
        <v>44.681553234155601</v>
      </c>
      <c r="O1355">
        <v>17.1513647642679</v>
      </c>
      <c r="P1355">
        <v>145.49220272904401</v>
      </c>
    </row>
    <row r="1356" spans="1:17" hidden="1" x14ac:dyDescent="0.3">
      <c r="A1356" t="s">
        <v>2876</v>
      </c>
      <c r="B1356" t="s">
        <v>2877</v>
      </c>
      <c r="C1356" t="s">
        <v>3131</v>
      </c>
      <c r="D1356" t="s">
        <v>138</v>
      </c>
      <c r="E1356">
        <v>1251.7870021799999</v>
      </c>
      <c r="F1356">
        <v>782.65</v>
      </c>
      <c r="G1356">
        <v>-29.951095809457101</v>
      </c>
      <c r="H1356">
        <v>2.4554645832900301</v>
      </c>
      <c r="I1356">
        <v>-25.922730482860199</v>
      </c>
      <c r="J1356">
        <v>1.98072298361754</v>
      </c>
      <c r="K1356">
        <v>813.50237832113805</v>
      </c>
      <c r="L1356">
        <v>834.57758922290998</v>
      </c>
      <c r="M1356">
        <v>32.312342493088401</v>
      </c>
      <c r="N1356">
        <v>0.40687097436193798</v>
      </c>
      <c r="O1356">
        <v>37.992717051044501</v>
      </c>
      <c r="P1356">
        <v>1.9075520833333299</v>
      </c>
      <c r="Q1356">
        <v>0.113666673334595</v>
      </c>
    </row>
    <row r="1357" spans="1:17" hidden="1" x14ac:dyDescent="0.3">
      <c r="A1357" t="s">
        <v>2878</v>
      </c>
      <c r="B1357" t="s">
        <v>2879</v>
      </c>
      <c r="C1357" t="s">
        <v>3131</v>
      </c>
      <c r="D1357" t="s">
        <v>436</v>
      </c>
      <c r="E1357">
        <v>1249.0714987700001</v>
      </c>
      <c r="F1357">
        <v>541.15</v>
      </c>
      <c r="G1357">
        <v>2.25712410460602</v>
      </c>
      <c r="H1357">
        <v>6.2423467781551096</v>
      </c>
      <c r="I1357">
        <v>7.1033472135077798</v>
      </c>
      <c r="J1357">
        <v>-1.43677053162431</v>
      </c>
      <c r="K1357">
        <v>551.67674433702405</v>
      </c>
      <c r="L1357">
        <v>499.62599548255599</v>
      </c>
      <c r="M1357">
        <v>34.740276985824899</v>
      </c>
      <c r="N1357">
        <v>2.3038543081879799</v>
      </c>
      <c r="O1357">
        <v>35.618590039730201</v>
      </c>
      <c r="P1357">
        <v>52.867231638417998</v>
      </c>
      <c r="Q1357">
        <v>-6.9229257200210002E-3</v>
      </c>
    </row>
    <row r="1358" spans="1:17" hidden="1" x14ac:dyDescent="0.3">
      <c r="A1358" t="s">
        <v>2880</v>
      </c>
      <c r="B1358" t="s">
        <v>2881</v>
      </c>
      <c r="C1358" t="s">
        <v>3131</v>
      </c>
      <c r="D1358" t="s">
        <v>456</v>
      </c>
      <c r="E1358">
        <v>1248.05971172</v>
      </c>
      <c r="F1358">
        <v>521.79999999999995</v>
      </c>
      <c r="G1358">
        <v>25.682550913658801</v>
      </c>
      <c r="H1358">
        <v>-2.1423544017434399</v>
      </c>
      <c r="I1358">
        <v>28.353106416120401</v>
      </c>
      <c r="J1358">
        <v>2.96291476443947</v>
      </c>
      <c r="K1358">
        <v>565.32908637217997</v>
      </c>
      <c r="L1358">
        <v>474.587604211947</v>
      </c>
      <c r="M1358">
        <v>32.1549859189915</v>
      </c>
      <c r="N1358">
        <v>0.76471087750425903</v>
      </c>
      <c r="O1358">
        <v>28.008815638175498</v>
      </c>
      <c r="P1358">
        <v>63.164477798624098</v>
      </c>
      <c r="Q1358">
        <v>0.12327584197260399</v>
      </c>
    </row>
    <row r="1359" spans="1:17" hidden="1" x14ac:dyDescent="0.3">
      <c r="A1359" t="s">
        <v>2882</v>
      </c>
      <c r="B1359" t="s">
        <v>2883</v>
      </c>
      <c r="C1359" t="s">
        <v>3131</v>
      </c>
      <c r="D1359" t="s">
        <v>268</v>
      </c>
      <c r="E1359">
        <v>1245.050291235</v>
      </c>
      <c r="F1359">
        <v>725.35</v>
      </c>
      <c r="G1359">
        <v>12.5486138661608</v>
      </c>
      <c r="H1359">
        <v>32.315180992601398</v>
      </c>
      <c r="I1359">
        <v>21.2382246476893</v>
      </c>
      <c r="J1359">
        <v>-6.9825001473359602</v>
      </c>
      <c r="K1359">
        <v>694.65257136581499</v>
      </c>
      <c r="L1359">
        <v>607.51192500567197</v>
      </c>
      <c r="M1359">
        <v>33.260014110628902</v>
      </c>
      <c r="N1359">
        <v>1.8106449017377</v>
      </c>
      <c r="O1359">
        <v>29.868339422347798</v>
      </c>
      <c r="P1359">
        <v>64.478458049886598</v>
      </c>
      <c r="Q1359">
        <v>7.7471329522816004E-2</v>
      </c>
    </row>
    <row r="1360" spans="1:17" hidden="1" x14ac:dyDescent="0.3">
      <c r="A1360" t="s">
        <v>2884</v>
      </c>
      <c r="B1360" t="s">
        <v>2885</v>
      </c>
      <c r="C1360" t="s">
        <v>3131</v>
      </c>
      <c r="D1360" t="s">
        <v>77</v>
      </c>
      <c r="E1360">
        <v>1240.77</v>
      </c>
      <c r="F1360">
        <v>42.06</v>
      </c>
      <c r="G1360">
        <v>-35.5324824871064</v>
      </c>
      <c r="H1360">
        <v>-2.25965645452938</v>
      </c>
      <c r="I1360">
        <v>-12.738318475473999</v>
      </c>
      <c r="J1360">
        <v>-1.8671309264381</v>
      </c>
      <c r="K1360">
        <v>47.3733422618904</v>
      </c>
      <c r="L1360">
        <v>47.931959848742203</v>
      </c>
      <c r="M1360">
        <v>15.710453727444801</v>
      </c>
      <c r="N1360">
        <v>0.453045894261277</v>
      </c>
      <c r="O1360">
        <v>36.685687113647099</v>
      </c>
      <c r="P1360">
        <v>8.8227684346701292</v>
      </c>
      <c r="Q1360">
        <v>1.7718128844244001E-2</v>
      </c>
    </row>
    <row r="1361" spans="1:17" hidden="1" x14ac:dyDescent="0.3">
      <c r="A1361" t="s">
        <v>2886</v>
      </c>
      <c r="B1361" t="s">
        <v>2887</v>
      </c>
      <c r="C1361" t="s">
        <v>3131</v>
      </c>
      <c r="D1361" t="s">
        <v>2888</v>
      </c>
      <c r="E1361">
        <v>1240.4383625</v>
      </c>
      <c r="F1361">
        <v>490</v>
      </c>
      <c r="G1361">
        <v>96.495395793627495</v>
      </c>
      <c r="H1361">
        <v>3.06451250758164</v>
      </c>
      <c r="I1361">
        <v>33.776198327394901</v>
      </c>
      <c r="J1361">
        <v>1.12611822764292</v>
      </c>
      <c r="K1361">
        <v>507.73441416709397</v>
      </c>
      <c r="L1361">
        <v>412.62342402221401</v>
      </c>
      <c r="M1361">
        <v>28.872718463998702</v>
      </c>
      <c r="N1361">
        <v>0.810837748518071</v>
      </c>
      <c r="O1361">
        <v>14.081632653061201</v>
      </c>
      <c r="P1361">
        <v>133.333333333333</v>
      </c>
    </row>
    <row r="1362" spans="1:17" hidden="1" x14ac:dyDescent="0.3">
      <c r="A1362" t="s">
        <v>2889</v>
      </c>
      <c r="B1362" t="s">
        <v>2890</v>
      </c>
      <c r="C1362" t="s">
        <v>3131</v>
      </c>
      <c r="D1362" t="s">
        <v>48</v>
      </c>
      <c r="E1362">
        <v>1238.7145722739999</v>
      </c>
      <c r="F1362">
        <v>56.9</v>
      </c>
      <c r="G1362">
        <v>-46.305892010515699</v>
      </c>
      <c r="H1362">
        <v>-11.4185834796069</v>
      </c>
      <c r="I1362">
        <v>-29.757876331548701</v>
      </c>
      <c r="J1362">
        <v>-8.3253722507905508</v>
      </c>
      <c r="K1362">
        <v>65.402116006621398</v>
      </c>
      <c r="L1362">
        <v>67.742030499256799</v>
      </c>
      <c r="M1362">
        <v>20.737043850896299</v>
      </c>
      <c r="N1362">
        <v>0.57941358381552399</v>
      </c>
      <c r="O1362">
        <v>63.708260105448097</v>
      </c>
      <c r="P1362">
        <v>6.05778191985089</v>
      </c>
      <c r="Q1362">
        <v>7.6690026309817E-2</v>
      </c>
    </row>
    <row r="1363" spans="1:17" hidden="1" x14ac:dyDescent="0.3">
      <c r="A1363" t="s">
        <v>2891</v>
      </c>
      <c r="B1363" t="s">
        <v>2892</v>
      </c>
      <c r="C1363" t="s">
        <v>3131</v>
      </c>
      <c r="D1363" t="s">
        <v>436</v>
      </c>
      <c r="E1363">
        <v>1237.98497316</v>
      </c>
      <c r="F1363">
        <v>175.11</v>
      </c>
      <c r="G1363">
        <v>49.006887821661103</v>
      </c>
      <c r="H1363">
        <v>-11.325846448536501</v>
      </c>
      <c r="I1363">
        <v>19.0539747175633</v>
      </c>
      <c r="J1363">
        <v>-3.0274864544533702</v>
      </c>
      <c r="K1363">
        <v>194.80620416880299</v>
      </c>
      <c r="L1363">
        <v>159.26142731792601</v>
      </c>
      <c r="M1363">
        <v>25.306189238936799</v>
      </c>
      <c r="N1363">
        <v>0.35927563154764303</v>
      </c>
      <c r="O1363">
        <v>41.853691965050501</v>
      </c>
      <c r="P1363">
        <v>73.0335968379446</v>
      </c>
      <c r="Q1363">
        <v>4.4417268207022999E-2</v>
      </c>
    </row>
    <row r="1364" spans="1:17" hidden="1" x14ac:dyDescent="0.3">
      <c r="A1364" t="s">
        <v>2893</v>
      </c>
      <c r="B1364" t="s">
        <v>2894</v>
      </c>
      <c r="C1364" t="s">
        <v>3131</v>
      </c>
      <c r="D1364" t="s">
        <v>985</v>
      </c>
      <c r="E1364">
        <v>1236.089228</v>
      </c>
      <c r="F1364">
        <v>81.17</v>
      </c>
      <c r="G1364">
        <v>-28.134206147483301</v>
      </c>
      <c r="H1364">
        <v>-2.5600339587337499</v>
      </c>
      <c r="I1364">
        <v>-16.2090214577557</v>
      </c>
      <c r="J1364">
        <v>-0.13349376530240101</v>
      </c>
      <c r="K1364">
        <v>87.439100992588493</v>
      </c>
      <c r="L1364">
        <v>88.741905162651904</v>
      </c>
      <c r="M1364">
        <v>22.5652923743645</v>
      </c>
      <c r="N1364">
        <v>0.18385814955133301</v>
      </c>
      <c r="O1364">
        <v>42.4787483060244</v>
      </c>
      <c r="P1364">
        <v>9.6891891891891895</v>
      </c>
      <c r="Q1364">
        <v>-2.1681790394753001E-2</v>
      </c>
    </row>
    <row r="1365" spans="1:17" hidden="1" x14ac:dyDescent="0.3">
      <c r="A1365" t="s">
        <v>2895</v>
      </c>
      <c r="B1365" t="s">
        <v>2896</v>
      </c>
      <c r="C1365" t="s">
        <v>3131</v>
      </c>
      <c r="D1365" t="s">
        <v>1002</v>
      </c>
      <c r="E1365">
        <v>1234.9363298000001</v>
      </c>
      <c r="F1365">
        <v>616.9</v>
      </c>
      <c r="G1365">
        <v>-30.348296271189401</v>
      </c>
      <c r="H1365">
        <v>-11.968670794911301</v>
      </c>
      <c r="I1365">
        <v>-4.0544252384455399</v>
      </c>
      <c r="J1365">
        <v>-10.2518180538596</v>
      </c>
      <c r="K1365">
        <v>715.16301511758695</v>
      </c>
      <c r="L1365">
        <v>656.57102765774903</v>
      </c>
      <c r="M1365">
        <v>19.903856066566401</v>
      </c>
      <c r="N1365">
        <v>0.51129675259083196</v>
      </c>
      <c r="O1365">
        <v>38.596206840654901</v>
      </c>
      <c r="P1365">
        <v>28.641434678344201</v>
      </c>
      <c r="Q1365">
        <v>4.3227187715532002E-2</v>
      </c>
    </row>
    <row r="1366" spans="1:17" hidden="1" x14ac:dyDescent="0.3">
      <c r="A1366" t="s">
        <v>2897</v>
      </c>
      <c r="B1366" t="s">
        <v>2898</v>
      </c>
      <c r="C1366" t="s">
        <v>3131</v>
      </c>
      <c r="D1366" t="s">
        <v>436</v>
      </c>
      <c r="E1366">
        <v>1234.8756145319901</v>
      </c>
      <c r="F1366">
        <v>198.52</v>
      </c>
      <c r="G1366">
        <v>-21.805300334154602</v>
      </c>
      <c r="H1366">
        <v>-10.2415491138413</v>
      </c>
      <c r="I1366">
        <v>-14.5304075291596</v>
      </c>
      <c r="J1366">
        <v>-1.00838847304208</v>
      </c>
      <c r="K1366">
        <v>218.39922693624101</v>
      </c>
      <c r="L1366">
        <v>208.87057914381299</v>
      </c>
      <c r="M1366">
        <v>27.8289520313525</v>
      </c>
      <c r="N1366">
        <v>0.34521629947145499</v>
      </c>
      <c r="O1366">
        <v>32.742292967962896</v>
      </c>
      <c r="P1366">
        <v>24.152595372107498</v>
      </c>
      <c r="Q1366">
        <v>-1.5576499071104999E-2</v>
      </c>
    </row>
    <row r="1367" spans="1:17" hidden="1" x14ac:dyDescent="0.3">
      <c r="A1367" t="s">
        <v>2899</v>
      </c>
      <c r="B1367" t="s">
        <v>2900</v>
      </c>
      <c r="C1367" t="s">
        <v>3131</v>
      </c>
      <c r="D1367" t="s">
        <v>21</v>
      </c>
      <c r="E1367">
        <v>1234.3009157859999</v>
      </c>
      <c r="F1367">
        <v>184.41</v>
      </c>
      <c r="G1367">
        <v>31.2422558433848</v>
      </c>
      <c r="H1367">
        <v>-6.6716927297861703</v>
      </c>
      <c r="I1367">
        <v>23.442443927571802</v>
      </c>
      <c r="J1367">
        <v>-1.0325692234211901</v>
      </c>
      <c r="K1367">
        <v>202.66498201363601</v>
      </c>
      <c r="L1367">
        <v>173.38294972400499</v>
      </c>
      <c r="M1367">
        <v>28.069020505091299</v>
      </c>
      <c r="N1367">
        <v>0.17346751027503199</v>
      </c>
      <c r="O1367">
        <v>35.513258500081299</v>
      </c>
      <c r="P1367">
        <v>56.744581385465303</v>
      </c>
      <c r="Q1367">
        <v>9.6273869841862994E-2</v>
      </c>
    </row>
    <row r="1368" spans="1:17" hidden="1" x14ac:dyDescent="0.3">
      <c r="A1368" t="s">
        <v>2901</v>
      </c>
      <c r="B1368" t="s">
        <v>2902</v>
      </c>
      <c r="C1368" t="s">
        <v>3131</v>
      </c>
      <c r="D1368" t="s">
        <v>51</v>
      </c>
      <c r="E1368">
        <v>1231.7435350000001</v>
      </c>
      <c r="F1368">
        <v>1993.75</v>
      </c>
      <c r="G1368">
        <v>-16.632013289663899</v>
      </c>
      <c r="H1368">
        <v>4.5910749379830298</v>
      </c>
      <c r="I1368">
        <v>-32.547076047403102</v>
      </c>
      <c r="J1368">
        <v>-1.55623000836082</v>
      </c>
      <c r="K1368">
        <v>2155.1526698703101</v>
      </c>
      <c r="L1368">
        <v>2193.9683266617799</v>
      </c>
      <c r="M1368">
        <v>36.1182923214769</v>
      </c>
      <c r="N1368">
        <v>0.30088834072316201</v>
      </c>
      <c r="O1368">
        <v>41.637617554858899</v>
      </c>
      <c r="P1368">
        <v>15.372374283895599</v>
      </c>
      <c r="Q1368">
        <v>-2.4435866476534E-2</v>
      </c>
    </row>
    <row r="1369" spans="1:17" hidden="1" x14ac:dyDescent="0.3">
      <c r="A1369" t="s">
        <v>2903</v>
      </c>
      <c r="B1369" t="s">
        <v>2904</v>
      </c>
      <c r="C1369" t="s">
        <v>3131</v>
      </c>
      <c r="D1369" t="s">
        <v>192</v>
      </c>
      <c r="E1369">
        <v>1231.10055855</v>
      </c>
      <c r="F1369">
        <v>676.2</v>
      </c>
      <c r="G1369">
        <v>-11.001088246974099</v>
      </c>
      <c r="H1369">
        <v>12.4153923499081</v>
      </c>
      <c r="I1369">
        <v>6.3551651992622604</v>
      </c>
      <c r="J1369">
        <v>1.1870073305156601</v>
      </c>
      <c r="K1369">
        <v>685.39858330859704</v>
      </c>
      <c r="L1369">
        <v>642.06114945209197</v>
      </c>
      <c r="M1369">
        <v>41.478411912459897</v>
      </c>
      <c r="N1369">
        <v>0.38261217695326899</v>
      </c>
      <c r="O1369">
        <v>12.3927832002366</v>
      </c>
      <c r="P1369">
        <v>37.971842481126302</v>
      </c>
      <c r="Q1369">
        <v>6.9213431041082005E-2</v>
      </c>
    </row>
    <row r="1370" spans="1:17" hidden="1" x14ac:dyDescent="0.3">
      <c r="A1370" t="s">
        <v>2905</v>
      </c>
      <c r="B1370" t="s">
        <v>2906</v>
      </c>
      <c r="C1370" t="s">
        <v>3131</v>
      </c>
      <c r="D1370" t="s">
        <v>2907</v>
      </c>
      <c r="E1370">
        <v>1230.8220084</v>
      </c>
      <c r="F1370">
        <v>541.5</v>
      </c>
      <c r="G1370">
        <v>422.90120061499198</v>
      </c>
      <c r="H1370">
        <v>1.8958623142058</v>
      </c>
      <c r="I1370">
        <v>2.6432015140852001</v>
      </c>
      <c r="J1370">
        <v>14.642508989956401</v>
      </c>
      <c r="K1370">
        <v>545.17232513338604</v>
      </c>
      <c r="L1370">
        <v>474.533278495216</v>
      </c>
      <c r="M1370">
        <v>74.6464804133402</v>
      </c>
      <c r="N1370">
        <v>1.02286203427267</v>
      </c>
      <c r="O1370">
        <v>47.368421052631497</v>
      </c>
      <c r="P1370">
        <v>467.13447842480099</v>
      </c>
    </row>
    <row r="1371" spans="1:17" hidden="1" x14ac:dyDescent="0.3">
      <c r="A1371" t="s">
        <v>2908</v>
      </c>
      <c r="B1371" t="s">
        <v>2909</v>
      </c>
      <c r="C1371" t="s">
        <v>3131</v>
      </c>
      <c r="D1371" t="s">
        <v>77</v>
      </c>
      <c r="E1371">
        <v>1229.76257586</v>
      </c>
      <c r="F1371">
        <v>124.71</v>
      </c>
      <c r="G1371">
        <v>34.824706747198597</v>
      </c>
      <c r="H1371">
        <v>-8.3786372468924508</v>
      </c>
      <c r="I1371">
        <v>-12.3217568134922</v>
      </c>
      <c r="J1371">
        <v>4.70044496600108E-2</v>
      </c>
      <c r="K1371">
        <v>120.81513250866701</v>
      </c>
      <c r="L1371">
        <v>115.30670084993901</v>
      </c>
      <c r="M1371">
        <v>25.952991841333599</v>
      </c>
      <c r="N1371">
        <v>2.0954596551569198</v>
      </c>
      <c r="O1371">
        <v>19.364926629781099</v>
      </c>
      <c r="P1371">
        <v>66.058588548601804</v>
      </c>
    </row>
    <row r="1372" spans="1:17" hidden="1" x14ac:dyDescent="0.3">
      <c r="A1372" t="s">
        <v>2910</v>
      </c>
      <c r="B1372" t="s">
        <v>2911</v>
      </c>
      <c r="C1372" t="s">
        <v>3131</v>
      </c>
      <c r="D1372" t="s">
        <v>83</v>
      </c>
      <c r="E1372">
        <v>1229.5709999999999</v>
      </c>
      <c r="F1372">
        <v>121.8</v>
      </c>
      <c r="G1372">
        <v>-60.932691465394399</v>
      </c>
      <c r="H1372">
        <v>-7.2204167104813504</v>
      </c>
      <c r="I1372">
        <v>-19.2389422502023</v>
      </c>
      <c r="J1372">
        <v>-4.0449549777586302</v>
      </c>
      <c r="K1372">
        <v>139.136024178925</v>
      </c>
      <c r="L1372">
        <v>146.319600300286</v>
      </c>
      <c r="M1372">
        <v>24.951981387974499</v>
      </c>
      <c r="N1372">
        <v>0.62011928368041203</v>
      </c>
      <c r="O1372">
        <v>63.300492610837402</v>
      </c>
      <c r="P1372">
        <v>7.3600705156456403</v>
      </c>
      <c r="Q1372">
        <v>6.3086477561591997E-2</v>
      </c>
    </row>
    <row r="1373" spans="1:17" hidden="1" x14ac:dyDescent="0.3">
      <c r="A1373" t="s">
        <v>2912</v>
      </c>
      <c r="B1373" t="s">
        <v>2913</v>
      </c>
      <c r="C1373" t="s">
        <v>3131</v>
      </c>
      <c r="D1373" t="s">
        <v>227</v>
      </c>
      <c r="E1373">
        <v>1228.215673725</v>
      </c>
      <c r="F1373">
        <v>778.35</v>
      </c>
      <c r="G1373">
        <v>4.0290508132478804</v>
      </c>
      <c r="H1373">
        <v>27.779272382997199</v>
      </c>
      <c r="I1373">
        <v>42.089719189390401</v>
      </c>
      <c r="J1373">
        <v>-1.71601061062381</v>
      </c>
      <c r="K1373">
        <v>750.90059308239404</v>
      </c>
      <c r="L1373">
        <v>670.53937982898697</v>
      </c>
      <c r="M1373">
        <v>46.243357812748798</v>
      </c>
      <c r="N1373">
        <v>1.5930676334756799</v>
      </c>
      <c r="O1373">
        <v>23.331406179739101</v>
      </c>
      <c r="P1373">
        <v>79.322658679875602</v>
      </c>
      <c r="Q1373">
        <v>0.20423205097251701</v>
      </c>
    </row>
    <row r="1374" spans="1:17" hidden="1" x14ac:dyDescent="0.3">
      <c r="A1374" t="s">
        <v>2914</v>
      </c>
      <c r="B1374" t="s">
        <v>2915</v>
      </c>
      <c r="C1374" t="s">
        <v>3131</v>
      </c>
      <c r="D1374" t="s">
        <v>265</v>
      </c>
      <c r="E1374">
        <v>1223.0553848</v>
      </c>
      <c r="F1374">
        <v>197.8</v>
      </c>
      <c r="G1374">
        <v>128.36568236979599</v>
      </c>
      <c r="H1374">
        <v>2.6000619602535</v>
      </c>
      <c r="I1374">
        <v>105.906886690693</v>
      </c>
      <c r="J1374">
        <v>-0.46534076381605599</v>
      </c>
      <c r="K1374">
        <v>192.23557784887399</v>
      </c>
      <c r="L1374">
        <v>140.302232689465</v>
      </c>
      <c r="M1374">
        <v>32.230981429377998</v>
      </c>
      <c r="N1374">
        <v>0.99491582224422104</v>
      </c>
      <c r="O1374">
        <v>10.404448938321501</v>
      </c>
      <c r="P1374">
        <v>210.031347962382</v>
      </c>
      <c r="Q1374">
        <v>0.14969696740736399</v>
      </c>
    </row>
    <row r="1375" spans="1:17" hidden="1" x14ac:dyDescent="0.3">
      <c r="A1375" t="s">
        <v>2916</v>
      </c>
      <c r="B1375" t="s">
        <v>2917</v>
      </c>
      <c r="C1375" t="s">
        <v>3131</v>
      </c>
      <c r="D1375" t="s">
        <v>611</v>
      </c>
      <c r="E1375">
        <v>1221.5073745919999</v>
      </c>
      <c r="F1375">
        <v>240.78</v>
      </c>
      <c r="G1375">
        <v>244.52763178231001</v>
      </c>
      <c r="H1375">
        <v>29.784029842114901</v>
      </c>
      <c r="I1375">
        <v>145.50203642667</v>
      </c>
      <c r="J1375">
        <v>15.2337814253723</v>
      </c>
      <c r="K1375">
        <v>191.20930754436401</v>
      </c>
      <c r="L1375">
        <v>131.223453816318</v>
      </c>
      <c r="M1375">
        <v>74.583421753635406</v>
      </c>
      <c r="N1375">
        <v>0.247248175579623</v>
      </c>
      <c r="O1375">
        <v>4.0784118282249198</v>
      </c>
      <c r="P1375">
        <v>273.59193173002302</v>
      </c>
      <c r="Q1375">
        <v>8.9544094082728995E-2</v>
      </c>
    </row>
    <row r="1376" spans="1:17" hidden="1" x14ac:dyDescent="0.3">
      <c r="A1376" t="s">
        <v>2918</v>
      </c>
      <c r="B1376" t="s">
        <v>2919</v>
      </c>
      <c r="C1376" t="s">
        <v>3131</v>
      </c>
      <c r="D1376" t="s">
        <v>21</v>
      </c>
      <c r="E1376">
        <v>1220.761919928</v>
      </c>
      <c r="F1376">
        <v>112.97</v>
      </c>
      <c r="G1376">
        <v>6.4426054467195399</v>
      </c>
      <c r="H1376">
        <v>-0.94043861918251104</v>
      </c>
      <c r="I1376">
        <v>-16.2749828458177</v>
      </c>
      <c r="J1376">
        <v>-1.35574756215124</v>
      </c>
      <c r="K1376">
        <v>119.84367180979299</v>
      </c>
      <c r="L1376">
        <v>117.897469213991</v>
      </c>
      <c r="M1376">
        <v>28.058412309935999</v>
      </c>
      <c r="N1376">
        <v>0.38375947441824099</v>
      </c>
      <c r="O1376">
        <v>56.236168894396698</v>
      </c>
      <c r="P1376">
        <v>39.469135802469097</v>
      </c>
      <c r="Q1376">
        <v>1.5688693556519999E-3</v>
      </c>
    </row>
    <row r="1377" spans="1:17" hidden="1" x14ac:dyDescent="0.3">
      <c r="A1377" t="s">
        <v>2920</v>
      </c>
      <c r="B1377" t="s">
        <v>2921</v>
      </c>
      <c r="C1377" t="s">
        <v>3131</v>
      </c>
      <c r="D1377" t="s">
        <v>436</v>
      </c>
      <c r="E1377">
        <v>1218.2365</v>
      </c>
      <c r="F1377">
        <v>110.9</v>
      </c>
      <c r="G1377">
        <v>-4.94206555834191</v>
      </c>
      <c r="H1377">
        <v>45.861345119975901</v>
      </c>
      <c r="I1377">
        <v>22.462286628445899</v>
      </c>
      <c r="J1377">
        <v>39.539596969335001</v>
      </c>
      <c r="K1377">
        <v>87.068248724502098</v>
      </c>
      <c r="L1377">
        <v>81.989844440441402</v>
      </c>
      <c r="M1377">
        <v>69.484384971612798</v>
      </c>
      <c r="N1377">
        <v>3.6323588804130398</v>
      </c>
      <c r="O1377">
        <v>13.3363390441839</v>
      </c>
      <c r="P1377">
        <v>68.030303030303003</v>
      </c>
      <c r="Q1377">
        <v>2.9336020713265E-2</v>
      </c>
    </row>
    <row r="1378" spans="1:17" hidden="1" x14ac:dyDescent="0.3">
      <c r="A1378" t="s">
        <v>2922</v>
      </c>
      <c r="B1378" t="s">
        <v>2923</v>
      </c>
      <c r="C1378" t="s">
        <v>3131</v>
      </c>
      <c r="D1378" t="s">
        <v>299</v>
      </c>
      <c r="E1378">
        <v>1217.179629</v>
      </c>
      <c r="F1378">
        <v>58.05</v>
      </c>
      <c r="G1378">
        <v>220.19857697835599</v>
      </c>
      <c r="H1378">
        <v>-4.1456438243877098</v>
      </c>
      <c r="I1378">
        <v>132.71727510129699</v>
      </c>
      <c r="J1378">
        <v>-9.9031639329825101</v>
      </c>
      <c r="K1378">
        <v>51.894221040889597</v>
      </c>
      <c r="L1378">
        <v>35.823762957252903</v>
      </c>
      <c r="M1378">
        <v>41.847414183126098</v>
      </c>
      <c r="N1378">
        <v>1.09317738546004</v>
      </c>
      <c r="O1378">
        <v>23.686477174849198</v>
      </c>
      <c r="P1378">
        <v>286.09910209511099</v>
      </c>
    </row>
    <row r="1379" spans="1:17" hidden="1" x14ac:dyDescent="0.3">
      <c r="A1379" t="s">
        <v>2924</v>
      </c>
      <c r="B1379" t="s">
        <v>2925</v>
      </c>
      <c r="C1379" t="s">
        <v>3131</v>
      </c>
      <c r="D1379" t="s">
        <v>117</v>
      </c>
      <c r="E1379">
        <v>1213.88046164</v>
      </c>
      <c r="F1379">
        <v>952.6</v>
      </c>
      <c r="G1379">
        <v>616.09889597849599</v>
      </c>
      <c r="H1379">
        <v>5.7034943544617303</v>
      </c>
      <c r="I1379">
        <v>24.475342167250702</v>
      </c>
      <c r="J1379">
        <v>2.1303032281318299</v>
      </c>
      <c r="K1379">
        <v>942.39438501535096</v>
      </c>
      <c r="L1379">
        <v>724.32474180990505</v>
      </c>
      <c r="M1379">
        <v>44.334624940470498</v>
      </c>
      <c r="N1379">
        <v>0.61236498071810497</v>
      </c>
      <c r="O1379">
        <v>14.1822380852403</v>
      </c>
      <c r="P1379">
        <v>693.83333333333303</v>
      </c>
      <c r="Q1379">
        <v>0.176933909818136</v>
      </c>
    </row>
    <row r="1380" spans="1:17" hidden="1" x14ac:dyDescent="0.3">
      <c r="A1380" t="s">
        <v>2926</v>
      </c>
      <c r="B1380" t="s">
        <v>2927</v>
      </c>
      <c r="C1380" t="s">
        <v>3131</v>
      </c>
      <c r="D1380" t="s">
        <v>117</v>
      </c>
      <c r="E1380">
        <v>1211.45674304</v>
      </c>
      <c r="F1380">
        <v>630</v>
      </c>
      <c r="G1380">
        <v>-22.581706279052401</v>
      </c>
      <c r="H1380">
        <v>-5.3648212228103898</v>
      </c>
      <c r="I1380">
        <v>-10.1061594096899</v>
      </c>
      <c r="J1380">
        <v>-3.6445419684949698</v>
      </c>
      <c r="K1380">
        <v>687.80003647087801</v>
      </c>
      <c r="L1380">
        <v>662.02361824456796</v>
      </c>
      <c r="M1380">
        <v>19.452703929472499</v>
      </c>
      <c r="N1380">
        <v>0.605632903176621</v>
      </c>
      <c r="O1380">
        <v>34.126984126984098</v>
      </c>
      <c r="P1380">
        <v>14.7540983606557</v>
      </c>
      <c r="Q1380">
        <v>4.3909851736872001E-2</v>
      </c>
    </row>
    <row r="1381" spans="1:17" hidden="1" x14ac:dyDescent="0.3">
      <c r="A1381" t="s">
        <v>2928</v>
      </c>
      <c r="B1381" t="s">
        <v>2929</v>
      </c>
      <c r="C1381" t="s">
        <v>3131</v>
      </c>
      <c r="D1381" t="s">
        <v>611</v>
      </c>
      <c r="E1381">
        <v>1210.9596423799901</v>
      </c>
      <c r="F1381">
        <v>554.20000000000005</v>
      </c>
      <c r="G1381">
        <v>2.5729657164561401</v>
      </c>
      <c r="H1381">
        <v>-19.434358697370701</v>
      </c>
      <c r="I1381">
        <v>16.608084389781499</v>
      </c>
      <c r="J1381">
        <v>-10.3952387443933</v>
      </c>
      <c r="K1381">
        <v>666.93246862322405</v>
      </c>
      <c r="L1381">
        <v>587.88774726073802</v>
      </c>
      <c r="M1381">
        <v>17.7243950137848</v>
      </c>
      <c r="N1381">
        <v>0.33910969346565201</v>
      </c>
      <c r="O1381">
        <v>56.062793215445602</v>
      </c>
      <c r="P1381">
        <v>46.710787557908603</v>
      </c>
      <c r="Q1381">
        <v>1.5523101402058001E-2</v>
      </c>
    </row>
    <row r="1382" spans="1:17" hidden="1" x14ac:dyDescent="0.3">
      <c r="A1382" t="s">
        <v>2930</v>
      </c>
      <c r="B1382" t="s">
        <v>2931</v>
      </c>
      <c r="C1382" t="s">
        <v>3131</v>
      </c>
      <c r="D1382" t="s">
        <v>69</v>
      </c>
      <c r="E1382">
        <v>1208.78</v>
      </c>
      <c r="F1382">
        <v>795.25</v>
      </c>
      <c r="G1382">
        <v>67.891528872330596</v>
      </c>
      <c r="H1382">
        <v>1.4920593787287499</v>
      </c>
      <c r="I1382">
        <v>12.390631682155099</v>
      </c>
      <c r="J1382">
        <v>1.0927443098940099</v>
      </c>
      <c r="K1382">
        <v>861.21351815707101</v>
      </c>
      <c r="L1382">
        <v>711.14803312734898</v>
      </c>
      <c r="M1382">
        <v>29.224981418969101</v>
      </c>
      <c r="N1382">
        <v>0.16277050811728</v>
      </c>
      <c r="O1382">
        <v>35.586293618359001</v>
      </c>
      <c r="P1382">
        <v>97.063560897038698</v>
      </c>
      <c r="Q1382">
        <v>0.15699497266915399</v>
      </c>
    </row>
    <row r="1383" spans="1:17" hidden="1" x14ac:dyDescent="0.3">
      <c r="A1383" t="s">
        <v>2932</v>
      </c>
      <c r="B1383" t="s">
        <v>2933</v>
      </c>
      <c r="C1383" t="s">
        <v>3131</v>
      </c>
      <c r="D1383" t="s">
        <v>171</v>
      </c>
      <c r="E1383">
        <v>1208.4023775999999</v>
      </c>
      <c r="F1383">
        <v>562.9</v>
      </c>
      <c r="G1383">
        <v>-17.738859768734599</v>
      </c>
      <c r="H1383">
        <v>3.6950515119293299</v>
      </c>
      <c r="I1383">
        <v>11.661692351756001</v>
      </c>
      <c r="J1383">
        <v>2.8086451607722598</v>
      </c>
      <c r="K1383">
        <v>557.30268815721001</v>
      </c>
      <c r="L1383">
        <v>516.36033480224705</v>
      </c>
      <c r="M1383">
        <v>41.0341033780592</v>
      </c>
      <c r="N1383">
        <v>0.26829777671215799</v>
      </c>
      <c r="O1383">
        <v>24.3204832119381</v>
      </c>
      <c r="P1383">
        <v>44.222393031001701</v>
      </c>
      <c r="Q1383">
        <v>4.2038702297189E-2</v>
      </c>
    </row>
    <row r="1384" spans="1:17" hidden="1" x14ac:dyDescent="0.3">
      <c r="A1384" t="s">
        <v>2934</v>
      </c>
      <c r="B1384" t="s">
        <v>2935</v>
      </c>
      <c r="C1384" t="s">
        <v>3131</v>
      </c>
      <c r="D1384" t="s">
        <v>51</v>
      </c>
      <c r="E1384">
        <v>1208.22795382</v>
      </c>
      <c r="F1384">
        <v>456.2</v>
      </c>
      <c r="G1384">
        <v>-5.2732919891778902</v>
      </c>
      <c r="H1384">
        <v>23.304253319906699</v>
      </c>
      <c r="I1384">
        <v>27.1480965232758</v>
      </c>
      <c r="J1384">
        <v>8.7330219498304906</v>
      </c>
      <c r="K1384">
        <v>420.387071793058</v>
      </c>
      <c r="L1384">
        <v>377.84100131373401</v>
      </c>
      <c r="M1384">
        <v>51.562732150491499</v>
      </c>
      <c r="N1384">
        <v>1.27326264119347</v>
      </c>
      <c r="O1384">
        <v>9.5791319596668192</v>
      </c>
      <c r="P1384">
        <v>66.739766081871295</v>
      </c>
      <c r="Q1384">
        <v>9.7776659047066006E-2</v>
      </c>
    </row>
    <row r="1385" spans="1:17" hidden="1" x14ac:dyDescent="0.3">
      <c r="A1385" t="s">
        <v>2936</v>
      </c>
      <c r="B1385" t="s">
        <v>2937</v>
      </c>
      <c r="C1385" t="s">
        <v>3131</v>
      </c>
      <c r="D1385" t="s">
        <v>280</v>
      </c>
      <c r="E1385">
        <v>1202.9913111599999</v>
      </c>
      <c r="F1385">
        <v>717.8</v>
      </c>
      <c r="G1385">
        <v>12.118361041701901</v>
      </c>
      <c r="H1385">
        <v>-7.9545328008397904</v>
      </c>
      <c r="I1385">
        <v>23.09417845374</v>
      </c>
      <c r="J1385">
        <v>4.3894860560398898</v>
      </c>
      <c r="K1385">
        <v>753.59244880981498</v>
      </c>
      <c r="L1385">
        <v>629.04285592747101</v>
      </c>
      <c r="M1385">
        <v>36.514721335339502</v>
      </c>
      <c r="N1385">
        <v>0.67039684533316501</v>
      </c>
      <c r="O1385">
        <v>40.7355809417665</v>
      </c>
      <c r="P1385">
        <v>114.268656716417</v>
      </c>
      <c r="Q1385">
        <v>0.18194105371149899</v>
      </c>
    </row>
    <row r="1386" spans="1:17" hidden="1" x14ac:dyDescent="0.3">
      <c r="A1386" t="s">
        <v>2938</v>
      </c>
      <c r="B1386" t="s">
        <v>2939</v>
      </c>
      <c r="C1386" t="s">
        <v>3131</v>
      </c>
      <c r="D1386" t="s">
        <v>21</v>
      </c>
      <c r="E1386">
        <v>1201.3684800000001</v>
      </c>
      <c r="F1386">
        <v>1013.3</v>
      </c>
      <c r="G1386">
        <v>-33.006417466435202</v>
      </c>
      <c r="H1386">
        <v>0.70627634157964203</v>
      </c>
      <c r="I1386">
        <v>-16.423051458257099</v>
      </c>
      <c r="J1386">
        <v>-1.3941326120975599</v>
      </c>
      <c r="K1386">
        <v>1034.1865576780999</v>
      </c>
      <c r="L1386">
        <v>1071.5209418106499</v>
      </c>
      <c r="M1386">
        <v>48.183018817621303</v>
      </c>
      <c r="N1386">
        <v>0.99636770098503102</v>
      </c>
      <c r="O1386">
        <v>44.813974143886298</v>
      </c>
      <c r="P1386">
        <v>6.6631578947368304</v>
      </c>
      <c r="Q1386">
        <v>0.121084561536086</v>
      </c>
    </row>
    <row r="1387" spans="1:17" hidden="1" x14ac:dyDescent="0.3">
      <c r="A1387" t="s">
        <v>2940</v>
      </c>
      <c r="B1387" t="s">
        <v>2941</v>
      </c>
      <c r="C1387" t="s">
        <v>3131</v>
      </c>
      <c r="D1387" t="s">
        <v>765</v>
      </c>
      <c r="E1387">
        <v>1198.61625</v>
      </c>
      <c r="F1387">
        <v>224.25</v>
      </c>
      <c r="G1387">
        <v>-56.551576148748197</v>
      </c>
      <c r="H1387">
        <v>4.1985883706907696</v>
      </c>
      <c r="I1387">
        <v>-42.720986382695898</v>
      </c>
      <c r="J1387">
        <v>-3.4253385552745201</v>
      </c>
      <c r="K1387">
        <v>242.78117186489001</v>
      </c>
      <c r="M1387">
        <v>25.2205857659965</v>
      </c>
      <c r="N1387">
        <v>0.42908821712807499</v>
      </c>
      <c r="O1387">
        <v>107.80379041248599</v>
      </c>
      <c r="P1387">
        <v>5.7832916647011503</v>
      </c>
    </row>
    <row r="1388" spans="1:17" hidden="1" x14ac:dyDescent="0.3">
      <c r="A1388" t="s">
        <v>2942</v>
      </c>
      <c r="B1388" t="s">
        <v>2943</v>
      </c>
      <c r="C1388" t="s">
        <v>3131</v>
      </c>
      <c r="D1388" t="s">
        <v>1002</v>
      </c>
      <c r="E1388">
        <v>1194.1045372000001</v>
      </c>
      <c r="F1388">
        <v>327.75</v>
      </c>
      <c r="G1388">
        <v>-49.696926757451401</v>
      </c>
      <c r="H1388">
        <v>-2.8734704719223898</v>
      </c>
      <c r="I1388">
        <v>-13.1786380254915</v>
      </c>
      <c r="J1388">
        <v>-6.8874572565598902</v>
      </c>
      <c r="K1388">
        <v>348.73850736343701</v>
      </c>
      <c r="L1388">
        <v>348.151922544549</v>
      </c>
      <c r="M1388">
        <v>21.780692727653101</v>
      </c>
      <c r="N1388">
        <v>0.70036682137724904</v>
      </c>
      <c r="O1388">
        <v>63.478260869565197</v>
      </c>
      <c r="P1388">
        <v>19.181818181818102</v>
      </c>
      <c r="Q1388">
        <v>6.1804219821449E-2</v>
      </c>
    </row>
    <row r="1389" spans="1:17" hidden="1" x14ac:dyDescent="0.3">
      <c r="A1389" t="s">
        <v>2944</v>
      </c>
      <c r="B1389" t="s">
        <v>2945</v>
      </c>
      <c r="C1389" t="s">
        <v>3131</v>
      </c>
      <c r="D1389" t="s">
        <v>1002</v>
      </c>
      <c r="E1389">
        <v>1193.15616533</v>
      </c>
      <c r="F1389">
        <v>64.39</v>
      </c>
      <c r="G1389">
        <v>-50.615461440454197</v>
      </c>
      <c r="H1389">
        <v>-4.1759288010533799</v>
      </c>
      <c r="I1389">
        <v>-21.9560807184928</v>
      </c>
      <c r="J1389">
        <v>-3.86064296421945</v>
      </c>
      <c r="K1389">
        <v>72.594487854255803</v>
      </c>
      <c r="L1389">
        <v>76.545291227625796</v>
      </c>
      <c r="M1389">
        <v>18.530186291875498</v>
      </c>
      <c r="N1389">
        <v>0.47637496642258198</v>
      </c>
      <c r="O1389">
        <v>55.458922192887002</v>
      </c>
      <c r="P1389">
        <v>3.8548387096774199</v>
      </c>
      <c r="Q1389">
        <v>-2.2106710372445E-2</v>
      </c>
    </row>
    <row r="1390" spans="1:17" hidden="1" x14ac:dyDescent="0.3">
      <c r="A1390" t="s">
        <v>2946</v>
      </c>
      <c r="B1390" t="s">
        <v>2947</v>
      </c>
      <c r="C1390" t="s">
        <v>3131</v>
      </c>
      <c r="D1390" t="s">
        <v>133</v>
      </c>
      <c r="E1390">
        <v>1192.621734396</v>
      </c>
      <c r="F1390">
        <v>46.44</v>
      </c>
      <c r="G1390">
        <v>54.080958085072098</v>
      </c>
      <c r="H1390">
        <v>-15.278668565776799</v>
      </c>
      <c r="I1390">
        <v>23.695292025726701</v>
      </c>
      <c r="J1390">
        <v>-6.19481056108246</v>
      </c>
      <c r="K1390">
        <v>51.444484424983102</v>
      </c>
      <c r="L1390">
        <v>41.091367127665698</v>
      </c>
      <c r="M1390">
        <v>19.829327757873902</v>
      </c>
      <c r="N1390">
        <v>0.23372535450804</v>
      </c>
      <c r="O1390">
        <v>48.363479758828603</v>
      </c>
      <c r="P1390">
        <v>94.716981132075404</v>
      </c>
      <c r="Q1390">
        <v>8.3380552087433002E-2</v>
      </c>
    </row>
    <row r="1391" spans="1:17" hidden="1" x14ac:dyDescent="0.3">
      <c r="A1391" t="s">
        <v>2948</v>
      </c>
      <c r="B1391" t="s">
        <v>2949</v>
      </c>
      <c r="C1391" t="s">
        <v>3131</v>
      </c>
      <c r="D1391" t="s">
        <v>1603</v>
      </c>
      <c r="E1391">
        <v>1190.6699232999999</v>
      </c>
      <c r="F1391">
        <v>1659.8</v>
      </c>
      <c r="G1391">
        <v>37.549303495165098</v>
      </c>
      <c r="H1391">
        <v>-2.67527345401734</v>
      </c>
      <c r="I1391">
        <v>25.513346896302998</v>
      </c>
      <c r="J1391">
        <v>-4.0727709431822996</v>
      </c>
      <c r="K1391">
        <v>1716.9559790375899</v>
      </c>
      <c r="L1391">
        <v>1469.9197429251201</v>
      </c>
      <c r="M1391">
        <v>17.442586435902101</v>
      </c>
      <c r="N1391">
        <v>0.20512227100723601</v>
      </c>
      <c r="O1391">
        <v>24.008916736956198</v>
      </c>
      <c r="P1391">
        <v>70.227167837546702</v>
      </c>
      <c r="Q1391">
        <v>6.7124606860045996E-2</v>
      </c>
    </row>
    <row r="1392" spans="1:17" hidden="1" x14ac:dyDescent="0.3">
      <c r="A1392" t="s">
        <v>2950</v>
      </c>
      <c r="B1392" t="s">
        <v>2951</v>
      </c>
      <c r="C1392" t="s">
        <v>3131</v>
      </c>
      <c r="D1392" t="s">
        <v>159</v>
      </c>
      <c r="E1392">
        <v>1188.8118709</v>
      </c>
      <c r="F1392">
        <v>179</v>
      </c>
      <c r="G1392">
        <v>41.121922893027197</v>
      </c>
      <c r="H1392">
        <v>-0.17784185156061699</v>
      </c>
      <c r="I1392">
        <v>39.7918354692588</v>
      </c>
      <c r="J1392">
        <v>0.30829889634436197</v>
      </c>
      <c r="K1392">
        <v>196.05395959432701</v>
      </c>
      <c r="L1392">
        <v>174.26697969596901</v>
      </c>
      <c r="M1392">
        <v>27.924466672433599</v>
      </c>
      <c r="N1392">
        <v>0.44553411127564702</v>
      </c>
      <c r="O1392">
        <v>42.340782122904997</v>
      </c>
      <c r="P1392">
        <v>85.781006746237594</v>
      </c>
      <c r="Q1392">
        <v>0.179387747581676</v>
      </c>
    </row>
    <row r="1393" spans="1:17" hidden="1" x14ac:dyDescent="0.3">
      <c r="A1393" t="s">
        <v>2952</v>
      </c>
      <c r="B1393" t="s">
        <v>2953</v>
      </c>
      <c r="C1393" t="s">
        <v>3131</v>
      </c>
      <c r="D1393" t="s">
        <v>174</v>
      </c>
      <c r="E1393">
        <v>1187.054595072</v>
      </c>
      <c r="F1393">
        <v>219.48</v>
      </c>
      <c r="G1393">
        <v>77.810166347120401</v>
      </c>
      <c r="H1393">
        <v>67.579388095125694</v>
      </c>
      <c r="I1393">
        <v>33.5154001815594</v>
      </c>
      <c r="J1393">
        <v>7.4457942061424296</v>
      </c>
      <c r="K1393">
        <v>170.72271156956501</v>
      </c>
      <c r="L1393">
        <v>145.53208107690401</v>
      </c>
      <c r="M1393">
        <v>55.759392906103699</v>
      </c>
      <c r="N1393">
        <v>2.5345049809878502</v>
      </c>
      <c r="O1393">
        <v>15.85110260616</v>
      </c>
      <c r="P1393">
        <v>113.50194552529101</v>
      </c>
      <c r="Q1393">
        <v>0.15787950578087001</v>
      </c>
    </row>
    <row r="1394" spans="1:17" hidden="1" x14ac:dyDescent="0.3">
      <c r="A1394" t="s">
        <v>2954</v>
      </c>
      <c r="B1394" t="s">
        <v>2955</v>
      </c>
      <c r="C1394" t="s">
        <v>3131</v>
      </c>
      <c r="D1394" t="s">
        <v>404</v>
      </c>
      <c r="E1394">
        <v>1184.3481365279999</v>
      </c>
      <c r="F1394">
        <v>93.35</v>
      </c>
      <c r="G1394">
        <v>15.7880233721978</v>
      </c>
      <c r="H1394">
        <v>2.9334262860412799</v>
      </c>
      <c r="I1394">
        <v>28.428129728435302</v>
      </c>
      <c r="J1394">
        <v>-0.126140770059774</v>
      </c>
      <c r="K1394">
        <v>96.1633245188861</v>
      </c>
      <c r="L1394">
        <v>79.458751454461193</v>
      </c>
      <c r="M1394">
        <v>40.5998685414853</v>
      </c>
      <c r="N1394">
        <v>0.31975243773121498</v>
      </c>
      <c r="O1394">
        <v>45.3668987680771</v>
      </c>
      <c r="P1394">
        <v>100.321888412017</v>
      </c>
      <c r="Q1394">
        <v>6.7033966161210004E-2</v>
      </c>
    </row>
    <row r="1395" spans="1:17" hidden="1" x14ac:dyDescent="0.3">
      <c r="A1395" t="s">
        <v>2956</v>
      </c>
      <c r="B1395" t="s">
        <v>2957</v>
      </c>
      <c r="C1395" t="s">
        <v>3131</v>
      </c>
      <c r="D1395" t="s">
        <v>2958</v>
      </c>
      <c r="E1395">
        <v>1179.21594465</v>
      </c>
      <c r="F1395">
        <v>1379</v>
      </c>
      <c r="G1395">
        <v>69.784363379884297</v>
      </c>
      <c r="H1395">
        <v>8.7514036596308902</v>
      </c>
      <c r="I1395">
        <v>77.802607539419</v>
      </c>
      <c r="J1395">
        <v>5.3966393657508798</v>
      </c>
      <c r="K1395">
        <v>1331.9628157176701</v>
      </c>
      <c r="L1395">
        <v>1074.89961772997</v>
      </c>
      <c r="M1395">
        <v>55.2005848831053</v>
      </c>
      <c r="N1395">
        <v>0.66201752252799895</v>
      </c>
      <c r="O1395">
        <v>12.400290065264601</v>
      </c>
      <c r="P1395">
        <v>108.939393939393</v>
      </c>
      <c r="Q1395">
        <v>0.104306241627924</v>
      </c>
    </row>
    <row r="1396" spans="1:17" hidden="1" x14ac:dyDescent="0.3">
      <c r="A1396" t="s">
        <v>2959</v>
      </c>
      <c r="B1396" t="s">
        <v>2960</v>
      </c>
      <c r="C1396" t="s">
        <v>3131</v>
      </c>
      <c r="D1396" t="s">
        <v>2779</v>
      </c>
      <c r="E1396">
        <v>1178.6674499999999</v>
      </c>
      <c r="F1396">
        <v>1425</v>
      </c>
      <c r="G1396">
        <v>466.06897320759401</v>
      </c>
      <c r="H1396">
        <v>-12.3696247885921</v>
      </c>
      <c r="I1396">
        <v>19.742955122875099</v>
      </c>
      <c r="J1396">
        <v>1.4000283550741801</v>
      </c>
      <c r="K1396">
        <v>1642.02428028336</v>
      </c>
      <c r="L1396">
        <v>1299.06956485775</v>
      </c>
      <c r="M1396">
        <v>32.5035897338281</v>
      </c>
      <c r="N1396">
        <v>0.997188628486949</v>
      </c>
      <c r="O1396">
        <v>55.087719298245602</v>
      </c>
      <c r="P1396">
        <v>483.418628454452</v>
      </c>
    </row>
    <row r="1397" spans="1:17" hidden="1" x14ac:dyDescent="0.3">
      <c r="A1397" t="s">
        <v>2961</v>
      </c>
      <c r="B1397" t="s">
        <v>2962</v>
      </c>
      <c r="C1397" t="s">
        <v>3131</v>
      </c>
      <c r="D1397" t="s">
        <v>21</v>
      </c>
      <c r="E1397">
        <v>1173.67249827</v>
      </c>
      <c r="F1397">
        <v>281.85000000000002</v>
      </c>
      <c r="G1397">
        <v>-28.894696140581999</v>
      </c>
      <c r="H1397">
        <v>-3.9107978643304598E-4</v>
      </c>
      <c r="I1397">
        <v>-16.357157815998502</v>
      </c>
      <c r="J1397">
        <v>9.0975991564630494</v>
      </c>
      <c r="M1397">
        <v>48.629511949561099</v>
      </c>
      <c r="O1397">
        <v>23.753769735675</v>
      </c>
      <c r="P1397">
        <v>14.086217364905799</v>
      </c>
    </row>
    <row r="1398" spans="1:17" hidden="1" x14ac:dyDescent="0.3">
      <c r="A1398" t="s">
        <v>2963</v>
      </c>
      <c r="B1398" t="s">
        <v>2964</v>
      </c>
      <c r="C1398" t="s">
        <v>3131</v>
      </c>
      <c r="D1398" t="s">
        <v>265</v>
      </c>
      <c r="E1398">
        <v>1170.9369072</v>
      </c>
      <c r="F1398">
        <v>1170.45</v>
      </c>
      <c r="G1398">
        <v>151.390486706633</v>
      </c>
      <c r="H1398">
        <v>1.8410322336037099</v>
      </c>
      <c r="I1398">
        <v>-10.0334616708738</v>
      </c>
      <c r="J1398">
        <v>-1.9231814922450201</v>
      </c>
      <c r="K1398">
        <v>1326.4589491060001</v>
      </c>
      <c r="L1398">
        <v>1190.35675375508</v>
      </c>
      <c r="M1398">
        <v>25.102020045721201</v>
      </c>
      <c r="N1398">
        <v>0.825730062662415</v>
      </c>
      <c r="O1398">
        <v>48.400187961895</v>
      </c>
      <c r="P1398">
        <v>184.78102189781001</v>
      </c>
      <c r="Q1398">
        <v>0.15686772732245699</v>
      </c>
    </row>
    <row r="1399" spans="1:17" hidden="1" x14ac:dyDescent="0.3">
      <c r="A1399" t="s">
        <v>2965</v>
      </c>
      <c r="B1399" t="s">
        <v>2966</v>
      </c>
      <c r="C1399" t="s">
        <v>3131</v>
      </c>
      <c r="D1399" t="s">
        <v>436</v>
      </c>
      <c r="E1399">
        <v>1167.0147687649901</v>
      </c>
      <c r="F1399">
        <v>67.849999999999994</v>
      </c>
      <c r="G1399">
        <v>-16.038193324401799</v>
      </c>
      <c r="H1399">
        <v>-10.1462796533497</v>
      </c>
      <c r="I1399">
        <v>-23.675446945996502</v>
      </c>
      <c r="J1399">
        <v>-1.4803254865139199</v>
      </c>
      <c r="K1399">
        <v>81.996475061890095</v>
      </c>
      <c r="L1399">
        <v>81.680179817902797</v>
      </c>
      <c r="M1399">
        <v>18.2300203930055</v>
      </c>
      <c r="N1399">
        <v>0.52049439815319698</v>
      </c>
      <c r="O1399">
        <v>54.679439941046397</v>
      </c>
      <c r="P1399">
        <v>21.268990169794399</v>
      </c>
      <c r="Q1399">
        <v>-8.0659179281901E-2</v>
      </c>
    </row>
    <row r="1400" spans="1:17" hidden="1" x14ac:dyDescent="0.3">
      <c r="A1400" t="s">
        <v>2967</v>
      </c>
      <c r="B1400" t="s">
        <v>2968</v>
      </c>
      <c r="C1400" t="s">
        <v>3131</v>
      </c>
      <c r="D1400" t="s">
        <v>456</v>
      </c>
      <c r="E1400">
        <v>1161.42146877</v>
      </c>
      <c r="F1400">
        <v>478.95</v>
      </c>
      <c r="G1400">
        <v>-52.574858650848398</v>
      </c>
      <c r="H1400">
        <v>-5.6320180432736802</v>
      </c>
      <c r="I1400">
        <v>-40.329085774808497</v>
      </c>
      <c r="J1400">
        <v>-0.17258961109975901</v>
      </c>
      <c r="K1400">
        <v>555.60967130842698</v>
      </c>
      <c r="L1400">
        <v>641.44070781511596</v>
      </c>
      <c r="M1400">
        <v>27.210507220817199</v>
      </c>
      <c r="N1400">
        <v>0.78821451077730997</v>
      </c>
      <c r="O1400">
        <v>74.287503914813598</v>
      </c>
      <c r="P1400">
        <v>1.23652504755864</v>
      </c>
      <c r="Q1400">
        <v>-3.1771900045019001E-2</v>
      </c>
    </row>
    <row r="1401" spans="1:17" hidden="1" x14ac:dyDescent="0.3">
      <c r="A1401" t="s">
        <v>2969</v>
      </c>
      <c r="B1401" t="s">
        <v>2970</v>
      </c>
      <c r="C1401" t="s">
        <v>3131</v>
      </c>
      <c r="D1401" t="s">
        <v>439</v>
      </c>
      <c r="E1401">
        <v>1161.2615652500001</v>
      </c>
      <c r="F1401">
        <v>69.5</v>
      </c>
      <c r="G1401">
        <v>25.840195808165301</v>
      </c>
      <c r="H1401">
        <v>-5.4439877038753304</v>
      </c>
      <c r="I1401">
        <v>-8.9826516942058507</v>
      </c>
      <c r="J1401">
        <v>-0.34223635869353602</v>
      </c>
      <c r="K1401">
        <v>79.136722128294494</v>
      </c>
      <c r="L1401">
        <v>72.4973485851947</v>
      </c>
      <c r="M1401">
        <v>19.082201503200299</v>
      </c>
      <c r="N1401">
        <v>0.34188129570784698</v>
      </c>
      <c r="O1401">
        <v>31.870503597122301</v>
      </c>
      <c r="P1401">
        <v>50.759219088937002</v>
      </c>
      <c r="Q1401">
        <v>5.4138187900729003E-2</v>
      </c>
    </row>
    <row r="1402" spans="1:17" hidden="1" x14ac:dyDescent="0.3">
      <c r="A1402" t="s">
        <v>2971</v>
      </c>
      <c r="B1402" t="s">
        <v>2972</v>
      </c>
      <c r="C1402" t="s">
        <v>3131</v>
      </c>
      <c r="D1402" t="s">
        <v>288</v>
      </c>
      <c r="E1402">
        <v>1159.638162341</v>
      </c>
      <c r="F1402">
        <v>17.59</v>
      </c>
      <c r="G1402">
        <v>-31.065645378362898</v>
      </c>
      <c r="H1402">
        <v>0.45196129953319802</v>
      </c>
      <c r="I1402">
        <v>-47.074844387370703</v>
      </c>
      <c r="J1402">
        <v>-3.4593059568897302</v>
      </c>
      <c r="K1402">
        <v>19.4016342517364</v>
      </c>
      <c r="L1402">
        <v>22.496195870229599</v>
      </c>
      <c r="M1402">
        <v>41.861743035315001</v>
      </c>
      <c r="N1402">
        <v>3.2146639076458001</v>
      </c>
      <c r="O1402">
        <v>138.77202956225099</v>
      </c>
      <c r="P1402">
        <v>19.173441734417299</v>
      </c>
      <c r="Q1402">
        <v>5.3788444821931E-2</v>
      </c>
    </row>
    <row r="1403" spans="1:17" hidden="1" x14ac:dyDescent="0.3">
      <c r="A1403" t="s">
        <v>2973</v>
      </c>
      <c r="B1403" t="s">
        <v>2974</v>
      </c>
      <c r="C1403" t="s">
        <v>3131</v>
      </c>
      <c r="D1403" t="s">
        <v>133</v>
      </c>
      <c r="E1403">
        <v>1159.4278116</v>
      </c>
      <c r="F1403">
        <v>944.9</v>
      </c>
      <c r="G1403">
        <v>37.633574078225898</v>
      </c>
      <c r="H1403">
        <v>-2.56043136518658</v>
      </c>
      <c r="I1403">
        <v>-6.5695342311312297</v>
      </c>
      <c r="J1403">
        <v>-0.43476612609856402</v>
      </c>
      <c r="K1403">
        <v>957.52876294203202</v>
      </c>
      <c r="L1403">
        <v>885.33474939652501</v>
      </c>
      <c r="M1403">
        <v>41.011072277330904</v>
      </c>
      <c r="N1403">
        <v>0.46104728068421802</v>
      </c>
      <c r="O1403">
        <v>25.907503439517399</v>
      </c>
      <c r="P1403">
        <v>67.2389380530973</v>
      </c>
    </row>
    <row r="1404" spans="1:17" hidden="1" x14ac:dyDescent="0.3">
      <c r="A1404" t="s">
        <v>2975</v>
      </c>
      <c r="B1404" t="s">
        <v>2976</v>
      </c>
      <c r="C1404" t="s">
        <v>3131</v>
      </c>
      <c r="D1404" t="s">
        <v>1019</v>
      </c>
      <c r="E1404">
        <v>1157.3213499999999</v>
      </c>
      <c r="F1404">
        <v>820</v>
      </c>
      <c r="G1404">
        <v>33.644484745372999</v>
      </c>
      <c r="H1404">
        <v>0.26050809023876997</v>
      </c>
      <c r="I1404">
        <v>-3.64573886023057</v>
      </c>
      <c r="J1404">
        <v>-2.2587382030326699</v>
      </c>
      <c r="K1404">
        <v>824.58803550301195</v>
      </c>
      <c r="L1404">
        <v>759.13670956788997</v>
      </c>
      <c r="M1404">
        <v>31.453800530214401</v>
      </c>
      <c r="N1404">
        <v>0.43760645103461299</v>
      </c>
      <c r="O1404">
        <v>21.304878048780399</v>
      </c>
      <c r="P1404">
        <v>62.119414788453902</v>
      </c>
      <c r="Q1404">
        <v>7.8844954690770006E-2</v>
      </c>
    </row>
    <row r="1405" spans="1:17" hidden="1" x14ac:dyDescent="0.3">
      <c r="A1405" t="s">
        <v>2977</v>
      </c>
      <c r="B1405" t="s">
        <v>2978</v>
      </c>
      <c r="C1405" t="s">
        <v>3131</v>
      </c>
      <c r="D1405" t="s">
        <v>765</v>
      </c>
      <c r="E1405">
        <v>1153.9602065009999</v>
      </c>
      <c r="F1405">
        <v>228.61</v>
      </c>
      <c r="G1405">
        <v>-31.5873513951185</v>
      </c>
      <c r="H1405">
        <v>0.95847998369242604</v>
      </c>
      <c r="I1405">
        <v>-27.4606071115604</v>
      </c>
      <c r="J1405">
        <v>1.0866460532309901</v>
      </c>
      <c r="K1405">
        <v>251.14132923503999</v>
      </c>
      <c r="M1405">
        <v>31.375347727478601</v>
      </c>
      <c r="N1405">
        <v>0.358587858147704</v>
      </c>
      <c r="O1405">
        <v>40.282577315078001</v>
      </c>
      <c r="P1405">
        <v>3.15404746864</v>
      </c>
    </row>
    <row r="1406" spans="1:17" hidden="1" x14ac:dyDescent="0.3">
      <c r="A1406" t="s">
        <v>2979</v>
      </c>
      <c r="B1406" t="s">
        <v>2980</v>
      </c>
      <c r="C1406" t="s">
        <v>3131</v>
      </c>
      <c r="D1406" t="s">
        <v>1342</v>
      </c>
      <c r="E1406">
        <v>1151.0587900200001</v>
      </c>
      <c r="F1406">
        <v>762.9</v>
      </c>
      <c r="G1406">
        <v>71.378992215167301</v>
      </c>
      <c r="H1406">
        <v>-3.98638456512845</v>
      </c>
      <c r="I1406">
        <v>74.092786204299301</v>
      </c>
      <c r="J1406">
        <v>-4.8646942587736897</v>
      </c>
      <c r="K1406">
        <v>795.64106973173102</v>
      </c>
      <c r="L1406">
        <v>628.22728767983904</v>
      </c>
      <c r="M1406">
        <v>30.046163599527201</v>
      </c>
      <c r="N1406">
        <v>0.166749668998289</v>
      </c>
      <c r="O1406">
        <v>34.617905361121998</v>
      </c>
      <c r="P1406">
        <v>127.697358603193</v>
      </c>
      <c r="Q1406">
        <v>0.15349303195254599</v>
      </c>
    </row>
    <row r="1407" spans="1:17" hidden="1" x14ac:dyDescent="0.3">
      <c r="A1407" t="s">
        <v>2981</v>
      </c>
      <c r="B1407" t="s">
        <v>2982</v>
      </c>
      <c r="C1407" t="s">
        <v>3131</v>
      </c>
      <c r="E1407">
        <v>1149.9342187499999</v>
      </c>
      <c r="F1407">
        <v>169</v>
      </c>
      <c r="G1407">
        <v>281.80869407870398</v>
      </c>
      <c r="H1407">
        <v>35.956222748066999</v>
      </c>
      <c r="I1407">
        <v>560.27597215021694</v>
      </c>
      <c r="J1407">
        <v>9.9173413835719604</v>
      </c>
      <c r="K1407">
        <v>125.16623592697</v>
      </c>
      <c r="M1407">
        <v>92.692431706262795</v>
      </c>
      <c r="N1407">
        <v>1.06201149102473</v>
      </c>
      <c r="O1407">
        <v>1.15384615384614</v>
      </c>
      <c r="P1407">
        <v>638.31367409349002</v>
      </c>
    </row>
    <row r="1408" spans="1:17" hidden="1" x14ac:dyDescent="0.3">
      <c r="A1408" t="s">
        <v>2983</v>
      </c>
      <c r="B1408" t="s">
        <v>2984</v>
      </c>
      <c r="C1408" t="s">
        <v>3131</v>
      </c>
      <c r="D1408" t="s">
        <v>414</v>
      </c>
      <c r="E1408">
        <v>1145.97649982199</v>
      </c>
      <c r="F1408">
        <v>171.37</v>
      </c>
      <c r="G1408">
        <v>-15.8971074719407</v>
      </c>
      <c r="H1408">
        <v>-1.64409717190792</v>
      </c>
      <c r="I1408">
        <v>9.2803633737071394</v>
      </c>
      <c r="J1408">
        <v>4.9524085042326096</v>
      </c>
      <c r="K1408">
        <v>171.96877606405499</v>
      </c>
      <c r="L1408">
        <v>162.92843240470401</v>
      </c>
      <c r="M1408">
        <v>38.345826835780599</v>
      </c>
      <c r="N1408">
        <v>0.32774154231617803</v>
      </c>
      <c r="O1408">
        <v>14.0806442201085</v>
      </c>
      <c r="P1408">
        <v>30.269859369061098</v>
      </c>
      <c r="Q1408">
        <v>1.9295330114567001E-2</v>
      </c>
    </row>
    <row r="1409" spans="1:17" hidden="1" x14ac:dyDescent="0.3">
      <c r="A1409" t="s">
        <v>2985</v>
      </c>
      <c r="B1409" t="s">
        <v>2986</v>
      </c>
      <c r="C1409" t="s">
        <v>3131</v>
      </c>
      <c r="D1409" t="s">
        <v>51</v>
      </c>
      <c r="E1409">
        <v>1138.5762345999999</v>
      </c>
      <c r="F1409">
        <v>360.5</v>
      </c>
      <c r="G1409">
        <v>-28.979929764548</v>
      </c>
      <c r="H1409">
        <v>5.5771915938119401</v>
      </c>
      <c r="I1409">
        <v>3.9281670149150001</v>
      </c>
      <c r="J1409">
        <v>2.28293417051764</v>
      </c>
      <c r="K1409">
        <v>378.23031701892199</v>
      </c>
      <c r="L1409">
        <v>360.31381447896001</v>
      </c>
      <c r="M1409">
        <v>31.6817173503728</v>
      </c>
      <c r="N1409">
        <v>0.24385214501271801</v>
      </c>
      <c r="O1409">
        <v>22.8016643550624</v>
      </c>
      <c r="P1409">
        <v>36.916065324724599</v>
      </c>
      <c r="Q1409">
        <v>-1.9930374806665999E-2</v>
      </c>
    </row>
    <row r="1410" spans="1:17" hidden="1" x14ac:dyDescent="0.3">
      <c r="A1410" t="s">
        <v>2987</v>
      </c>
      <c r="B1410" t="s">
        <v>2988</v>
      </c>
      <c r="C1410" t="s">
        <v>3131</v>
      </c>
      <c r="D1410" t="s">
        <v>2285</v>
      </c>
      <c r="E1410">
        <v>1135.5164264749999</v>
      </c>
      <c r="F1410">
        <v>414.85</v>
      </c>
      <c r="G1410">
        <v>89.057963573441299</v>
      </c>
      <c r="H1410">
        <v>-16.1042465407712</v>
      </c>
      <c r="I1410">
        <v>-61.872133310353803</v>
      </c>
      <c r="J1410">
        <v>-10.3430900896205</v>
      </c>
      <c r="K1410">
        <v>583.91552593089295</v>
      </c>
      <c r="L1410">
        <v>622.64924694192598</v>
      </c>
      <c r="M1410">
        <v>14.439699639308101</v>
      </c>
      <c r="N1410">
        <v>0.86187717677162501</v>
      </c>
      <c r="O1410">
        <v>136.229962637097</v>
      </c>
      <c r="P1410">
        <v>126.755944247062</v>
      </c>
      <c r="Q1410">
        <v>0.245489276474114</v>
      </c>
    </row>
    <row r="1411" spans="1:17" hidden="1" x14ac:dyDescent="0.3">
      <c r="A1411" t="s">
        <v>2989</v>
      </c>
      <c r="B1411" t="s">
        <v>2990</v>
      </c>
      <c r="C1411" t="s">
        <v>3131</v>
      </c>
      <c r="D1411" t="s">
        <v>404</v>
      </c>
      <c r="E1411">
        <v>1128.9992032</v>
      </c>
      <c r="F1411">
        <v>108.44</v>
      </c>
      <c r="G1411">
        <v>47.5287063077281</v>
      </c>
      <c r="H1411">
        <v>10.129317543440401</v>
      </c>
      <c r="I1411">
        <v>72.537553511017506</v>
      </c>
      <c r="J1411">
        <v>-0.69666947898901499</v>
      </c>
      <c r="K1411">
        <v>101.782654786276</v>
      </c>
      <c r="L1411">
        <v>80.591457481986097</v>
      </c>
      <c r="M1411">
        <v>39.3714896673198</v>
      </c>
      <c r="N1411">
        <v>0.60946505025202402</v>
      </c>
      <c r="O1411">
        <v>15.0866838804869</v>
      </c>
      <c r="P1411">
        <v>120.40650406504</v>
      </c>
      <c r="Q1411">
        <v>0.124123230302951</v>
      </c>
    </row>
    <row r="1412" spans="1:17" hidden="1" x14ac:dyDescent="0.3">
      <c r="A1412" t="s">
        <v>2991</v>
      </c>
      <c r="B1412" t="s">
        <v>2992</v>
      </c>
      <c r="C1412" t="s">
        <v>3131</v>
      </c>
      <c r="D1412" t="s">
        <v>83</v>
      </c>
      <c r="E1412">
        <v>1128.86436151</v>
      </c>
      <c r="F1412">
        <v>231.1</v>
      </c>
      <c r="G1412">
        <v>-35.961797797776399</v>
      </c>
      <c r="H1412">
        <v>-8.3333073973247096</v>
      </c>
      <c r="I1412">
        <v>-20.005235354189399</v>
      </c>
      <c r="J1412">
        <v>-4.8126325172511502</v>
      </c>
      <c r="K1412">
        <v>258.46551530401001</v>
      </c>
      <c r="L1412">
        <v>265.15206598033802</v>
      </c>
      <c r="M1412">
        <v>23.531611357444401</v>
      </c>
      <c r="N1412">
        <v>0.53599657394765399</v>
      </c>
      <c r="O1412">
        <v>65.296408481176996</v>
      </c>
      <c r="P1412">
        <v>40.060606060605998</v>
      </c>
    </row>
    <row r="1413" spans="1:17" hidden="1" x14ac:dyDescent="0.3">
      <c r="A1413" t="s">
        <v>2993</v>
      </c>
      <c r="B1413" t="s">
        <v>2994</v>
      </c>
      <c r="C1413" t="s">
        <v>3131</v>
      </c>
      <c r="D1413" t="s">
        <v>98</v>
      </c>
      <c r="E1413">
        <v>1119.60103308</v>
      </c>
      <c r="F1413">
        <v>440</v>
      </c>
      <c r="G1413">
        <v>90.347997262299302</v>
      </c>
      <c r="H1413">
        <v>1.5725977817043499</v>
      </c>
      <c r="I1413">
        <v>-19.591172215474</v>
      </c>
      <c r="J1413">
        <v>-3.1775305800644702</v>
      </c>
      <c r="K1413">
        <v>514.44093216598799</v>
      </c>
      <c r="L1413">
        <v>474.030224845085</v>
      </c>
      <c r="M1413">
        <v>21.459161421438299</v>
      </c>
      <c r="N1413">
        <v>0.50568938246255402</v>
      </c>
      <c r="O1413">
        <v>61.363636363636303</v>
      </c>
      <c r="P1413">
        <v>120.772704465629</v>
      </c>
      <c r="Q1413">
        <v>0.148249435832324</v>
      </c>
    </row>
    <row r="1414" spans="1:17" hidden="1" x14ac:dyDescent="0.3">
      <c r="A1414" t="s">
        <v>2995</v>
      </c>
      <c r="B1414" t="s">
        <v>2996</v>
      </c>
      <c r="C1414" t="s">
        <v>3131</v>
      </c>
      <c r="D1414" t="s">
        <v>1370</v>
      </c>
      <c r="E1414">
        <v>1119.06879112</v>
      </c>
      <c r="F1414">
        <v>128.24</v>
      </c>
      <c r="G1414">
        <v>-52.772083818817102</v>
      </c>
      <c r="H1414">
        <v>-1.7318326949802401</v>
      </c>
      <c r="I1414">
        <v>-23.320769701012502</v>
      </c>
      <c r="J1414">
        <v>-6.58590629651159</v>
      </c>
      <c r="K1414">
        <v>142.52675680248899</v>
      </c>
      <c r="L1414">
        <v>154.71374950082799</v>
      </c>
      <c r="M1414">
        <v>26.4339742824152</v>
      </c>
      <c r="N1414">
        <v>0.68558337784382695</v>
      </c>
      <c r="O1414">
        <v>48.939488459139099</v>
      </c>
      <c r="P1414">
        <v>2.5099920063949002</v>
      </c>
      <c r="Q1414">
        <v>3.9354290621165001E-2</v>
      </c>
    </row>
    <row r="1415" spans="1:17" hidden="1" x14ac:dyDescent="0.3">
      <c r="A1415" t="s">
        <v>2997</v>
      </c>
      <c r="B1415" t="s">
        <v>2998</v>
      </c>
      <c r="C1415" t="s">
        <v>3131</v>
      </c>
      <c r="D1415" t="s">
        <v>236</v>
      </c>
      <c r="E1415">
        <v>1114.8276422399999</v>
      </c>
      <c r="F1415">
        <v>236.05</v>
      </c>
      <c r="G1415">
        <v>14.2441810252522</v>
      </c>
      <c r="H1415">
        <v>-4.6287071913197799</v>
      </c>
      <c r="I1415">
        <v>21.723237950020099</v>
      </c>
      <c r="J1415">
        <v>-6.3266190808900502</v>
      </c>
      <c r="K1415">
        <v>256.51870846193202</v>
      </c>
      <c r="L1415">
        <v>215.344438083119</v>
      </c>
      <c r="M1415">
        <v>17.3973251685028</v>
      </c>
      <c r="N1415">
        <v>0.39940321763653103</v>
      </c>
      <c r="O1415">
        <v>31.1162889218385</v>
      </c>
      <c r="P1415">
        <v>63.9236111111111</v>
      </c>
      <c r="Q1415">
        <v>0.115347628724898</v>
      </c>
    </row>
    <row r="1416" spans="1:17" hidden="1" x14ac:dyDescent="0.3">
      <c r="A1416" t="s">
        <v>2999</v>
      </c>
      <c r="B1416" t="s">
        <v>3000</v>
      </c>
      <c r="C1416" t="s">
        <v>3131</v>
      </c>
      <c r="D1416" t="s">
        <v>268</v>
      </c>
      <c r="E1416">
        <v>1113.618353865</v>
      </c>
      <c r="F1416">
        <v>419.3</v>
      </c>
      <c r="G1416">
        <v>-30.4134337467984</v>
      </c>
      <c r="H1416">
        <v>0.84420904217748205</v>
      </c>
      <c r="I1416">
        <v>-8.7682536645943703</v>
      </c>
      <c r="J1416">
        <v>8.3399398503382702</v>
      </c>
      <c r="K1416">
        <v>408.614757161211</v>
      </c>
      <c r="L1416">
        <v>426.16847636596702</v>
      </c>
      <c r="M1416">
        <v>46.744783969794</v>
      </c>
      <c r="N1416">
        <v>0.79293670318962495</v>
      </c>
      <c r="O1416">
        <v>23.288814691151899</v>
      </c>
      <c r="P1416">
        <v>13.9092637870144</v>
      </c>
      <c r="Q1416">
        <v>-0.13281943348264</v>
      </c>
    </row>
    <row r="1417" spans="1:17" hidden="1" x14ac:dyDescent="0.3">
      <c r="A1417" t="s">
        <v>3001</v>
      </c>
      <c r="B1417" t="s">
        <v>3002</v>
      </c>
      <c r="C1417" t="s">
        <v>3131</v>
      </c>
      <c r="D1417" t="s">
        <v>192</v>
      </c>
      <c r="E1417">
        <v>1108.6589264920001</v>
      </c>
      <c r="F1417">
        <v>171.86</v>
      </c>
      <c r="G1417">
        <v>-56.023491572897299</v>
      </c>
      <c r="H1417">
        <v>-14.179826231421</v>
      </c>
      <c r="I1417">
        <v>-43.413183724431001</v>
      </c>
      <c r="J1417">
        <v>-5.70486739969071</v>
      </c>
      <c r="M1417">
        <v>13.896354188198901</v>
      </c>
      <c r="O1417">
        <v>57.622483416734497</v>
      </c>
      <c r="P1417">
        <v>0.44418468731737198</v>
      </c>
    </row>
    <row r="1418" spans="1:17" hidden="1" x14ac:dyDescent="0.3">
      <c r="A1418" t="s">
        <v>3003</v>
      </c>
      <c r="B1418" t="s">
        <v>3004</v>
      </c>
      <c r="C1418" t="s">
        <v>3131</v>
      </c>
      <c r="D1418" t="s">
        <v>288</v>
      </c>
      <c r="E1418">
        <v>1108.5035</v>
      </c>
      <c r="F1418">
        <v>8530</v>
      </c>
      <c r="G1418">
        <v>14.506633665876601</v>
      </c>
      <c r="H1418">
        <v>11.689129408381</v>
      </c>
      <c r="I1418">
        <v>-17.369226842447599</v>
      </c>
      <c r="J1418">
        <v>-5.2181214036934698</v>
      </c>
      <c r="K1418">
        <v>8342.8281755054304</v>
      </c>
      <c r="L1418">
        <v>8116.8307492896001</v>
      </c>
      <c r="M1418">
        <v>43.643160128415701</v>
      </c>
      <c r="N1418">
        <v>2.68225826316564</v>
      </c>
      <c r="O1418">
        <v>17.831184056271901</v>
      </c>
      <c r="P1418">
        <v>41.759109227637197</v>
      </c>
      <c r="Q1418">
        <v>0.186107059553448</v>
      </c>
    </row>
    <row r="1419" spans="1:17" hidden="1" x14ac:dyDescent="0.3">
      <c r="A1419" t="s">
        <v>3005</v>
      </c>
      <c r="B1419" t="s">
        <v>3006</v>
      </c>
      <c r="C1419" t="s">
        <v>3131</v>
      </c>
      <c r="D1419" t="s">
        <v>589</v>
      </c>
      <c r="E1419">
        <v>1107.2317680260001</v>
      </c>
      <c r="F1419">
        <v>205.61</v>
      </c>
      <c r="G1419">
        <v>-12.243791230331301</v>
      </c>
      <c r="H1419">
        <v>-6.7927851157134498</v>
      </c>
      <c r="I1419">
        <v>-13.008341397359301</v>
      </c>
      <c r="J1419">
        <v>0.74374623398294304</v>
      </c>
      <c r="K1419">
        <v>232.26497326662599</v>
      </c>
      <c r="L1419">
        <v>228.33692567680299</v>
      </c>
      <c r="M1419">
        <v>23.785183847207499</v>
      </c>
      <c r="N1419">
        <v>0.37071696061329201</v>
      </c>
      <c r="O1419">
        <v>42.210981956130503</v>
      </c>
      <c r="P1419">
        <v>13.5966850828729</v>
      </c>
      <c r="Q1419">
        <v>1.8194616812947002E-2</v>
      </c>
    </row>
    <row r="1420" spans="1:17" hidden="1" x14ac:dyDescent="0.3">
      <c r="A1420" t="s">
        <v>3007</v>
      </c>
      <c r="B1420" t="s">
        <v>3008</v>
      </c>
      <c r="C1420" t="s">
        <v>3131</v>
      </c>
      <c r="D1420" t="s">
        <v>273</v>
      </c>
      <c r="E1420">
        <v>1106.2893624999999</v>
      </c>
      <c r="F1420">
        <v>297.85000000000002</v>
      </c>
      <c r="G1420">
        <v>206.96525542941001</v>
      </c>
      <c r="H1420">
        <v>-4.4047820647732898</v>
      </c>
      <c r="I1420">
        <v>60.039785152244498</v>
      </c>
      <c r="J1420">
        <v>-2.60465647029595</v>
      </c>
      <c r="K1420">
        <v>319.85046277683301</v>
      </c>
      <c r="L1420">
        <v>248.51302220727101</v>
      </c>
      <c r="M1420">
        <v>27.440720355292299</v>
      </c>
      <c r="N1420">
        <v>0.45795822510052298</v>
      </c>
      <c r="O1420">
        <v>38.895417156286697</v>
      </c>
      <c r="P1420">
        <v>280.89861873814903</v>
      </c>
    </row>
    <row r="1421" spans="1:17" hidden="1" x14ac:dyDescent="0.3">
      <c r="A1421" t="s">
        <v>3009</v>
      </c>
      <c r="B1421" t="s">
        <v>3010</v>
      </c>
      <c r="C1421" t="s">
        <v>3131</v>
      </c>
      <c r="D1421" t="s">
        <v>192</v>
      </c>
      <c r="E1421">
        <v>1104.32067517</v>
      </c>
      <c r="F1421">
        <v>696.1</v>
      </c>
      <c r="G1421">
        <v>52.630877051657798</v>
      </c>
      <c r="H1421">
        <v>-7.5757785045223898</v>
      </c>
      <c r="I1421">
        <v>-30.066290782076301</v>
      </c>
      <c r="J1421">
        <v>-1.8887346941351999</v>
      </c>
      <c r="K1421">
        <v>783.22020317351098</v>
      </c>
      <c r="L1421">
        <v>750.49889605337296</v>
      </c>
      <c r="M1421">
        <v>28.942673579229702</v>
      </c>
      <c r="N1421">
        <v>0.43199441172804098</v>
      </c>
      <c r="O1421">
        <v>57.240339031748299</v>
      </c>
      <c r="P1421">
        <v>86.621983914209096</v>
      </c>
      <c r="Q1421">
        <v>0.156395325784107</v>
      </c>
    </row>
    <row r="1422" spans="1:17" hidden="1" x14ac:dyDescent="0.3">
      <c r="A1422" t="s">
        <v>3011</v>
      </c>
      <c r="B1422" t="s">
        <v>3012</v>
      </c>
      <c r="C1422" t="s">
        <v>3131</v>
      </c>
      <c r="D1422" t="s">
        <v>21</v>
      </c>
      <c r="E1422">
        <v>1103.5687470400001</v>
      </c>
      <c r="F1422">
        <v>638.6</v>
      </c>
      <c r="G1422">
        <v>527.08064523323105</v>
      </c>
      <c r="H1422">
        <v>-14.8625750413189</v>
      </c>
      <c r="I1422">
        <v>135.112806606552</v>
      </c>
      <c r="J1422">
        <v>-16.185570084045299</v>
      </c>
      <c r="K1422">
        <v>785.06797905055203</v>
      </c>
      <c r="L1422">
        <v>505.93840302838998</v>
      </c>
      <c r="M1422">
        <v>19.570713162013401</v>
      </c>
      <c r="N1422">
        <v>1.7948607891950601</v>
      </c>
      <c r="O1422">
        <v>56.279361102411499</v>
      </c>
      <c r="P1422">
        <v>584.825737265415</v>
      </c>
    </row>
    <row r="1423" spans="1:17" hidden="1" x14ac:dyDescent="0.3">
      <c r="A1423" t="s">
        <v>3013</v>
      </c>
      <c r="B1423" t="s">
        <v>3014</v>
      </c>
      <c r="C1423" t="s">
        <v>3131</v>
      </c>
      <c r="D1423" t="s">
        <v>265</v>
      </c>
      <c r="E1423">
        <v>1099.0905435</v>
      </c>
      <c r="F1423">
        <v>1029.95</v>
      </c>
      <c r="G1423">
        <v>84.969816331073304</v>
      </c>
      <c r="H1423">
        <v>13.4558614241763</v>
      </c>
      <c r="I1423">
        <v>31.915125456284699</v>
      </c>
      <c r="J1423">
        <v>-4.3003026632940902</v>
      </c>
      <c r="K1423">
        <v>971.49971605701398</v>
      </c>
      <c r="L1423">
        <v>804.57890758674898</v>
      </c>
      <c r="M1423">
        <v>45.915712262011901</v>
      </c>
      <c r="N1423">
        <v>2.54299754299754</v>
      </c>
      <c r="O1423">
        <v>18.937812515170599</v>
      </c>
      <c r="P1423">
        <v>110.19387755101999</v>
      </c>
      <c r="Q1423">
        <v>0.16164678882567601</v>
      </c>
    </row>
    <row r="1424" spans="1:17" hidden="1" x14ac:dyDescent="0.3">
      <c r="A1424" t="s">
        <v>3015</v>
      </c>
      <c r="B1424" t="s">
        <v>3016</v>
      </c>
      <c r="C1424" t="s">
        <v>3131</v>
      </c>
      <c r="D1424" t="s">
        <v>1603</v>
      </c>
      <c r="E1424">
        <v>1096.9111250000001</v>
      </c>
      <c r="F1424">
        <v>105.65</v>
      </c>
      <c r="G1424">
        <v>769.35680245490403</v>
      </c>
      <c r="H1424">
        <v>21.9826527288871</v>
      </c>
      <c r="I1424">
        <v>328.54753785520597</v>
      </c>
      <c r="J1424">
        <v>-5.2907504221305999</v>
      </c>
      <c r="K1424">
        <v>90.834389422675102</v>
      </c>
      <c r="L1424">
        <v>53.132679372573698</v>
      </c>
      <c r="M1424">
        <v>35.228452586453301</v>
      </c>
      <c r="N1424">
        <v>0.443886307555034</v>
      </c>
      <c r="O1424">
        <v>14.9550402271651</v>
      </c>
      <c r="P1424">
        <v>1012.10526315789</v>
      </c>
    </row>
    <row r="1425" spans="1:17" hidden="1" x14ac:dyDescent="0.3">
      <c r="A1425" t="s">
        <v>3017</v>
      </c>
      <c r="B1425" t="s">
        <v>3018</v>
      </c>
      <c r="C1425" t="s">
        <v>3131</v>
      </c>
      <c r="D1425" t="s">
        <v>611</v>
      </c>
      <c r="E1425">
        <v>1095.5961028500001</v>
      </c>
      <c r="F1425">
        <v>152.44999999999999</v>
      </c>
      <c r="G1425">
        <v>-25.485755691651399</v>
      </c>
      <c r="H1425">
        <v>-3.8458401931409201</v>
      </c>
      <c r="I1425">
        <v>12.9374726851908</v>
      </c>
      <c r="J1425">
        <v>-3.2231814922450099</v>
      </c>
      <c r="K1425">
        <v>172.24878427415999</v>
      </c>
      <c r="L1425">
        <v>158.18312476864901</v>
      </c>
      <c r="M1425">
        <v>20.5602877155263</v>
      </c>
      <c r="N1425">
        <v>0.41503865332696199</v>
      </c>
      <c r="O1425">
        <v>44.932764840931398</v>
      </c>
      <c r="P1425">
        <v>56.841563786008201</v>
      </c>
      <c r="Q1425">
        <v>0.13052398285323699</v>
      </c>
    </row>
    <row r="1426" spans="1:17" hidden="1" x14ac:dyDescent="0.3">
      <c r="A1426" t="s">
        <v>3019</v>
      </c>
      <c r="B1426" t="s">
        <v>3020</v>
      </c>
      <c r="C1426" t="s">
        <v>3131</v>
      </c>
      <c r="D1426" t="s">
        <v>253</v>
      </c>
      <c r="E1426">
        <v>1093.2996995999999</v>
      </c>
      <c r="F1426">
        <v>253.25</v>
      </c>
      <c r="G1426">
        <v>71.114696176502505</v>
      </c>
      <c r="H1426">
        <v>15.7177821015382</v>
      </c>
      <c r="I1426">
        <v>1.85510710903585</v>
      </c>
      <c r="J1426">
        <v>4.7074121875716601</v>
      </c>
      <c r="K1426">
        <v>264.41937918081197</v>
      </c>
      <c r="L1426">
        <v>246.25708511117901</v>
      </c>
      <c r="M1426">
        <v>39.779119469104302</v>
      </c>
      <c r="N1426">
        <v>0.70482018909811295</v>
      </c>
      <c r="O1426">
        <v>33.464955577492603</v>
      </c>
      <c r="P1426">
        <v>95.862335653518898</v>
      </c>
      <c r="Q1426">
        <v>9.8845779100282999E-2</v>
      </c>
    </row>
    <row r="1427" spans="1:17" hidden="1" x14ac:dyDescent="0.3">
      <c r="A1427" t="s">
        <v>3021</v>
      </c>
      <c r="B1427" t="s">
        <v>3022</v>
      </c>
      <c r="C1427" t="s">
        <v>3131</v>
      </c>
      <c r="D1427" t="s">
        <v>3023</v>
      </c>
      <c r="E1427">
        <v>1090.177715343</v>
      </c>
      <c r="F1427">
        <v>167.81</v>
      </c>
      <c r="G1427">
        <v>-66.447635851593503</v>
      </c>
      <c r="H1427">
        <v>-3.1363845651284499</v>
      </c>
      <c r="I1427">
        <v>-18.877923868073601</v>
      </c>
      <c r="J1427">
        <v>-3.8744269635999302</v>
      </c>
      <c r="K1427">
        <v>192.17676549292901</v>
      </c>
      <c r="L1427">
        <v>199.85032489359901</v>
      </c>
      <c r="M1427">
        <v>17.8694659527285</v>
      </c>
      <c r="N1427">
        <v>0.38734972094187903</v>
      </c>
      <c r="O1427">
        <v>93.552231690602397</v>
      </c>
      <c r="P1427">
        <v>15.571625344352601</v>
      </c>
    </row>
    <row r="1428" spans="1:17" hidden="1" x14ac:dyDescent="0.3">
      <c r="A1428" t="s">
        <v>3024</v>
      </c>
      <c r="B1428" t="s">
        <v>3025</v>
      </c>
      <c r="C1428" t="s">
        <v>3131</v>
      </c>
      <c r="D1428" t="s">
        <v>626</v>
      </c>
      <c r="E1428">
        <v>1090.015711169</v>
      </c>
      <c r="F1428">
        <v>169.07</v>
      </c>
      <c r="G1428">
        <v>-37.626967759661397</v>
      </c>
      <c r="H1428">
        <v>-4.52711860493201</v>
      </c>
      <c r="I1428">
        <v>-32.290042090976002</v>
      </c>
      <c r="J1428">
        <v>9.8505571842354603E-2</v>
      </c>
      <c r="K1428">
        <v>190.985900100696</v>
      </c>
      <c r="L1428">
        <v>214.66182796849901</v>
      </c>
      <c r="M1428">
        <v>23.099662523772501</v>
      </c>
      <c r="N1428">
        <v>0.51432272630232101</v>
      </c>
      <c r="O1428">
        <v>82.084343762938403</v>
      </c>
      <c r="P1428">
        <v>1.0519395134779701</v>
      </c>
      <c r="Q1428">
        <v>7.3588645419004006E-2</v>
      </c>
    </row>
    <row r="1429" spans="1:17" hidden="1" x14ac:dyDescent="0.3">
      <c r="A1429" t="s">
        <v>3026</v>
      </c>
      <c r="B1429" t="s">
        <v>3027</v>
      </c>
      <c r="C1429" t="s">
        <v>3131</v>
      </c>
      <c r="D1429" t="s">
        <v>3028</v>
      </c>
      <c r="E1429">
        <v>1084.9994815</v>
      </c>
      <c r="F1429">
        <v>555</v>
      </c>
      <c r="G1429">
        <v>30.805572474661101</v>
      </c>
      <c r="H1429">
        <v>-10.3287637472845</v>
      </c>
      <c r="I1429">
        <v>17.790473433227401</v>
      </c>
      <c r="J1429">
        <v>-3.6726224256431799</v>
      </c>
      <c r="K1429">
        <v>653.79866263473605</v>
      </c>
      <c r="L1429">
        <v>590.881013575314</v>
      </c>
      <c r="M1429">
        <v>17.7022509349801</v>
      </c>
      <c r="N1429">
        <v>0.77982118749840801</v>
      </c>
      <c r="O1429">
        <v>70.990990990990994</v>
      </c>
      <c r="P1429">
        <v>56.338028169014002</v>
      </c>
    </row>
    <row r="1430" spans="1:17" hidden="1" x14ac:dyDescent="0.3">
      <c r="A1430" t="s">
        <v>3029</v>
      </c>
      <c r="B1430" t="s">
        <v>3030</v>
      </c>
      <c r="C1430" t="s">
        <v>3131</v>
      </c>
      <c r="D1430" t="s">
        <v>436</v>
      </c>
      <c r="E1430">
        <v>1081.5312862999999</v>
      </c>
      <c r="F1430">
        <v>306.5</v>
      </c>
      <c r="G1430">
        <v>111.25987072712201</v>
      </c>
      <c r="H1430">
        <v>5.77042988478944</v>
      </c>
      <c r="I1430">
        <v>88.499866442277707</v>
      </c>
      <c r="J1430">
        <v>17.3450229002061</v>
      </c>
      <c r="K1430">
        <v>286.83617621632601</v>
      </c>
      <c r="L1430">
        <v>227.559387963354</v>
      </c>
      <c r="M1430">
        <v>66.816727653707602</v>
      </c>
      <c r="N1430">
        <v>0.17483384847230099</v>
      </c>
      <c r="O1430">
        <v>13.5399673735725</v>
      </c>
      <c r="P1430">
        <v>134.865900383141</v>
      </c>
      <c r="Q1430">
        <v>0.16033410337366</v>
      </c>
    </row>
    <row r="1431" spans="1:17" hidden="1" x14ac:dyDescent="0.3">
      <c r="A1431" t="s">
        <v>3031</v>
      </c>
      <c r="B1431" t="s">
        <v>3032</v>
      </c>
      <c r="C1431" t="s">
        <v>3131</v>
      </c>
      <c r="D1431" t="s">
        <v>192</v>
      </c>
      <c r="E1431">
        <v>1080.513602</v>
      </c>
      <c r="F1431">
        <v>118.6</v>
      </c>
      <c r="G1431">
        <v>-19.200994154590401</v>
      </c>
      <c r="H1431">
        <v>-2.4813212739892201</v>
      </c>
      <c r="I1431">
        <v>-14.6055581235461</v>
      </c>
      <c r="J1431">
        <v>-1.05088968723964</v>
      </c>
      <c r="K1431">
        <v>132.23570455408299</v>
      </c>
      <c r="L1431">
        <v>130.86091468463701</v>
      </c>
      <c r="M1431">
        <v>21.208836825699098</v>
      </c>
      <c r="N1431">
        <v>0.46760946793331398</v>
      </c>
      <c r="O1431">
        <v>31.5345699831365</v>
      </c>
      <c r="P1431">
        <v>8.8073394495412796</v>
      </c>
      <c r="Q1431">
        <v>5.9601718803285998E-2</v>
      </c>
    </row>
    <row r="1432" spans="1:17" hidden="1" x14ac:dyDescent="0.3">
      <c r="A1432" t="s">
        <v>3033</v>
      </c>
      <c r="B1432" t="s">
        <v>3034</v>
      </c>
      <c r="C1432" t="s">
        <v>3131</v>
      </c>
      <c r="D1432" t="s">
        <v>268</v>
      </c>
      <c r="E1432">
        <v>1080.1077227999999</v>
      </c>
      <c r="F1432">
        <v>100.86</v>
      </c>
      <c r="G1432">
        <v>-36.360625096599101</v>
      </c>
      <c r="H1432">
        <v>17.816087728136601</v>
      </c>
      <c r="I1432">
        <v>-5.7533713926876002</v>
      </c>
      <c r="J1432">
        <v>7.7687992498075502</v>
      </c>
      <c r="K1432">
        <v>97.789277352707998</v>
      </c>
      <c r="L1432">
        <v>97.060834041930207</v>
      </c>
      <c r="M1432">
        <v>48.6038470175531</v>
      </c>
      <c r="N1432">
        <v>1.8958256213340201</v>
      </c>
      <c r="O1432">
        <v>22.843545508625802</v>
      </c>
      <c r="P1432">
        <v>35.9482410028305</v>
      </c>
      <c r="Q1432">
        <v>6.2188193933477999E-2</v>
      </c>
    </row>
    <row r="1433" spans="1:17" hidden="1" x14ac:dyDescent="0.3">
      <c r="A1433" t="s">
        <v>3035</v>
      </c>
      <c r="B1433" t="s">
        <v>3036</v>
      </c>
      <c r="C1433" t="s">
        <v>3131</v>
      </c>
      <c r="D1433" t="s">
        <v>18</v>
      </c>
      <c r="E1433">
        <v>1077.5597302799999</v>
      </c>
      <c r="F1433">
        <v>1048.3</v>
      </c>
      <c r="G1433">
        <v>10.6083877469047</v>
      </c>
      <c r="H1433">
        <v>25.7356011325266</v>
      </c>
      <c r="I1433">
        <v>-14.8127882605118</v>
      </c>
      <c r="J1433">
        <v>20.591076819775399</v>
      </c>
      <c r="K1433">
        <v>921.82249433851905</v>
      </c>
      <c r="L1433">
        <v>946.27624786921103</v>
      </c>
      <c r="M1433">
        <v>73.4145515545233</v>
      </c>
      <c r="N1433">
        <v>1.9802883200941399</v>
      </c>
      <c r="O1433">
        <v>50.910998759896898</v>
      </c>
      <c r="P1433">
        <v>45.5972222222222</v>
      </c>
      <c r="Q1433">
        <v>0.205835515950024</v>
      </c>
    </row>
    <row r="1434" spans="1:17" hidden="1" x14ac:dyDescent="0.3">
      <c r="A1434" t="s">
        <v>3037</v>
      </c>
      <c r="B1434" t="s">
        <v>3038</v>
      </c>
      <c r="C1434" t="s">
        <v>3131</v>
      </c>
      <c r="D1434" t="s">
        <v>539</v>
      </c>
      <c r="E1434">
        <v>1075.1768999999999</v>
      </c>
      <c r="F1434">
        <v>501.95</v>
      </c>
      <c r="G1434">
        <v>1192.2300070215199</v>
      </c>
      <c r="H1434">
        <v>46.8006745970998</v>
      </c>
      <c r="I1434">
        <v>530.028181487918</v>
      </c>
      <c r="J1434">
        <v>10.559941102587199</v>
      </c>
      <c r="K1434">
        <v>344.88931781906302</v>
      </c>
      <c r="L1434">
        <v>182.14794919343601</v>
      </c>
      <c r="M1434">
        <v>97.377589490401206</v>
      </c>
      <c r="N1434">
        <v>1.0659806734122199</v>
      </c>
      <c r="O1434">
        <v>0</v>
      </c>
      <c r="P1434">
        <v>1371.5625916153599</v>
      </c>
    </row>
    <row r="1435" spans="1:17" hidden="1" x14ac:dyDescent="0.3">
      <c r="A1435" t="s">
        <v>3039</v>
      </c>
      <c r="B1435" t="s">
        <v>3040</v>
      </c>
      <c r="C1435" t="s">
        <v>3131</v>
      </c>
      <c r="D1435" t="s">
        <v>89</v>
      </c>
      <c r="E1435">
        <v>1069.3663778</v>
      </c>
      <c r="F1435">
        <v>41.02</v>
      </c>
      <c r="G1435">
        <v>-11.5051815518973</v>
      </c>
      <c r="H1435">
        <v>-7.4486976259459903</v>
      </c>
      <c r="I1435">
        <v>-45.0342301472119</v>
      </c>
      <c r="J1435">
        <v>-6.4621949012691902</v>
      </c>
      <c r="K1435">
        <v>50.758551341544099</v>
      </c>
      <c r="L1435">
        <v>55.482034370768297</v>
      </c>
      <c r="M1435">
        <v>14.1632717536499</v>
      </c>
      <c r="N1435">
        <v>0.58601318173471295</v>
      </c>
      <c r="O1435">
        <v>110.872745002437</v>
      </c>
      <c r="P1435">
        <v>12.0458891013384</v>
      </c>
      <c r="Q1435">
        <v>-4.6957395387133997E-2</v>
      </c>
    </row>
    <row r="1436" spans="1:17" hidden="1" x14ac:dyDescent="0.3">
      <c r="A1436" t="s">
        <v>3041</v>
      </c>
      <c r="B1436" t="s">
        <v>3042</v>
      </c>
      <c r="C1436" t="s">
        <v>3131</v>
      </c>
      <c r="D1436" t="s">
        <v>539</v>
      </c>
      <c r="E1436">
        <v>1068.248853216</v>
      </c>
      <c r="F1436">
        <v>212.05</v>
      </c>
      <c r="G1436">
        <v>132.58748893202801</v>
      </c>
      <c r="H1436">
        <v>16.7071319068218</v>
      </c>
      <c r="I1436">
        <v>35.429930096089301</v>
      </c>
      <c r="J1436">
        <v>5.2775324201950404</v>
      </c>
      <c r="K1436">
        <v>192.41406984440101</v>
      </c>
      <c r="L1436">
        <v>160.60462050444099</v>
      </c>
      <c r="M1436">
        <v>51.454463883525598</v>
      </c>
      <c r="N1436">
        <v>1.36994181957577</v>
      </c>
      <c r="O1436">
        <v>2.8059419948125401</v>
      </c>
      <c r="P1436">
        <v>173.78954163976701</v>
      </c>
      <c r="Q1436">
        <v>6.2812877471828996E-2</v>
      </c>
    </row>
    <row r="1437" spans="1:17" hidden="1" x14ac:dyDescent="0.3">
      <c r="A1437" t="s">
        <v>3043</v>
      </c>
      <c r="B1437" t="s">
        <v>3044</v>
      </c>
      <c r="C1437" t="s">
        <v>3131</v>
      </c>
      <c r="E1437">
        <v>1063.5876225</v>
      </c>
      <c r="F1437">
        <v>191.85</v>
      </c>
      <c r="G1437">
        <v>520.26981044551701</v>
      </c>
      <c r="H1437">
        <v>-2.5884047671486501</v>
      </c>
      <c r="I1437">
        <v>8.9375506067982098</v>
      </c>
      <c r="J1437">
        <v>13.700663365624999</v>
      </c>
      <c r="K1437">
        <v>193.17222398642099</v>
      </c>
      <c r="L1437">
        <v>178.75985600773799</v>
      </c>
      <c r="M1437">
        <v>77.102723807507601</v>
      </c>
      <c r="N1437">
        <v>0.28889064746838899</v>
      </c>
      <c r="O1437">
        <v>113.91712275214999</v>
      </c>
      <c r="P1437">
        <v>550.654069767441</v>
      </c>
      <c r="Q1437">
        <v>0.178151865155662</v>
      </c>
    </row>
    <row r="1438" spans="1:17" hidden="1" x14ac:dyDescent="0.3">
      <c r="A1438" t="s">
        <v>3045</v>
      </c>
      <c r="B1438" t="s">
        <v>3046</v>
      </c>
      <c r="C1438" t="s">
        <v>3131</v>
      </c>
      <c r="D1438" t="s">
        <v>539</v>
      </c>
      <c r="E1438">
        <v>1063.1305742500001</v>
      </c>
      <c r="F1438">
        <v>316.89999999999998</v>
      </c>
      <c r="G1438">
        <v>95.151460337771894</v>
      </c>
      <c r="H1438">
        <v>23.3924205557819</v>
      </c>
      <c r="I1438">
        <v>74.201886788602707</v>
      </c>
      <c r="J1438">
        <v>11.743536774008801</v>
      </c>
      <c r="K1438">
        <v>286.56555730624598</v>
      </c>
      <c r="L1438">
        <v>231.38321267939</v>
      </c>
      <c r="M1438">
        <v>59.271901009009298</v>
      </c>
      <c r="N1438">
        <v>1.23222494296394</v>
      </c>
      <c r="O1438">
        <v>7.2578100347112597</v>
      </c>
      <c r="P1438">
        <v>140.440060698027</v>
      </c>
      <c r="Q1438">
        <v>0.1078510944869</v>
      </c>
    </row>
    <row r="1439" spans="1:17" hidden="1" x14ac:dyDescent="0.3">
      <c r="A1439" t="s">
        <v>3047</v>
      </c>
      <c r="B1439" t="s">
        <v>3048</v>
      </c>
      <c r="C1439" t="s">
        <v>3131</v>
      </c>
      <c r="D1439" t="s">
        <v>1370</v>
      </c>
      <c r="E1439">
        <v>1062.7</v>
      </c>
      <c r="F1439">
        <v>106.27</v>
      </c>
      <c r="G1439">
        <v>-35.224061219947103</v>
      </c>
      <c r="H1439">
        <v>0.123956696505457</v>
      </c>
      <c r="I1439">
        <v>-19.3109921098009</v>
      </c>
      <c r="J1439">
        <v>0.63271764344349002</v>
      </c>
      <c r="K1439">
        <v>116.396037576746</v>
      </c>
      <c r="L1439">
        <v>120.636642452551</v>
      </c>
      <c r="M1439">
        <v>21.416056912532898</v>
      </c>
      <c r="N1439">
        <v>0.63421155187148004</v>
      </c>
      <c r="O1439">
        <v>45.854897901571398</v>
      </c>
      <c r="P1439">
        <v>5.9521435692921196</v>
      </c>
      <c r="Q1439">
        <v>5.563059334065E-3</v>
      </c>
    </row>
    <row r="1440" spans="1:17" hidden="1" x14ac:dyDescent="0.3">
      <c r="A1440" t="s">
        <v>3049</v>
      </c>
      <c r="B1440" t="s">
        <v>3050</v>
      </c>
      <c r="C1440" t="s">
        <v>3131</v>
      </c>
      <c r="D1440" t="s">
        <v>265</v>
      </c>
      <c r="E1440">
        <v>1062.4842353500001</v>
      </c>
      <c r="F1440">
        <v>927</v>
      </c>
      <c r="G1440">
        <v>2.8146128132020398</v>
      </c>
      <c r="H1440">
        <v>-5.9448817191916801</v>
      </c>
      <c r="I1440">
        <v>-16.198646472763102</v>
      </c>
      <c r="J1440">
        <v>-1.08200716036091</v>
      </c>
      <c r="K1440">
        <v>989.63149069281496</v>
      </c>
      <c r="L1440">
        <v>933.55812255563796</v>
      </c>
      <c r="M1440">
        <v>15.401023217979599</v>
      </c>
      <c r="N1440">
        <v>0.59730539175124697</v>
      </c>
      <c r="O1440">
        <v>20.8144552319309</v>
      </c>
      <c r="P1440">
        <v>35.923753665689098</v>
      </c>
      <c r="Q1440">
        <v>5.5902506003080998E-2</v>
      </c>
    </row>
    <row r="1441" spans="1:17" hidden="1" x14ac:dyDescent="0.3">
      <c r="A1441" t="s">
        <v>3051</v>
      </c>
      <c r="B1441" t="s">
        <v>3052</v>
      </c>
      <c r="C1441" t="s">
        <v>3131</v>
      </c>
      <c r="D1441" t="s">
        <v>265</v>
      </c>
      <c r="E1441">
        <v>1060.7324000000001</v>
      </c>
      <c r="F1441">
        <v>837.2</v>
      </c>
      <c r="G1441">
        <v>-6.7270659085821203</v>
      </c>
      <c r="H1441">
        <v>27.1816426457559</v>
      </c>
      <c r="I1441">
        <v>1.01101887311028</v>
      </c>
      <c r="J1441">
        <v>11.2191371827978</v>
      </c>
      <c r="M1441">
        <v>47.339857068930201</v>
      </c>
      <c r="O1441">
        <v>16.4596273291925</v>
      </c>
      <c r="P1441">
        <v>22.756598240469199</v>
      </c>
    </row>
    <row r="1442" spans="1:17" hidden="1" x14ac:dyDescent="0.3">
      <c r="A1442" t="s">
        <v>3053</v>
      </c>
      <c r="B1442" t="s">
        <v>3054</v>
      </c>
      <c r="C1442" t="s">
        <v>3131</v>
      </c>
      <c r="D1442" t="s">
        <v>485</v>
      </c>
      <c r="E1442">
        <v>1060.4734262100001</v>
      </c>
      <c r="F1442">
        <v>87.45</v>
      </c>
      <c r="G1442">
        <v>22.306501127241098</v>
      </c>
      <c r="H1442">
        <v>-8.9646074624134293</v>
      </c>
      <c r="I1442">
        <v>3.7156791771752502</v>
      </c>
      <c r="J1442">
        <v>-3.6865778776915201</v>
      </c>
      <c r="K1442">
        <v>96.167802086427301</v>
      </c>
      <c r="L1442">
        <v>87.585275585270196</v>
      </c>
      <c r="M1442">
        <v>27.562189892874901</v>
      </c>
      <c r="N1442">
        <v>0.36764180221360199</v>
      </c>
      <c r="O1442">
        <v>44.939965694682598</v>
      </c>
      <c r="P1442">
        <v>51.036269430051803</v>
      </c>
      <c r="Q1442">
        <v>-6.2307298203543998E-2</v>
      </c>
    </row>
    <row r="1443" spans="1:17" hidden="1" x14ac:dyDescent="0.3">
      <c r="A1443" t="s">
        <v>3055</v>
      </c>
      <c r="B1443" t="s">
        <v>3056</v>
      </c>
      <c r="C1443" t="s">
        <v>3131</v>
      </c>
      <c r="D1443" t="s">
        <v>3057</v>
      </c>
      <c r="E1443">
        <v>1055.366025845</v>
      </c>
      <c r="F1443">
        <v>989.65</v>
      </c>
      <c r="G1443">
        <v>1141.12270781396</v>
      </c>
      <c r="H1443">
        <v>22.2319586301378</v>
      </c>
      <c r="I1443">
        <v>643.02402843543405</v>
      </c>
      <c r="J1443">
        <v>19.453985232432998</v>
      </c>
      <c r="K1443">
        <v>789.53682367258295</v>
      </c>
      <c r="L1443">
        <v>427.83394621302801</v>
      </c>
      <c r="M1443">
        <v>95.331975044024105</v>
      </c>
      <c r="N1443">
        <v>0.476087893149504</v>
      </c>
      <c r="O1443">
        <v>0</v>
      </c>
      <c r="P1443">
        <v>1370.5052005943501</v>
      </c>
      <c r="Q1443">
        <v>0.31127572946425203</v>
      </c>
    </row>
    <row r="1444" spans="1:17" hidden="1" x14ac:dyDescent="0.3">
      <c r="A1444" t="s">
        <v>3058</v>
      </c>
      <c r="B1444" t="s">
        <v>3059</v>
      </c>
      <c r="C1444" t="s">
        <v>3131</v>
      </c>
      <c r="D1444" t="s">
        <v>611</v>
      </c>
      <c r="E1444">
        <v>1055.1582431909901</v>
      </c>
      <c r="F1444">
        <v>40.409999999999997</v>
      </c>
      <c r="G1444">
        <v>-50.666865647991401</v>
      </c>
      <c r="H1444">
        <v>-6.3594723838253397</v>
      </c>
      <c r="I1444">
        <v>-19.561522895363598</v>
      </c>
      <c r="J1444">
        <v>-4.0013307737945096</v>
      </c>
      <c r="K1444">
        <v>47.175364840757801</v>
      </c>
      <c r="L1444">
        <v>47.427578742939602</v>
      </c>
      <c r="M1444">
        <v>22.533016736337601</v>
      </c>
      <c r="N1444">
        <v>0.45783543638073598</v>
      </c>
      <c r="O1444">
        <v>66.0480079188319</v>
      </c>
      <c r="P1444">
        <v>11.0164835164835</v>
      </c>
      <c r="Q1444">
        <v>-3.0540118402903001E-2</v>
      </c>
    </row>
    <row r="1445" spans="1:17" hidden="1" x14ac:dyDescent="0.3">
      <c r="A1445" t="s">
        <v>3060</v>
      </c>
      <c r="B1445" t="s">
        <v>3061</v>
      </c>
      <c r="C1445" t="s">
        <v>3131</v>
      </c>
      <c r="D1445" t="s">
        <v>138</v>
      </c>
      <c r="E1445">
        <v>1053.7686484000001</v>
      </c>
      <c r="F1445">
        <v>212.2</v>
      </c>
      <c r="G1445">
        <v>6.7215001781351402</v>
      </c>
      <c r="H1445">
        <v>-9.1761173358738795</v>
      </c>
      <c r="I1445">
        <v>15.1886240770055</v>
      </c>
      <c r="J1445">
        <v>-6.7634033088953096</v>
      </c>
      <c r="K1445">
        <v>229.01275952104399</v>
      </c>
      <c r="L1445">
        <v>196.88472497716501</v>
      </c>
      <c r="M1445">
        <v>29.730498727105399</v>
      </c>
      <c r="N1445">
        <v>0.36128618636375798</v>
      </c>
      <c r="O1445">
        <v>32.893496701225203</v>
      </c>
      <c r="P1445">
        <v>64.1144624903325</v>
      </c>
    </row>
    <row r="1446" spans="1:17" hidden="1" x14ac:dyDescent="0.3">
      <c r="A1446" t="s">
        <v>3062</v>
      </c>
      <c r="B1446" t="s">
        <v>3063</v>
      </c>
      <c r="C1446" t="s">
        <v>3131</v>
      </c>
      <c r="D1446" t="s">
        <v>98</v>
      </c>
      <c r="E1446">
        <v>1051.372592125</v>
      </c>
      <c r="F1446">
        <v>2483</v>
      </c>
      <c r="G1446">
        <v>89.209272113386106</v>
      </c>
      <c r="H1446">
        <v>6.8492735220893302</v>
      </c>
      <c r="I1446">
        <v>14.6785511583253</v>
      </c>
      <c r="J1446">
        <v>-0.56063902474008898</v>
      </c>
      <c r="K1446">
        <v>2656.7526719380498</v>
      </c>
      <c r="L1446">
        <v>2312.55026612143</v>
      </c>
      <c r="M1446">
        <v>31.950348349739102</v>
      </c>
      <c r="N1446">
        <v>0.60564178906418598</v>
      </c>
      <c r="O1446">
        <v>42.891663310511397</v>
      </c>
      <c r="P1446">
        <v>122.311755752529</v>
      </c>
      <c r="Q1446">
        <v>0.127744534875357</v>
      </c>
    </row>
    <row r="1447" spans="1:17" hidden="1" x14ac:dyDescent="0.3">
      <c r="A1447" t="s">
        <v>3064</v>
      </c>
      <c r="B1447" t="s">
        <v>3065</v>
      </c>
      <c r="C1447" t="s">
        <v>3131</v>
      </c>
      <c r="D1447" t="s">
        <v>1522</v>
      </c>
      <c r="E1447">
        <v>1045.619366804</v>
      </c>
      <c r="F1447">
        <v>180.28</v>
      </c>
      <c r="G1447">
        <v>-50.349536505118202</v>
      </c>
      <c r="H1447">
        <v>-5.3447330554885797</v>
      </c>
      <c r="I1447">
        <v>-33.5741677847208</v>
      </c>
      <c r="J1447">
        <v>-4.9961226687156097</v>
      </c>
      <c r="K1447">
        <v>216.34433166116301</v>
      </c>
      <c r="L1447">
        <v>233.07624447227801</v>
      </c>
      <c r="M1447">
        <v>12.561358723166</v>
      </c>
      <c r="N1447">
        <v>0.390237883002024</v>
      </c>
      <c r="O1447">
        <v>65.021078322609199</v>
      </c>
      <c r="P1447">
        <v>0.47932226061755401</v>
      </c>
      <c r="Q1447">
        <v>-3.9098940863357003E-2</v>
      </c>
    </row>
    <row r="1448" spans="1:17" hidden="1" x14ac:dyDescent="0.3">
      <c r="A1448" t="s">
        <v>3066</v>
      </c>
      <c r="B1448" t="s">
        <v>3067</v>
      </c>
      <c r="C1448" t="s">
        <v>3131</v>
      </c>
      <c r="D1448" t="s">
        <v>268</v>
      </c>
      <c r="E1448">
        <v>1041.8181823299999</v>
      </c>
      <c r="F1448">
        <v>85.51</v>
      </c>
      <c r="G1448">
        <v>-26.766951260246401</v>
      </c>
      <c r="H1448">
        <v>-0.34229692685114799</v>
      </c>
      <c r="I1448">
        <v>-17.773201727480298</v>
      </c>
      <c r="J1448">
        <v>-1.7711117754694199</v>
      </c>
      <c r="K1448">
        <v>90.196330216728995</v>
      </c>
      <c r="L1448">
        <v>88.108978975322302</v>
      </c>
      <c r="M1448">
        <v>30.995882793670699</v>
      </c>
      <c r="N1448">
        <v>0.485617666970658</v>
      </c>
      <c r="O1448">
        <v>36.826102210267699</v>
      </c>
      <c r="P1448">
        <v>25.75</v>
      </c>
      <c r="Q1448">
        <v>0.13147722136019199</v>
      </c>
    </row>
    <row r="1449" spans="1:17" hidden="1" x14ac:dyDescent="0.3">
      <c r="A1449" t="s">
        <v>3068</v>
      </c>
      <c r="B1449" t="s">
        <v>3069</v>
      </c>
      <c r="C1449" t="s">
        <v>3131</v>
      </c>
      <c r="D1449" t="s">
        <v>3070</v>
      </c>
      <c r="E1449">
        <v>1040.6928</v>
      </c>
      <c r="F1449">
        <v>527.20000000000005</v>
      </c>
      <c r="G1449">
        <v>233.41539456236501</v>
      </c>
      <c r="H1449">
        <v>27.009569192096901</v>
      </c>
      <c r="I1449">
        <v>73.462257698283295</v>
      </c>
      <c r="J1449">
        <v>-0.80600778829714204</v>
      </c>
      <c r="K1449">
        <v>482.60525809180001</v>
      </c>
      <c r="M1449">
        <v>58.538407014782202</v>
      </c>
      <c r="N1449">
        <v>0.75499457952609506</v>
      </c>
      <c r="O1449">
        <v>27.067526555386898</v>
      </c>
      <c r="P1449">
        <v>276.57142857142799</v>
      </c>
    </row>
    <row r="1450" spans="1:17" hidden="1" x14ac:dyDescent="0.3">
      <c r="A1450" t="s">
        <v>3071</v>
      </c>
      <c r="B1450" t="s">
        <v>3072</v>
      </c>
      <c r="C1450" t="s">
        <v>3131</v>
      </c>
      <c r="D1450" t="s">
        <v>114</v>
      </c>
      <c r="E1450">
        <v>1039.5122275199999</v>
      </c>
      <c r="F1450">
        <v>372.85</v>
      </c>
      <c r="G1450">
        <v>132.536049391874</v>
      </c>
      <c r="H1450">
        <v>8.1108530039323199</v>
      </c>
      <c r="I1450">
        <v>-4.4148787893286299</v>
      </c>
      <c r="J1450">
        <v>9.8781860233219199</v>
      </c>
      <c r="K1450">
        <v>358.10235838242397</v>
      </c>
      <c r="L1450">
        <v>318.92635478288503</v>
      </c>
      <c r="M1450">
        <v>48.161771158981502</v>
      </c>
      <c r="N1450">
        <v>1.1033401121859701</v>
      </c>
      <c r="O1450">
        <v>13.5577309910151</v>
      </c>
      <c r="P1450">
        <v>173.95297575312199</v>
      </c>
      <c r="Q1450">
        <v>0.100109464565385</v>
      </c>
    </row>
    <row r="1451" spans="1:17" hidden="1" x14ac:dyDescent="0.3">
      <c r="A1451" t="s">
        <v>3073</v>
      </c>
      <c r="B1451" t="s">
        <v>3074</v>
      </c>
      <c r="C1451" t="s">
        <v>3131</v>
      </c>
      <c r="D1451" t="s">
        <v>1002</v>
      </c>
      <c r="E1451">
        <v>1037.63717505</v>
      </c>
      <c r="F1451">
        <v>736.35</v>
      </c>
      <c r="G1451">
        <v>-5.3515367491982104</v>
      </c>
      <c r="H1451">
        <v>-12.846818647894899</v>
      </c>
      <c r="I1451">
        <v>18.755981679002499</v>
      </c>
      <c r="J1451">
        <v>-5.4661902555332604</v>
      </c>
      <c r="K1451">
        <v>844.50388764395996</v>
      </c>
      <c r="L1451">
        <v>739.45607006942203</v>
      </c>
      <c r="M1451">
        <v>15.8847533647675</v>
      </c>
      <c r="N1451">
        <v>0.273769848111653</v>
      </c>
      <c r="O1451">
        <v>37.163033883343502</v>
      </c>
      <c r="P1451">
        <v>41.0632183908046</v>
      </c>
      <c r="Q1451">
        <v>0.10094815183107</v>
      </c>
    </row>
    <row r="1452" spans="1:17" hidden="1" x14ac:dyDescent="0.3">
      <c r="A1452" t="s">
        <v>3075</v>
      </c>
      <c r="B1452" t="s">
        <v>3076</v>
      </c>
      <c r="C1452" t="s">
        <v>3131</v>
      </c>
      <c r="D1452" t="s">
        <v>439</v>
      </c>
      <c r="E1452">
        <v>1037.1341265999999</v>
      </c>
      <c r="F1452">
        <v>158.94999999999999</v>
      </c>
      <c r="G1452">
        <v>-14.1090664628691</v>
      </c>
      <c r="H1452">
        <v>-13.444564613291501</v>
      </c>
      <c r="I1452">
        <v>-34.585107801023902</v>
      </c>
      <c r="J1452">
        <v>2.2413617103282601</v>
      </c>
      <c r="K1452">
        <v>165.27041088148201</v>
      </c>
      <c r="L1452">
        <v>169.297968857315</v>
      </c>
      <c r="M1452">
        <v>8.1696902172608894</v>
      </c>
      <c r="N1452">
        <v>9.6419814675257107E-2</v>
      </c>
      <c r="O1452">
        <v>87.637621893677206</v>
      </c>
      <c r="P1452">
        <v>33.762517882689501</v>
      </c>
      <c r="Q1452">
        <v>5.120205393856E-3</v>
      </c>
    </row>
    <row r="1453" spans="1:17" hidden="1" x14ac:dyDescent="0.3">
      <c r="A1453" t="s">
        <v>3077</v>
      </c>
      <c r="B1453" t="s">
        <v>3078</v>
      </c>
      <c r="C1453" t="s">
        <v>3131</v>
      </c>
      <c r="D1453" t="s">
        <v>414</v>
      </c>
      <c r="E1453">
        <v>1036.9010412799901</v>
      </c>
      <c r="F1453">
        <v>306.8</v>
      </c>
      <c r="G1453">
        <v>2.3435063476204401</v>
      </c>
      <c r="H1453">
        <v>-0.98467644406161903</v>
      </c>
      <c r="I1453">
        <v>17.847114978390501</v>
      </c>
      <c r="J1453">
        <v>-11.3895782271504</v>
      </c>
      <c r="K1453">
        <v>331.57703942396</v>
      </c>
      <c r="L1453">
        <v>288.51708145400102</v>
      </c>
      <c r="M1453">
        <v>30.434275155169701</v>
      </c>
      <c r="N1453">
        <v>0.54958860984468505</v>
      </c>
      <c r="O1453">
        <v>27.0045632333767</v>
      </c>
      <c r="P1453">
        <v>55.775577557755703</v>
      </c>
    </row>
    <row r="1454" spans="1:17" hidden="1" x14ac:dyDescent="0.3">
      <c r="A1454" t="s">
        <v>3079</v>
      </c>
      <c r="B1454" t="s">
        <v>3080</v>
      </c>
      <c r="C1454" t="s">
        <v>3131</v>
      </c>
      <c r="D1454" t="s">
        <v>21</v>
      </c>
      <c r="E1454">
        <v>1035.3534975</v>
      </c>
      <c r="F1454">
        <v>1178.5</v>
      </c>
      <c r="G1454">
        <v>329.929895297803</v>
      </c>
      <c r="H1454">
        <v>-0.77560408213490095</v>
      </c>
      <c r="I1454">
        <v>40.2928058145786</v>
      </c>
      <c r="J1454">
        <v>0.159642037166735</v>
      </c>
      <c r="K1454">
        <v>1312.3790135546601</v>
      </c>
      <c r="L1454">
        <v>1110.7221765653401</v>
      </c>
      <c r="M1454">
        <v>37.1566464994577</v>
      </c>
      <c r="N1454">
        <v>0.93733320259393504</v>
      </c>
      <c r="O1454">
        <v>54.303059281099699</v>
      </c>
      <c r="P1454">
        <v>363.97205619809</v>
      </c>
    </row>
    <row r="1455" spans="1:17" hidden="1" x14ac:dyDescent="0.3">
      <c r="A1455" t="s">
        <v>3081</v>
      </c>
      <c r="B1455" t="s">
        <v>3082</v>
      </c>
      <c r="C1455" t="s">
        <v>3131</v>
      </c>
      <c r="D1455" t="s">
        <v>265</v>
      </c>
      <c r="E1455">
        <v>1032.9760000000001</v>
      </c>
      <c r="F1455">
        <v>1844.6</v>
      </c>
      <c r="G1455">
        <v>18.688558245627199</v>
      </c>
      <c r="H1455">
        <v>21.569462335076899</v>
      </c>
      <c r="I1455">
        <v>23.048110461933199</v>
      </c>
      <c r="J1455">
        <v>13.06377402347</v>
      </c>
      <c r="K1455">
        <v>1727.19276282428</v>
      </c>
      <c r="L1455">
        <v>1573.9575089257301</v>
      </c>
      <c r="M1455">
        <v>54.331038031545198</v>
      </c>
      <c r="N1455">
        <v>0.73139469386423295</v>
      </c>
      <c r="O1455">
        <v>6.4729480646210602</v>
      </c>
      <c r="P1455">
        <v>46.1416574235461</v>
      </c>
      <c r="Q1455">
        <v>6.5423579806517002E-2</v>
      </c>
    </row>
    <row r="1456" spans="1:17" hidden="1" x14ac:dyDescent="0.3">
      <c r="A1456" t="s">
        <v>3083</v>
      </c>
      <c r="B1456" t="s">
        <v>3084</v>
      </c>
      <c r="C1456" t="s">
        <v>3131</v>
      </c>
      <c r="D1456" t="s">
        <v>436</v>
      </c>
      <c r="E1456">
        <v>1032.616254824</v>
      </c>
      <c r="F1456">
        <v>143.44</v>
      </c>
      <c r="G1456">
        <v>-24.316239990896801</v>
      </c>
      <c r="H1456">
        <v>-0.55292066644716997</v>
      </c>
      <c r="I1456">
        <v>-26.2146315531207</v>
      </c>
      <c r="J1456">
        <v>0.909896761227041</v>
      </c>
      <c r="K1456">
        <v>153.144592360546</v>
      </c>
      <c r="L1456">
        <v>159.61500026105099</v>
      </c>
      <c r="M1456">
        <v>37.9459305957974</v>
      </c>
      <c r="N1456">
        <v>0.49647581002107999</v>
      </c>
      <c r="O1456">
        <v>51.317624093697702</v>
      </c>
      <c r="P1456">
        <v>12.9893658920834</v>
      </c>
      <c r="Q1456">
        <v>4.7440216506253997E-2</v>
      </c>
    </row>
    <row r="1457" spans="1:17" hidden="1" x14ac:dyDescent="0.3">
      <c r="A1457" t="s">
        <v>3085</v>
      </c>
      <c r="B1457" t="s">
        <v>3086</v>
      </c>
      <c r="C1457" t="s">
        <v>3131</v>
      </c>
      <c r="D1457" t="s">
        <v>280</v>
      </c>
      <c r="E1457">
        <v>1027.4385600000001</v>
      </c>
      <c r="F1457">
        <v>553.1</v>
      </c>
      <c r="G1457">
        <v>46.4485472173671</v>
      </c>
      <c r="H1457">
        <v>-0.77400671496558604</v>
      </c>
      <c r="I1457">
        <v>10.14413666529</v>
      </c>
      <c r="J1457">
        <v>1.6396461615867499</v>
      </c>
      <c r="K1457">
        <v>553.42552071837099</v>
      </c>
      <c r="L1457">
        <v>491.46460305826702</v>
      </c>
      <c r="M1457">
        <v>37.937942176812399</v>
      </c>
      <c r="N1457">
        <v>1.56020136713377</v>
      </c>
      <c r="O1457">
        <v>24.914120412222001</v>
      </c>
      <c r="P1457">
        <v>79.577922077922096</v>
      </c>
    </row>
    <row r="1458" spans="1:17" hidden="1" x14ac:dyDescent="0.3">
      <c r="A1458" t="s">
        <v>3087</v>
      </c>
      <c r="B1458" t="s">
        <v>3088</v>
      </c>
      <c r="C1458" t="s">
        <v>3131</v>
      </c>
      <c r="D1458" t="s">
        <v>220</v>
      </c>
      <c r="E1458">
        <v>1026.5819031250001</v>
      </c>
      <c r="F1458">
        <v>556.25</v>
      </c>
      <c r="G1458">
        <v>132.17991841910799</v>
      </c>
      <c r="H1458">
        <v>10.6905385117946</v>
      </c>
      <c r="I1458">
        <v>60.753847588408497</v>
      </c>
      <c r="J1458">
        <v>10.083305588568599</v>
      </c>
      <c r="K1458">
        <v>525.07281908781704</v>
      </c>
      <c r="L1458">
        <v>417.23396894893301</v>
      </c>
      <c r="M1458">
        <v>53.569697685961003</v>
      </c>
      <c r="N1458">
        <v>0.28789183202954199</v>
      </c>
      <c r="O1458">
        <v>8.8089887640449405</v>
      </c>
      <c r="P1458">
        <v>172.137964774951</v>
      </c>
      <c r="Q1458">
        <v>0.128618491910619</v>
      </c>
    </row>
    <row r="1459" spans="1:17" hidden="1" x14ac:dyDescent="0.3">
      <c r="A1459" t="s">
        <v>3089</v>
      </c>
      <c r="B1459" t="s">
        <v>3090</v>
      </c>
      <c r="C1459" t="s">
        <v>3131</v>
      </c>
      <c r="D1459" t="s">
        <v>117</v>
      </c>
      <c r="E1459">
        <v>1025.0481384</v>
      </c>
      <c r="F1459">
        <v>117.82</v>
      </c>
      <c r="G1459">
        <v>-49.137525863150202</v>
      </c>
      <c r="H1459">
        <v>-7.2864128756953699</v>
      </c>
      <c r="I1459">
        <v>-32.226439206489303</v>
      </c>
      <c r="J1459">
        <v>1.3516420371667299</v>
      </c>
      <c r="K1459">
        <v>134.353549903166</v>
      </c>
      <c r="L1459">
        <v>141.377061627779</v>
      </c>
      <c r="M1459">
        <v>20.139554029221401</v>
      </c>
      <c r="N1459">
        <v>0.56199599175284498</v>
      </c>
      <c r="O1459">
        <v>64.912578509590901</v>
      </c>
      <c r="P1459">
        <v>1.1330472103004301</v>
      </c>
      <c r="Q1459">
        <v>2.7312125688863001E-2</v>
      </c>
    </row>
    <row r="1460" spans="1:17" hidden="1" x14ac:dyDescent="0.3">
      <c r="A1460" t="s">
        <v>3091</v>
      </c>
      <c r="B1460" t="s">
        <v>3092</v>
      </c>
      <c r="C1460" t="s">
        <v>3131</v>
      </c>
      <c r="D1460" t="s">
        <v>253</v>
      </c>
      <c r="E1460">
        <v>1022.71496184</v>
      </c>
      <c r="F1460">
        <v>638.54999999999995</v>
      </c>
      <c r="G1460">
        <v>13.5911561713572</v>
      </c>
      <c r="H1460">
        <v>22.657475083994299</v>
      </c>
      <c r="I1460">
        <v>5.76265987508968</v>
      </c>
      <c r="J1460">
        <v>2.78541714961051</v>
      </c>
      <c r="K1460">
        <v>614.46770006556403</v>
      </c>
      <c r="L1460">
        <v>563.28814029333296</v>
      </c>
      <c r="M1460">
        <v>41.146739124648498</v>
      </c>
      <c r="N1460">
        <v>0.91793064044931705</v>
      </c>
      <c r="O1460">
        <v>14.321509670346799</v>
      </c>
      <c r="P1460">
        <v>59.239401496259298</v>
      </c>
    </row>
    <row r="1461" spans="1:17" hidden="1" x14ac:dyDescent="0.3">
      <c r="A1461" t="s">
        <v>3093</v>
      </c>
      <c r="B1461" t="s">
        <v>3094</v>
      </c>
      <c r="C1461" t="s">
        <v>3131</v>
      </c>
      <c r="D1461" t="s">
        <v>1370</v>
      </c>
      <c r="E1461">
        <v>1021.94685</v>
      </c>
      <c r="F1461">
        <v>107.63</v>
      </c>
      <c r="G1461">
        <v>121.704900528686</v>
      </c>
      <c r="H1461">
        <v>-0.19233594819635</v>
      </c>
      <c r="I1461">
        <v>48.138110804269999</v>
      </c>
      <c r="J1461">
        <v>-5.8262960166500299</v>
      </c>
      <c r="K1461">
        <v>115.678989460721</v>
      </c>
      <c r="L1461">
        <v>96.702015852625195</v>
      </c>
      <c r="M1461">
        <v>29.665147163112898</v>
      </c>
      <c r="N1461">
        <v>1.75881930535398</v>
      </c>
      <c r="O1461">
        <v>26.823376382049599</v>
      </c>
      <c r="P1461">
        <v>148.56812933025401</v>
      </c>
      <c r="Q1461">
        <v>0.1029099710361</v>
      </c>
    </row>
    <row r="1462" spans="1:17" hidden="1" x14ac:dyDescent="0.3">
      <c r="A1462" t="s">
        <v>3095</v>
      </c>
      <c r="B1462" t="s">
        <v>3096</v>
      </c>
      <c r="C1462" t="s">
        <v>3131</v>
      </c>
      <c r="D1462" t="s">
        <v>439</v>
      </c>
      <c r="E1462">
        <v>1021.88507256</v>
      </c>
      <c r="F1462">
        <v>360.8</v>
      </c>
      <c r="G1462">
        <v>27.949362681559901</v>
      </c>
      <c r="H1462">
        <v>25.773498259416701</v>
      </c>
      <c r="I1462">
        <v>26.924196794441499</v>
      </c>
      <c r="J1462">
        <v>9.9243140195698203</v>
      </c>
      <c r="K1462">
        <v>335.93999352393899</v>
      </c>
      <c r="L1462">
        <v>292.47755301136198</v>
      </c>
      <c r="M1462">
        <v>49.744879683377</v>
      </c>
      <c r="N1462">
        <v>1.6010979168846999</v>
      </c>
      <c r="O1462">
        <v>13.359201773835901</v>
      </c>
      <c r="P1462">
        <v>90.748083531588605</v>
      </c>
      <c r="Q1462">
        <v>0.104016372117244</v>
      </c>
    </row>
    <row r="1463" spans="1:17" hidden="1" x14ac:dyDescent="0.3">
      <c r="A1463" t="s">
        <v>3097</v>
      </c>
      <c r="B1463" t="s">
        <v>3098</v>
      </c>
      <c r="C1463" t="s">
        <v>3131</v>
      </c>
      <c r="D1463" t="s">
        <v>539</v>
      </c>
      <c r="E1463">
        <v>1018.7639</v>
      </c>
      <c r="F1463">
        <v>1267.9000000000001</v>
      </c>
      <c r="G1463">
        <v>51.894050116226602</v>
      </c>
      <c r="H1463">
        <v>4.1150861369382596</v>
      </c>
      <c r="I1463">
        <v>-7.6157160287558998</v>
      </c>
      <c r="J1463">
        <v>0.72025742178212404</v>
      </c>
      <c r="K1463">
        <v>1270.63094199342</v>
      </c>
      <c r="L1463">
        <v>1190.65221483647</v>
      </c>
      <c r="M1463">
        <v>32.663617225931503</v>
      </c>
      <c r="N1463">
        <v>1.35862189495029</v>
      </c>
      <c r="O1463">
        <v>27.754554775613201</v>
      </c>
      <c r="P1463">
        <v>78.200983836964099</v>
      </c>
      <c r="Q1463">
        <v>0.130940402055026</v>
      </c>
    </row>
    <row r="1464" spans="1:17" hidden="1" x14ac:dyDescent="0.3">
      <c r="A1464" t="s">
        <v>3099</v>
      </c>
      <c r="B1464" t="s">
        <v>3100</v>
      </c>
      <c r="C1464" t="s">
        <v>3131</v>
      </c>
      <c r="D1464" t="s">
        <v>414</v>
      </c>
      <c r="E1464">
        <v>1011.07715649599</v>
      </c>
      <c r="F1464">
        <v>50.71</v>
      </c>
      <c r="G1464">
        <v>-58.762724391637803</v>
      </c>
      <c r="H1464">
        <v>-2.3806536534726601</v>
      </c>
      <c r="I1464">
        <v>-27.902907758487601</v>
      </c>
      <c r="J1464">
        <v>0.85207396204937003</v>
      </c>
      <c r="K1464">
        <v>56.574566474416798</v>
      </c>
      <c r="L1464">
        <v>65.030188189890396</v>
      </c>
      <c r="M1464">
        <v>23.5766131611167</v>
      </c>
      <c r="N1464">
        <v>0.244518285277183</v>
      </c>
      <c r="O1464">
        <v>67.619798856241303</v>
      </c>
      <c r="P1464">
        <v>1.19736579525044</v>
      </c>
      <c r="Q1464">
        <v>-7.6603953838874E-2</v>
      </c>
    </row>
    <row r="1465" spans="1:17" hidden="1" x14ac:dyDescent="0.3">
      <c r="A1465" t="s">
        <v>3101</v>
      </c>
      <c r="B1465" t="s">
        <v>3102</v>
      </c>
      <c r="C1465" t="s">
        <v>3131</v>
      </c>
      <c r="D1465" t="s">
        <v>1342</v>
      </c>
      <c r="E1465">
        <v>1010.977992</v>
      </c>
      <c r="F1465">
        <v>998</v>
      </c>
      <c r="G1465">
        <v>120.891845068585</v>
      </c>
      <c r="H1465">
        <v>35.061532101538198</v>
      </c>
      <c r="I1465">
        <v>92.054638720797996</v>
      </c>
      <c r="J1465">
        <v>22.859764976602701</v>
      </c>
      <c r="K1465">
        <v>778.77167744362305</v>
      </c>
      <c r="L1465">
        <v>556.25492595744299</v>
      </c>
      <c r="M1465">
        <v>93.494721140524206</v>
      </c>
      <c r="N1465">
        <v>0.175598631698973</v>
      </c>
      <c r="O1465">
        <v>0.18537074148297</v>
      </c>
      <c r="P1465">
        <v>172.67759562841499</v>
      </c>
    </row>
    <row r="1466" spans="1:17" hidden="1" x14ac:dyDescent="0.3">
      <c r="A1466" t="s">
        <v>3103</v>
      </c>
      <c r="B1466" t="s">
        <v>3104</v>
      </c>
      <c r="C1466" t="s">
        <v>3131</v>
      </c>
      <c r="D1466" t="s">
        <v>159</v>
      </c>
      <c r="E1466">
        <v>1010.7791999999999</v>
      </c>
      <c r="F1466">
        <v>433.1</v>
      </c>
      <c r="G1466">
        <v>66.625329699211207</v>
      </c>
      <c r="H1466">
        <v>11.486164454479299</v>
      </c>
      <c r="I1466">
        <v>82.287868023794701</v>
      </c>
      <c r="J1466">
        <v>7.0401052458519002</v>
      </c>
      <c r="K1466">
        <v>422.81930368151001</v>
      </c>
      <c r="M1466">
        <v>44.483570842446397</v>
      </c>
      <c r="N1466">
        <v>1.0757679180887301</v>
      </c>
      <c r="O1466">
        <v>28.145924728699999</v>
      </c>
      <c r="P1466">
        <v>112.512266928361</v>
      </c>
    </row>
    <row r="1467" spans="1:17" hidden="1" x14ac:dyDescent="0.3">
      <c r="A1467" t="s">
        <v>3105</v>
      </c>
      <c r="B1467" t="s">
        <v>3106</v>
      </c>
      <c r="C1467" t="s">
        <v>3131</v>
      </c>
      <c r="E1467">
        <v>1009.230196</v>
      </c>
      <c r="F1467">
        <v>1.94</v>
      </c>
      <c r="G1467">
        <v>144.25809061514499</v>
      </c>
      <c r="H1467">
        <v>-5.9483314677833201</v>
      </c>
      <c r="I1467">
        <v>-55.371578761285399</v>
      </c>
      <c r="J1467">
        <v>-3.2981607797346699</v>
      </c>
      <c r="K1467">
        <v>2.2435383049237201</v>
      </c>
      <c r="L1467">
        <v>2.3930568574988098</v>
      </c>
      <c r="M1467">
        <v>25.269386696698401</v>
      </c>
      <c r="N1467">
        <v>0.297305558040734</v>
      </c>
      <c r="O1467">
        <v>112.88659793814401</v>
      </c>
      <c r="P1467">
        <v>160.097201273671</v>
      </c>
    </row>
    <row r="1468" spans="1:17" hidden="1" x14ac:dyDescent="0.3">
      <c r="A1468" t="s">
        <v>3107</v>
      </c>
      <c r="B1468" t="s">
        <v>3108</v>
      </c>
      <c r="C1468" t="s">
        <v>3131</v>
      </c>
      <c r="D1468" t="s">
        <v>611</v>
      </c>
      <c r="E1468">
        <v>1006.73059721</v>
      </c>
      <c r="F1468">
        <v>2291.9</v>
      </c>
      <c r="G1468">
        <v>29.0870041693668</v>
      </c>
      <c r="H1468">
        <v>-2.24554153345687</v>
      </c>
      <c r="I1468">
        <v>9.5848692859630802</v>
      </c>
      <c r="J1468">
        <v>7.3684647942783297</v>
      </c>
      <c r="K1468">
        <v>2413.9171746357902</v>
      </c>
      <c r="L1468">
        <v>2196.2104697063701</v>
      </c>
      <c r="M1468">
        <v>40.204412838928803</v>
      </c>
      <c r="N1468">
        <v>0.36980247877828698</v>
      </c>
      <c r="O1468">
        <v>35.215323530695002</v>
      </c>
      <c r="P1468">
        <v>51.280528052805202</v>
      </c>
      <c r="Q1468">
        <v>6.1357867311495E-2</v>
      </c>
    </row>
    <row r="1469" spans="1:17" hidden="1" x14ac:dyDescent="0.3">
      <c r="A1469" t="s">
        <v>3109</v>
      </c>
      <c r="B1469" t="s">
        <v>3110</v>
      </c>
      <c r="C1469" t="s">
        <v>3131</v>
      </c>
      <c r="D1469" t="s">
        <v>539</v>
      </c>
      <c r="E1469">
        <v>1002.247188936</v>
      </c>
      <c r="F1469">
        <v>177.36</v>
      </c>
      <c r="G1469">
        <v>72.029344774603203</v>
      </c>
      <c r="H1469">
        <v>32.354994745216302</v>
      </c>
      <c r="I1469">
        <v>35.637003506601197</v>
      </c>
      <c r="J1469">
        <v>15.9160409536897</v>
      </c>
      <c r="K1469">
        <v>156.00383460295299</v>
      </c>
      <c r="L1469">
        <v>138.115051291654</v>
      </c>
      <c r="M1469">
        <v>76.2886887535943</v>
      </c>
      <c r="N1469">
        <v>1.0229574212478501</v>
      </c>
      <c r="O1469">
        <v>6.6080288678394199</v>
      </c>
      <c r="P1469">
        <v>113.173076923076</v>
      </c>
      <c r="Q1469">
        <v>0.11551007051678699</v>
      </c>
    </row>
    <row r="1470" spans="1:17" hidden="1" x14ac:dyDescent="0.3">
      <c r="A1470" t="s">
        <v>3111</v>
      </c>
      <c r="B1470" t="s">
        <v>3112</v>
      </c>
      <c r="C1470" t="s">
        <v>3131</v>
      </c>
      <c r="D1470" t="s">
        <v>539</v>
      </c>
      <c r="E1470">
        <v>1001</v>
      </c>
      <c r="F1470">
        <v>1001</v>
      </c>
      <c r="G1470">
        <v>342.31447217566199</v>
      </c>
      <c r="H1470">
        <v>49.023734226913803</v>
      </c>
      <c r="I1470">
        <v>171.81584885446</v>
      </c>
      <c r="J1470">
        <v>12.7330948259238</v>
      </c>
      <c r="K1470">
        <v>681.207679679188</v>
      </c>
      <c r="L1470">
        <v>431.097828091022</v>
      </c>
      <c r="M1470">
        <v>99.438846006476595</v>
      </c>
      <c r="N1470">
        <v>0.32403437625458498</v>
      </c>
      <c r="O1470">
        <v>0.44955044955043899</v>
      </c>
      <c r="P1470">
        <v>387.81676413255298</v>
      </c>
      <c r="Q1470">
        <v>0.16802317707011499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Price_Filter_22_10_2024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2024-10-23T02:47:56Z</dcterms:created>
  <dcterms:modified xsi:type="dcterms:W3CDTF">2024-11-22T12:50:37Z</dcterms:modified>
</cp:coreProperties>
</file>